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 defaultThemeVersion="124226"/>
  <xr:revisionPtr revIDLastSave="0" documentId="8_{326F6B6C-F595-4AA2-B0DF-90B25247AFBC}" xr6:coauthVersionLast="47" xr6:coauthVersionMax="47" xr10:uidLastSave="{00000000-0000-0000-0000-000000000000}"/>
  <bookViews>
    <workbookView xWindow="-110" yWindow="-110" windowWidth="19420" windowHeight="10300" tabRatio="766" firstSheet="2" activeTab="2" xr2:uid="{00000000-000D-0000-FFFF-FFFF00000000}"/>
  </bookViews>
  <sheets>
    <sheet name="BRASS" sheetId="1" state="hidden" r:id="rId1"/>
    <sheet name="SS" sheetId="17" state="hidden" r:id="rId2"/>
    <sheet name="COVER" sheetId="33" r:id="rId3"/>
    <sheet name="CABLE SUMMARY" sheetId="19" r:id="rId4"/>
    <sheet name="GLAND SELECTION SHEET" sheetId="9" state="hidden" r:id="rId5"/>
    <sheet name="GLAND SUMMARY" sheetId="31" r:id="rId6"/>
    <sheet name="MCC CABLE SCHDULE" sheetId="25" r:id="rId7"/>
    <sheet name="GLAND SELEC. INPUT &amp; NOTES SHT" sheetId="3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_PAG1">[1]book1!#REF!</definedName>
    <definedName name="___chr1">#REF!</definedName>
    <definedName name="___PAG1">[1]book1!#REF!</definedName>
    <definedName name="__chr1">#REF!</definedName>
    <definedName name="__PAG1">[1]book1!#REF!</definedName>
    <definedName name="_1FOGLIO_3_1">'[1]MH BUDGET JAN''98'!$A$1:$M$46</definedName>
    <definedName name="_2FOGLIO_3_2">'[1]MH BUDGET JAN''98'!$A$49:$M$108</definedName>
    <definedName name="_chr1">#REF!</definedName>
    <definedName name="_Fill" hidden="1">#REF!</definedName>
    <definedName name="_xlnm._FilterDatabase" localSheetId="0" hidden="1">BRASS!$A$3:$AC$196</definedName>
    <definedName name="_xlnm._FilterDatabase" localSheetId="3" hidden="1">'CABLE SUMMARY'!$A$4:$WVY$4</definedName>
    <definedName name="_xlnm._FilterDatabase" localSheetId="5" hidden="1">'GLAND SUMMARY'!$A$4:$WVZ$4</definedName>
    <definedName name="_xlnm._FilterDatabase" localSheetId="6" hidden="1">'MCC CABLE SCHDULE'!$A$7:$WWJ$38</definedName>
    <definedName name="_xlnm._FilterDatabase" localSheetId="1" hidden="1">SS!$A$3:$AC$100</definedName>
    <definedName name="_Order1" hidden="1">255</definedName>
    <definedName name="_Order2" hidden="1">0</definedName>
    <definedName name="_PAG1">[1]book1!#REF!</definedName>
    <definedName name="aa">'[2]Set-up'!#REF!</definedName>
    <definedName name="ABB">[3]Data!$B$132:$L$159</definedName>
    <definedName name="abc">#REF!</definedName>
    <definedName name="Actual_Length">#REF!</definedName>
    <definedName name="AFDD">#REF!</definedName>
    <definedName name="aq">'[1]15THMONTH'!$B$3:$E$27</definedName>
    <definedName name="CablCateg">#REF!</definedName>
    <definedName name="Cable_ActualLength">#REF!</definedName>
    <definedName name="Cable_Category">#REF!</definedName>
    <definedName name="Cable_Fopmation">#REF!</definedName>
    <definedName name="Cable_ItemTag">#REF!</definedName>
    <definedName name="Cable_Size">[4]Main!$B$6:$B$65</definedName>
    <definedName name="CableItmTg">#REF!</definedName>
    <definedName name="CableName">#REF!</definedName>
    <definedName name="CABLEOD" localSheetId="2">#REF!</definedName>
    <definedName name="CABLEOD">#REF!</definedName>
    <definedName name="CableSpec">#REF!</definedName>
    <definedName name="CablFormation">#REF!</definedName>
    <definedName name="CalcActual">#REF!</definedName>
    <definedName name="CalculActLength_m">#REF!</definedName>
    <definedName name="CondArrang">#REF!</definedName>
    <definedName name="ConductorSize">#REF!</definedName>
    <definedName name="Crompton">[3]Data!$B$105:$L$130</definedName>
    <definedName name="CVST">[5]INTSHEET1!$A$1:$J$48</definedName>
    <definedName name="DATA1">[6]Sheet1!$C$5:$J$25</definedName>
    <definedName name="_xlnm.Database">#REF!</definedName>
    <definedName name="DBTOT">[1]p_2!$B$12:$W$147</definedName>
    <definedName name="DEGR">#REF!</definedName>
    <definedName name="Design_Length">#REF!</definedName>
    <definedName name="DesignLength">#REF!</definedName>
    <definedName name="DesLength_ft">[7]BOQ!#REF!</definedName>
    <definedName name="DesLength_m">#REF!</definedName>
    <definedName name="DM">[1]p_2!$AB$1</definedName>
    <definedName name="Drum_ItemTag">#REF!</definedName>
    <definedName name="Duty_Type">'[8]PF Eff &amp; ST Cr'!$M$51:$M$56</definedName>
    <definedName name="ELECTRICALINDEX">[9]ALL!$A$2:$AU$30</definedName>
    <definedName name="Enter">#REF!</definedName>
    <definedName name="EqNumbr">#REF!</definedName>
    <definedName name="EREGR">#REF!</definedName>
    <definedName name="Estimated_Length">#REF!</definedName>
    <definedName name="EstimtLength_Hide">#REF!</definedName>
    <definedName name="EstmLength_ft">[7]BOQ!#REF!</definedName>
    <definedName name="EstmtLength_m">#REF!</definedName>
    <definedName name="EXTSHT3">[5]INTSHEET3!$H$51:$L$114</definedName>
    <definedName name="FOGLIO_1">#N/A</definedName>
    <definedName name="FOGLIO_2">'[1]MH CONSPTN'!$A$1:$M$52</definedName>
    <definedName name="FOGLIO_4">'[1]15THMONTH'!$A$1:$M$52</definedName>
    <definedName name="From">#REF!</definedName>
    <definedName name="GE">[3]Data!$B$77:$L$103</definedName>
    <definedName name="GRAPH_DATA">#REF!</definedName>
    <definedName name="Incomer_Tbl">'[8]PF Eff &amp; ST Cr'!$M$6:$P$45</definedName>
    <definedName name="INDEX">#REF!</definedName>
    <definedName name="INDEX1">#REF!</definedName>
    <definedName name="index2">#REF!</definedName>
    <definedName name="INDEX3">[9]ALL!$G$2:$AU$30</definedName>
    <definedName name="Jacket_Color">#REF!</definedName>
    <definedName name="JackInsulation">#REF!</definedName>
    <definedName name="LnT">[3]Data!$B$2:$L$46</definedName>
    <definedName name="macros">#REF!</definedName>
    <definedName name="Manhour_copy_col">#REF!</definedName>
    <definedName name="Manhours_enter">#REF!,#REF!,#REF!,#REF!,#REF!</definedName>
    <definedName name="MFGGR">#REF!</definedName>
    <definedName name="MMC">#REF!</definedName>
    <definedName name="MONTHLY">#REF!</definedName>
    <definedName name="Motor_Scope">'[8]PF Eff &amp; ST Cr'!$N$76:$N$78</definedName>
    <definedName name="NumbrConduct">#REF!</definedName>
    <definedName name="ofgfshl">#REF!</definedName>
    <definedName name="OVEGR">#REF!</definedName>
    <definedName name="oveprgr">#REF!</definedName>
    <definedName name="OVERALL">'[1]BASE DATI'!$B$3:$E$27</definedName>
    <definedName name="pf">'[10]Cable cal'!#REF!</definedName>
    <definedName name="Phase">#REF!</definedName>
    <definedName name="PRGR">#REF!</definedName>
    <definedName name="_xlnm.Print_Area" localSheetId="3">'CABLE SUMMARY'!$B$1:$L$37</definedName>
    <definedName name="_xlnm.Print_Area" localSheetId="7">'GLAND SELEC. INPUT &amp; NOTES SHT'!$C$1:$N$64</definedName>
    <definedName name="_xlnm.Print_Area" localSheetId="4">'GLAND SELECTION SHEET'!$A$1:$K$20</definedName>
    <definedName name="_xlnm.Print_Area" localSheetId="5">'GLAND SUMMARY'!$B$1:$L$37</definedName>
    <definedName name="_xlnm.Print_Area" localSheetId="6">'MCC CABLE SCHDULE'!$A$1:$AF$38</definedName>
    <definedName name="_xlnm.Print_Titles" localSheetId="6">'MCC CABLE SCHDULE'!$1:$7</definedName>
    <definedName name="PRODPER">#REF!</definedName>
    <definedName name="PROGPER">#REF!</definedName>
    <definedName name="RANGE1">[11]PGD!#REF!</definedName>
    <definedName name="RAP_NUM">#N/A</definedName>
    <definedName name="Rated_Voltage">#REF!</definedName>
    <definedName name="_xlnm.Recorder">[2]Macro1!$B$1:$B$65536</definedName>
    <definedName name="Reference_Cable">#REF!</definedName>
    <definedName name="Replace">#REF!</definedName>
    <definedName name="Routing_Path">#REF!</definedName>
    <definedName name="rpt">#REF!</definedName>
    <definedName name="sascxlk">#REF!</definedName>
    <definedName name="SBK">[12]ELECT!$AB$14:$AE$16</definedName>
    <definedName name="Scheme">'[13]Drop Down'!$B$2:$B$13</definedName>
    <definedName name="Scheme_Type">#REF!</definedName>
    <definedName name="Siemens">[3]Data!$B$49:$L$75</definedName>
    <definedName name="Starting">'[13]Drop Down'!$D$2:$D$6</definedName>
    <definedName name="Starting_Type">#REF!</definedName>
    <definedName name="TKES">#REF!</definedName>
    <definedName name="To">#REF!</definedName>
    <definedName name="TOF">[14]NOTES!$E$31:$E$36</definedName>
    <definedName name="UNIT">[15]SUMMARY!$C$138:$C$164</definedName>
    <definedName name="UPDATE">[5]INTSHEET5A!$H$13:$I$18,[5]INTSHEET5A!$H$21:$I$23,[5]INTSHEET5A!$H$27:$I$30,[5]INTSHEET5A!$H$36:$I$39,[5]INTSHEET5A!$H$42:$I$43</definedName>
    <definedName name="Vd">(3)^0.5*'[10]Cable cal'!XET1*('[10]Cable cal'!XFB1*0.8+'[10]Cable cal'!XFC1*0.6)*'[10]Cable cal'!XFD1/1000</definedName>
    <definedName name="Vd_R">(3)^0.5*'[10]Cable cal'!XES1*('[10]Cable cal'!XFB1*'[10]Cable cal'!XEQ1+'[10]Cable cal'!XFC1*((1-'[10]Cable cal'!#REF!^2)^0.5))*'[10]Cable cal'!XFD1/1000</definedName>
    <definedName name="Vd_S">(3)^0.5*'[10]Cable cal'!XER1*('[10]Cable cal'!XEZ1*0.25+'[10]Cable cal'!XFA1*0.968)*'[10]Cable cal'!XFB1/1000</definedName>
    <definedName name="Vdmax_R">#N/A</definedName>
    <definedName name="Vdmax_S">#N/A</definedName>
    <definedName name="vikas">[16]ELECT!$AB$14:$AE$16</definedName>
    <definedName name="WEQ">'[2]Set-up'!#REF!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5" l="1"/>
  <c r="O30" i="25"/>
  <c r="O29" i="25"/>
  <c r="O28" i="25"/>
  <c r="O27" i="25"/>
  <c r="O26" i="25"/>
  <c r="O25" i="25"/>
  <c r="O24" i="25"/>
  <c r="N24" i="25" s="1"/>
  <c r="J6" i="19"/>
  <c r="O23" i="25"/>
  <c r="N23" i="25" s="1"/>
  <c r="O22" i="25"/>
  <c r="N22" i="25" s="1"/>
  <c r="C22" i="25" s="1"/>
  <c r="N27" i="25"/>
  <c r="N26" i="25"/>
  <c r="O11" i="25"/>
  <c r="O10" i="25"/>
  <c r="C19" i="25"/>
  <c r="C17" i="25"/>
  <c r="O9" i="25"/>
  <c r="F9" i="25" s="1"/>
  <c r="BL20" i="25"/>
  <c r="BF20" i="25"/>
  <c r="AY20" i="25"/>
  <c r="BM20" i="25" s="1"/>
  <c r="AS20" i="25"/>
  <c r="BG20" i="25" s="1"/>
  <c r="AR20" i="25"/>
  <c r="AQ20" i="25"/>
  <c r="BL19" i="25"/>
  <c r="BF19" i="25"/>
  <c r="AY19" i="25"/>
  <c r="BM19" i="25" s="1"/>
  <c r="AS19" i="25"/>
  <c r="BG19" i="25" s="1"/>
  <c r="AR19" i="25"/>
  <c r="AQ19" i="25"/>
  <c r="BL18" i="25"/>
  <c r="BF18" i="25"/>
  <c r="AY18" i="25"/>
  <c r="BM18" i="25" s="1"/>
  <c r="AS18" i="25"/>
  <c r="AT18" i="25" s="1"/>
  <c r="AR18" i="25"/>
  <c r="AQ18" i="25"/>
  <c r="BL17" i="25"/>
  <c r="BF17" i="25"/>
  <c r="AY17" i="25"/>
  <c r="BM17" i="25" s="1"/>
  <c r="AS17" i="25"/>
  <c r="BG17" i="25" s="1"/>
  <c r="AR17" i="25"/>
  <c r="AQ17" i="25"/>
  <c r="BL16" i="25"/>
  <c r="BF16" i="25"/>
  <c r="AY16" i="25"/>
  <c r="AZ16" i="25" s="1"/>
  <c r="AS16" i="25"/>
  <c r="BG16" i="25" s="1"/>
  <c r="AR16" i="25"/>
  <c r="AQ16" i="25"/>
  <c r="C16" i="25"/>
  <c r="BL15" i="25"/>
  <c r="BF15" i="25"/>
  <c r="AY15" i="25"/>
  <c r="BM15" i="25" s="1"/>
  <c r="AS15" i="25"/>
  <c r="BG15" i="25" s="1"/>
  <c r="AR15" i="25"/>
  <c r="AQ15" i="25"/>
  <c r="C15" i="25"/>
  <c r="C9" i="25"/>
  <c r="BL13" i="25"/>
  <c r="BF13" i="25"/>
  <c r="AY13" i="25"/>
  <c r="BM13" i="25" s="1"/>
  <c r="AS13" i="25"/>
  <c r="BG13" i="25" s="1"/>
  <c r="AR13" i="25"/>
  <c r="AQ13" i="25"/>
  <c r="C18" i="25"/>
  <c r="N28" i="25" l="1"/>
  <c r="F25" i="25"/>
  <c r="N29" i="25"/>
  <c r="F23" i="25"/>
  <c r="F22" i="25"/>
  <c r="N25" i="25"/>
  <c r="F24" i="25"/>
  <c r="BC18" i="25"/>
  <c r="BO19" i="25"/>
  <c r="AZ20" i="25"/>
  <c r="BQ15" i="25"/>
  <c r="BC19" i="25"/>
  <c r="BP19" i="25"/>
  <c r="BO17" i="25"/>
  <c r="BN18" i="25"/>
  <c r="BP20" i="25"/>
  <c r="BG18" i="25"/>
  <c r="AU19" i="25"/>
  <c r="BH19" i="25"/>
  <c r="BP16" i="25"/>
  <c r="AV20" i="25"/>
  <c r="BD20" i="25"/>
  <c r="BI20" i="25"/>
  <c r="BQ20" i="25"/>
  <c r="BJ17" i="25"/>
  <c r="BH18" i="25"/>
  <c r="BP18" i="25"/>
  <c r="AZ19" i="25"/>
  <c r="BA20" i="25"/>
  <c r="BM16" i="25"/>
  <c r="AV18" i="25"/>
  <c r="AZ18" i="25"/>
  <c r="BD18" i="25"/>
  <c r="BI18" i="25"/>
  <c r="BQ18" i="25"/>
  <c r="AW19" i="25"/>
  <c r="BA19" i="25"/>
  <c r="BJ19" i="25"/>
  <c r="BN19" i="25"/>
  <c r="AT20" i="25"/>
  <c r="AX20" i="25"/>
  <c r="BB20" i="25"/>
  <c r="BK20" i="25"/>
  <c r="BO20" i="25"/>
  <c r="AX18" i="25"/>
  <c r="BB18" i="25"/>
  <c r="BK18" i="25"/>
  <c r="BO18" i="25"/>
  <c r="AW17" i="25"/>
  <c r="AU18" i="25"/>
  <c r="AV19" i="25"/>
  <c r="BD19" i="25"/>
  <c r="BI19" i="25"/>
  <c r="BQ19" i="25"/>
  <c r="AW20" i="25"/>
  <c r="BJ20" i="25"/>
  <c r="BN20" i="25"/>
  <c r="BQ17" i="25"/>
  <c r="BA17" i="25"/>
  <c r="BN17" i="25"/>
  <c r="AW18" i="25"/>
  <c r="BA18" i="25"/>
  <c r="BJ18" i="25"/>
  <c r="AT19" i="25"/>
  <c r="AX19" i="25"/>
  <c r="BB19" i="25"/>
  <c r="BK19" i="25"/>
  <c r="AU20" i="25"/>
  <c r="BC20" i="25"/>
  <c r="BH20" i="25"/>
  <c r="AV16" i="25"/>
  <c r="BD16" i="25"/>
  <c r="BI16" i="25"/>
  <c r="BQ16" i="25"/>
  <c r="AT17" i="25"/>
  <c r="AT16" i="25"/>
  <c r="AX16" i="25"/>
  <c r="BB16" i="25"/>
  <c r="BK16" i="25"/>
  <c r="BO16" i="25"/>
  <c r="AU17" i="25"/>
  <c r="BC17" i="25"/>
  <c r="BH17" i="25"/>
  <c r="BP17" i="25"/>
  <c r="BA15" i="25"/>
  <c r="BN15" i="25"/>
  <c r="AW16" i="25"/>
  <c r="BA16" i="25"/>
  <c r="BJ16" i="25"/>
  <c r="BN16" i="25"/>
  <c r="AX17" i="25"/>
  <c r="BB17" i="25"/>
  <c r="BK17" i="25"/>
  <c r="BO15" i="25"/>
  <c r="AW15" i="25"/>
  <c r="BJ15" i="25"/>
  <c r="AU16" i="25"/>
  <c r="BC16" i="25"/>
  <c r="BH16" i="25"/>
  <c r="AV17" i="25"/>
  <c r="AZ17" i="25"/>
  <c r="BD17" i="25"/>
  <c r="BI17" i="25"/>
  <c r="AZ13" i="25"/>
  <c r="AX15" i="25"/>
  <c r="BK15" i="25"/>
  <c r="AU15" i="25"/>
  <c r="BC15" i="25"/>
  <c r="BH15" i="25"/>
  <c r="BP15" i="25"/>
  <c r="AT15" i="25"/>
  <c r="BB15" i="25"/>
  <c r="BN13" i="25"/>
  <c r="AV15" i="25"/>
  <c r="AZ15" i="25"/>
  <c r="BD15" i="25"/>
  <c r="BI15" i="25"/>
  <c r="AW13" i="25"/>
  <c r="BQ13" i="25"/>
  <c r="BJ13" i="25"/>
  <c r="BA13" i="25"/>
  <c r="AT13" i="25"/>
  <c r="AX13" i="25"/>
  <c r="BB13" i="25"/>
  <c r="BK13" i="25"/>
  <c r="BO13" i="25"/>
  <c r="AU13" i="25"/>
  <c r="BC13" i="25"/>
  <c r="BH13" i="25"/>
  <c r="BP13" i="25"/>
  <c r="AV13" i="25"/>
  <c r="BD13" i="25"/>
  <c r="BI13" i="25"/>
  <c r="C20" i="25" l="1"/>
  <c r="BL11" i="25" l="1"/>
  <c r="BF11" i="25"/>
  <c r="AY11" i="25"/>
  <c r="BM11" i="25" s="1"/>
  <c r="AS11" i="25"/>
  <c r="BG11" i="25" s="1"/>
  <c r="AR11" i="25"/>
  <c r="AQ11" i="25"/>
  <c r="N11" i="25"/>
  <c r="BL10" i="25"/>
  <c r="BF10" i="25"/>
  <c r="AY10" i="25"/>
  <c r="BM10" i="25" s="1"/>
  <c r="AS10" i="25"/>
  <c r="BG10" i="25" s="1"/>
  <c r="AR10" i="25"/>
  <c r="AQ10" i="25"/>
  <c r="N10" i="25"/>
  <c r="N9" i="25"/>
  <c r="BQ11" i="25" l="1"/>
  <c r="BA11" i="25"/>
  <c r="BN11" i="25"/>
  <c r="BH11" i="25"/>
  <c r="BQ10" i="25"/>
  <c r="AW11" i="25"/>
  <c r="BJ11" i="25"/>
  <c r="AT11" i="25"/>
  <c r="AX11" i="25"/>
  <c r="BB11" i="25"/>
  <c r="BK11" i="25"/>
  <c r="BO11" i="25"/>
  <c r="AU11" i="25"/>
  <c r="BC11" i="25"/>
  <c r="BP11" i="25"/>
  <c r="BA10" i="25"/>
  <c r="BH10" i="25"/>
  <c r="F11" i="25"/>
  <c r="AW10" i="25"/>
  <c r="BJ10" i="25"/>
  <c r="AV11" i="25"/>
  <c r="AZ11" i="25"/>
  <c r="BD11" i="25"/>
  <c r="BI11" i="25"/>
  <c r="AT10" i="25"/>
  <c r="AX10" i="25"/>
  <c r="BB10" i="25"/>
  <c r="BK10" i="25"/>
  <c r="BO10" i="25"/>
  <c r="BN10" i="25"/>
  <c r="F10" i="25"/>
  <c r="AU10" i="25"/>
  <c r="BC10" i="25"/>
  <c r="BP10" i="25"/>
  <c r="AV10" i="25"/>
  <c r="AZ10" i="25"/>
  <c r="BD10" i="25"/>
  <c r="BI10" i="25"/>
  <c r="J28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25" i="31" l="1"/>
  <c r="J8" i="31"/>
  <c r="J6" i="31"/>
  <c r="J12" i="31" l="1"/>
  <c r="J10" i="31"/>
  <c r="J9" i="31"/>
  <c r="J7" i="31"/>
  <c r="BL38" i="25" l="1"/>
  <c r="BF38" i="25"/>
  <c r="AY38" i="25"/>
  <c r="BM38" i="25" s="1"/>
  <c r="AS38" i="25"/>
  <c r="BG38" i="25" s="1"/>
  <c r="AR38" i="25"/>
  <c r="BO38" i="25" s="1"/>
  <c r="AQ38" i="25"/>
  <c r="BL37" i="25"/>
  <c r="BF37" i="25"/>
  <c r="AY37" i="25"/>
  <c r="BM37" i="25" s="1"/>
  <c r="AS37" i="25"/>
  <c r="BG37" i="25" s="1"/>
  <c r="AR37" i="25"/>
  <c r="BQ37" i="25" s="1"/>
  <c r="AQ37" i="25"/>
  <c r="AU37" i="25" l="1"/>
  <c r="BH37" i="25"/>
  <c r="BA37" i="25"/>
  <c r="BN37" i="25"/>
  <c r="BC38" i="25"/>
  <c r="BP38" i="25"/>
  <c r="AW37" i="25"/>
  <c r="BB37" i="25"/>
  <c r="BJ37" i="25"/>
  <c r="BO37" i="25"/>
  <c r="AX37" i="25"/>
  <c r="BC37" i="25"/>
  <c r="BK37" i="25"/>
  <c r="BP37" i="25"/>
  <c r="AU38" i="25"/>
  <c r="BH38" i="25"/>
  <c r="AT37" i="25"/>
  <c r="AV38" i="25"/>
  <c r="AZ38" i="25"/>
  <c r="BD38" i="25"/>
  <c r="BI38" i="25"/>
  <c r="BQ38" i="25"/>
  <c r="AW38" i="25"/>
  <c r="BA38" i="25"/>
  <c r="BJ38" i="25"/>
  <c r="BN38" i="25"/>
  <c r="AV37" i="25"/>
  <c r="AZ37" i="25"/>
  <c r="BD37" i="25"/>
  <c r="BI37" i="25"/>
  <c r="AT38" i="25"/>
  <c r="AX38" i="25"/>
  <c r="BB38" i="25"/>
  <c r="BK38" i="25"/>
  <c r="H43" i="30"/>
  <c r="H42" i="30"/>
  <c r="H41" i="30"/>
  <c r="H40" i="30"/>
  <c r="H39" i="30"/>
  <c r="H38" i="30"/>
  <c r="T9" i="25" s="1"/>
  <c r="H37" i="30"/>
  <c r="H36" i="30"/>
  <c r="H35" i="30"/>
  <c r="H34" i="30"/>
  <c r="H33" i="30"/>
  <c r="H32" i="30"/>
  <c r="BL27" i="25" l="1"/>
  <c r="BF27" i="25"/>
  <c r="AY27" i="25"/>
  <c r="BM27" i="25" s="1"/>
  <c r="AS27" i="25"/>
  <c r="BG27" i="25" s="1"/>
  <c r="AR27" i="25"/>
  <c r="AQ27" i="25"/>
  <c r="BL23" i="25"/>
  <c r="BF23" i="25"/>
  <c r="AY23" i="25"/>
  <c r="BM23" i="25" s="1"/>
  <c r="AS23" i="25"/>
  <c r="BG23" i="25" s="1"/>
  <c r="AR23" i="25"/>
  <c r="AQ23" i="25"/>
  <c r="AU27" i="25" l="1"/>
  <c r="AU23" i="25"/>
  <c r="BQ27" i="25"/>
  <c r="AT27" i="25"/>
  <c r="AX27" i="25"/>
  <c r="BB27" i="25"/>
  <c r="BK27" i="25"/>
  <c r="BO27" i="25"/>
  <c r="AW27" i="25"/>
  <c r="BA27" i="25"/>
  <c r="BJ27" i="25"/>
  <c r="BN27" i="25"/>
  <c r="BC27" i="25"/>
  <c r="BH27" i="25"/>
  <c r="BP27" i="25"/>
  <c r="AV27" i="25"/>
  <c r="AZ27" i="25"/>
  <c r="BD27" i="25"/>
  <c r="BI27" i="25"/>
  <c r="BQ23" i="25"/>
  <c r="AT23" i="25"/>
  <c r="AX23" i="25"/>
  <c r="BB23" i="25"/>
  <c r="BK23" i="25"/>
  <c r="BO23" i="25"/>
  <c r="AW23" i="25"/>
  <c r="BA23" i="25"/>
  <c r="BJ23" i="25"/>
  <c r="BN23" i="25"/>
  <c r="BC23" i="25"/>
  <c r="BH23" i="25"/>
  <c r="BP23" i="25"/>
  <c r="AV23" i="25"/>
  <c r="AZ23" i="25"/>
  <c r="BD23" i="25"/>
  <c r="BI23" i="25"/>
  <c r="R14" i="25" l="1"/>
  <c r="BL28" i="25"/>
  <c r="BF28" i="25"/>
  <c r="AY28" i="25"/>
  <c r="BM28" i="25" s="1"/>
  <c r="AS28" i="25"/>
  <c r="BG28" i="25" s="1"/>
  <c r="AR28" i="25"/>
  <c r="AQ28" i="25"/>
  <c r="BL24" i="25"/>
  <c r="BF24" i="25"/>
  <c r="AY24" i="25"/>
  <c r="BM24" i="25" s="1"/>
  <c r="AS24" i="25"/>
  <c r="BG24" i="25" s="1"/>
  <c r="AR24" i="25"/>
  <c r="AQ24" i="25"/>
  <c r="N30" i="25"/>
  <c r="P12" i="25"/>
  <c r="R12" i="25"/>
  <c r="BL12" i="25"/>
  <c r="BF12" i="25"/>
  <c r="AY12" i="25"/>
  <c r="BM12" i="25" s="1"/>
  <c r="AS12" i="25"/>
  <c r="BG12" i="25" s="1"/>
  <c r="AR12" i="25"/>
  <c r="AQ12" i="25"/>
  <c r="T12" i="25"/>
  <c r="O12" i="25" l="1"/>
  <c r="N12" i="25" s="1"/>
  <c r="O13" i="25"/>
  <c r="C12" i="25"/>
  <c r="AT24" i="25"/>
  <c r="AZ24" i="25"/>
  <c r="BQ28" i="25"/>
  <c r="BO24" i="25"/>
  <c r="BP24" i="25"/>
  <c r="BA28" i="25"/>
  <c r="BN28" i="25"/>
  <c r="BH24" i="25"/>
  <c r="BC24" i="25"/>
  <c r="AU24" i="25"/>
  <c r="BC28" i="25"/>
  <c r="AW28" i="25"/>
  <c r="BJ28" i="25"/>
  <c r="AV24" i="25"/>
  <c r="BD24" i="25"/>
  <c r="BI24" i="25"/>
  <c r="BQ24" i="25"/>
  <c r="AT28" i="25"/>
  <c r="AX28" i="25"/>
  <c r="BB28" i="25"/>
  <c r="BK28" i="25"/>
  <c r="BO28" i="25"/>
  <c r="BC12" i="25"/>
  <c r="AW24" i="25"/>
  <c r="BA24" i="25"/>
  <c r="BJ24" i="25"/>
  <c r="BN24" i="25"/>
  <c r="AU28" i="25"/>
  <c r="BH28" i="25"/>
  <c r="BP28" i="25"/>
  <c r="AX24" i="25"/>
  <c r="BB24" i="25"/>
  <c r="BK24" i="25"/>
  <c r="AV28" i="25"/>
  <c r="AZ28" i="25"/>
  <c r="BD28" i="25"/>
  <c r="BI28" i="25"/>
  <c r="BQ12" i="25"/>
  <c r="AW12" i="25"/>
  <c r="AT12" i="25"/>
  <c r="AX12" i="25"/>
  <c r="BB12" i="25"/>
  <c r="BK12" i="25"/>
  <c r="BO12" i="25"/>
  <c r="BA12" i="25"/>
  <c r="BN12" i="25"/>
  <c r="BH12" i="25"/>
  <c r="BP12" i="25"/>
  <c r="BJ12" i="25"/>
  <c r="AU12" i="25"/>
  <c r="AV12" i="25"/>
  <c r="AZ12" i="25"/>
  <c r="BD12" i="25"/>
  <c r="BI12" i="25"/>
  <c r="N13" i="25" l="1"/>
  <c r="F13" i="25"/>
  <c r="F12" i="25"/>
  <c r="W12" i="25"/>
  <c r="Y12" i="25" s="1"/>
  <c r="AB12" i="25"/>
  <c r="AD12" i="25" s="1"/>
  <c r="BL31" i="25" l="1"/>
  <c r="BF31" i="25"/>
  <c r="AY31" i="25"/>
  <c r="BM31" i="25" s="1"/>
  <c r="AS31" i="25"/>
  <c r="BG31" i="25" s="1"/>
  <c r="AR31" i="25"/>
  <c r="AQ31" i="25"/>
  <c r="BL29" i="25"/>
  <c r="BF29" i="25"/>
  <c r="AY29" i="25"/>
  <c r="BM29" i="25" s="1"/>
  <c r="AS29" i="25"/>
  <c r="BG29" i="25" s="1"/>
  <c r="AR29" i="25"/>
  <c r="AQ29" i="25"/>
  <c r="BL25" i="25"/>
  <c r="BF25" i="25"/>
  <c r="AY25" i="25"/>
  <c r="BM25" i="25" s="1"/>
  <c r="AS25" i="25"/>
  <c r="BG25" i="25" s="1"/>
  <c r="AR25" i="25"/>
  <c r="AQ25" i="25"/>
  <c r="N31" i="25"/>
  <c r="P14" i="25"/>
  <c r="BL14" i="25"/>
  <c r="BF14" i="25"/>
  <c r="AY14" i="25"/>
  <c r="BM14" i="25" s="1"/>
  <c r="AS14" i="25"/>
  <c r="BG14" i="25" s="1"/>
  <c r="AR14" i="25"/>
  <c r="AQ14" i="25"/>
  <c r="T14" i="25"/>
  <c r="O20" i="25" l="1"/>
  <c r="O16" i="25"/>
  <c r="O18" i="25"/>
  <c r="O19" i="25"/>
  <c r="N19" i="25" s="1"/>
  <c r="O15" i="25"/>
  <c r="O14" i="25"/>
  <c r="N14" i="25" s="1"/>
  <c r="O17" i="25"/>
  <c r="C14" i="25"/>
  <c r="BQ31" i="25"/>
  <c r="BA31" i="25"/>
  <c r="BN31" i="25"/>
  <c r="BO31" i="25"/>
  <c r="AW31" i="25"/>
  <c r="BJ31" i="25"/>
  <c r="AT31" i="25"/>
  <c r="AX31" i="25"/>
  <c r="BB31" i="25"/>
  <c r="BK31" i="25"/>
  <c r="AU31" i="25"/>
  <c r="BC31" i="25"/>
  <c r="BH31" i="25"/>
  <c r="BP31" i="25"/>
  <c r="AV31" i="25"/>
  <c r="AZ31" i="25"/>
  <c r="BD31" i="25"/>
  <c r="BI31" i="25"/>
  <c r="BQ29" i="25"/>
  <c r="BA29" i="25"/>
  <c r="BN29" i="25"/>
  <c r="BH25" i="25"/>
  <c r="BO29" i="25"/>
  <c r="AW29" i="25"/>
  <c r="BJ29" i="25"/>
  <c r="AT29" i="25"/>
  <c r="BB29" i="25"/>
  <c r="BK29" i="25"/>
  <c r="AU29" i="25"/>
  <c r="BC29" i="25"/>
  <c r="BH29" i="25"/>
  <c r="BP29" i="25"/>
  <c r="AW25" i="25"/>
  <c r="BJ25" i="25"/>
  <c r="AX29" i="25"/>
  <c r="BQ25" i="25"/>
  <c r="BA25" i="25"/>
  <c r="BN25" i="25"/>
  <c r="AV29" i="25"/>
  <c r="AZ29" i="25"/>
  <c r="BD29" i="25"/>
  <c r="BI29" i="25"/>
  <c r="AT25" i="25"/>
  <c r="AX25" i="25"/>
  <c r="BB25" i="25"/>
  <c r="BK25" i="25"/>
  <c r="BO25" i="25"/>
  <c r="AU25" i="25"/>
  <c r="BC25" i="25"/>
  <c r="BP25" i="25"/>
  <c r="AV25" i="25"/>
  <c r="AZ25" i="25"/>
  <c r="BD25" i="25"/>
  <c r="BI25" i="25"/>
  <c r="BC14" i="25"/>
  <c r="AW14" i="25"/>
  <c r="BQ14" i="25"/>
  <c r="BN14" i="25"/>
  <c r="BJ14" i="25"/>
  <c r="BA14" i="25"/>
  <c r="AT14" i="25"/>
  <c r="AX14" i="25"/>
  <c r="BB14" i="25"/>
  <c r="BK14" i="25"/>
  <c r="BO14" i="25"/>
  <c r="AU14" i="25"/>
  <c r="BH14" i="25"/>
  <c r="BP14" i="25"/>
  <c r="AV14" i="25"/>
  <c r="AZ14" i="25"/>
  <c r="BD14" i="25"/>
  <c r="BI14" i="25"/>
  <c r="W14" i="25" l="1"/>
  <c r="N17" i="25"/>
  <c r="F17" i="25"/>
  <c r="N18" i="25"/>
  <c r="F18" i="25"/>
  <c r="N16" i="25"/>
  <c r="F16" i="25"/>
  <c r="N15" i="25"/>
  <c r="F15" i="25"/>
  <c r="N20" i="25"/>
  <c r="F20" i="25"/>
  <c r="F14" i="25"/>
  <c r="F19" i="25"/>
  <c r="AB14" i="25"/>
  <c r="AD14" i="25" s="1"/>
  <c r="Y14" i="25"/>
  <c r="B2" i="31" l="1"/>
  <c r="R2" i="31"/>
  <c r="T22" i="25"/>
  <c r="AQ22" i="25" l="1"/>
  <c r="AR22" i="25"/>
  <c r="AU22" i="25" s="1"/>
  <c r="AS22" i="25"/>
  <c r="AT22" i="25" s="1"/>
  <c r="AY22" i="25"/>
  <c r="AZ22" i="25" s="1"/>
  <c r="BF22" i="25"/>
  <c r="BL22" i="25"/>
  <c r="AQ26" i="25"/>
  <c r="AR26" i="25"/>
  <c r="AS26" i="25"/>
  <c r="AY26" i="25"/>
  <c r="AZ26" i="25" s="1"/>
  <c r="BF26" i="25"/>
  <c r="BL26" i="25"/>
  <c r="AQ30" i="25"/>
  <c r="AR30" i="25"/>
  <c r="AS30" i="25"/>
  <c r="AT30" i="25" s="1"/>
  <c r="AY30" i="25"/>
  <c r="AZ30" i="25" s="1"/>
  <c r="BF30" i="25"/>
  <c r="BL30" i="25"/>
  <c r="W22" i="25" l="1"/>
  <c r="BM30" i="25"/>
  <c r="AT26" i="25"/>
  <c r="BG26" i="25"/>
  <c r="BM22" i="25"/>
  <c r="BP30" i="25"/>
  <c r="BQ30" i="25"/>
  <c r="BK30" i="25"/>
  <c r="BJ30" i="25"/>
  <c r="BI30" i="25"/>
  <c r="BK26" i="25"/>
  <c r="BP26" i="25"/>
  <c r="BQ26" i="25"/>
  <c r="BJ26" i="25"/>
  <c r="BI26" i="25"/>
  <c r="BK22" i="25"/>
  <c r="BP22" i="25"/>
  <c r="BQ22" i="25"/>
  <c r="BJ22" i="25"/>
  <c r="BI22" i="25"/>
  <c r="BD30" i="25"/>
  <c r="AU26" i="25"/>
  <c r="BO26" i="25"/>
  <c r="AU30" i="25"/>
  <c r="BO30" i="25"/>
  <c r="BO22" i="25"/>
  <c r="AV30" i="25"/>
  <c r="BD22" i="25"/>
  <c r="AW22" i="25"/>
  <c r="BA22" i="25"/>
  <c r="AV22" i="25"/>
  <c r="BN22" i="25"/>
  <c r="BA26" i="25"/>
  <c r="AV26" i="25"/>
  <c r="BH26" i="25"/>
  <c r="BC26" i="25"/>
  <c r="AX26" i="25"/>
  <c r="BB26" i="25"/>
  <c r="AW26" i="25"/>
  <c r="BN26" i="25"/>
  <c r="BD26" i="25"/>
  <c r="BG30" i="25"/>
  <c r="BB30" i="25"/>
  <c r="AX30" i="25"/>
  <c r="BM26" i="25"/>
  <c r="BG22" i="25"/>
  <c r="BB22" i="25"/>
  <c r="AX22" i="25"/>
  <c r="BN30" i="25"/>
  <c r="BA30" i="25"/>
  <c r="AW30" i="25"/>
  <c r="BH30" i="25"/>
  <c r="BC30" i="25"/>
  <c r="BH22" i="25"/>
  <c r="BC22" i="25"/>
  <c r="Y22" i="25" l="1"/>
  <c r="AB22" i="25"/>
  <c r="AD22" i="25" s="1"/>
  <c r="AQ9" i="25" l="1"/>
  <c r="AR9" i="25" l="1"/>
  <c r="AS9" i="25"/>
  <c r="AT9" i="25" s="1"/>
  <c r="AY9" i="25"/>
  <c r="AZ9" i="25" s="1"/>
  <c r="BF9" i="25"/>
  <c r="BL9" i="25"/>
  <c r="BO9" i="25" l="1"/>
  <c r="BQ9" i="25"/>
  <c r="BP9" i="25"/>
  <c r="BK9" i="25"/>
  <c r="BJ9" i="25"/>
  <c r="BI9" i="25"/>
  <c r="BN9" i="25"/>
  <c r="AX9" i="25"/>
  <c r="BM9" i="25"/>
  <c r="BD9" i="25"/>
  <c r="AW9" i="25"/>
  <c r="BA9" i="25"/>
  <c r="AV9" i="25"/>
  <c r="BH9" i="25"/>
  <c r="BC9" i="25"/>
  <c r="AU9" i="25"/>
  <c r="BG9" i="25"/>
  <c r="BB9" i="25"/>
  <c r="W9" i="25" l="1"/>
  <c r="AB9" i="25"/>
  <c r="AD9" i="25" s="1"/>
  <c r="Y9" i="25" l="1"/>
  <c r="W19" i="17" l="1"/>
  <c r="W19" i="1"/>
  <c r="O4" i="17" l="1"/>
  <c r="O3" i="17"/>
  <c r="J6" i="9"/>
  <c r="J7" i="9"/>
  <c r="E18" i="9" l="1"/>
  <c r="I5" i="9" l="1"/>
  <c r="E5" i="9"/>
  <c r="J5" i="9" l="1"/>
  <c r="E14" i="9"/>
  <c r="E10" i="9"/>
  <c r="I18" i="9"/>
  <c r="I14" i="9"/>
  <c r="I10" i="9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28" i="1"/>
  <c r="J10" i="9" l="1"/>
  <c r="J18" i="9"/>
  <c r="J14" i="9"/>
  <c r="O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KEEP BLANK WILL BE FILLED AFTER RECEIPT OF VENDOR DRAWING</t>
        </r>
      </text>
    </comment>
    <comment ref="E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KEEP BLANK WILL BE FILLED AFTER RECEIPT OF VENDOR DRAWING</t>
        </r>
      </text>
    </comment>
    <comment ref="G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MANUAL ENTRY</t>
        </r>
      </text>
    </comment>
    <comment ref="H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PROJECT INFORMATION UI</t>
        </r>
      </text>
    </comment>
    <comment ref="I7" authorId="0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415VAC
230 VAC
110 VAC
4-20 mA</t>
        </r>
      </text>
    </comment>
    <comment ref="P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MOTOR TAG THIS WILL COME FROM LOAD LIIST
</t>
        </r>
      </text>
    </comment>
    <comment ref="R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WILL COME FROM  LOAD LIST
</t>
        </r>
      </text>
    </comment>
    <comment ref="U7" authorId="0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FOR PANEL SIDE, PLATE WILL BE DEFAULT ENTRY</t>
        </r>
      </text>
    </comment>
    <comment ref="V7" authorId="0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W7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SUMMARY TO BE CRAETED BASED ON THIS COLUMN DATA</t>
        </r>
      </text>
    </comment>
    <comment ref="X7" authorId="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DEFAULT VALUE WILL BE NO</t>
        </r>
      </text>
    </comment>
    <comment ref="Y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not fill / edit anything in this coloumn
AUTO  SELECTION</t>
        </r>
      </text>
    </comment>
    <comment ref="Z7" authorId="0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A7" authorId="0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B7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SUMMARY TO BE CRAETED BASED ON THIS COLUMN DATA</t>
        </r>
      </text>
    </comment>
    <comment ref="AC7" authorId="0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THIS WILL BE POPUKATED FROM ELECTRICAL LOAD LIST</t>
        </r>
      </text>
    </comment>
    <comment ref="AD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not fill / edit anything in this coloumn
AUTO SELECTION</t>
        </r>
      </text>
    </comment>
    <comment ref="AE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HIDE</t>
        </r>
      </text>
    </comment>
  </commentList>
</comments>
</file>

<file path=xl/sharedStrings.xml><?xml version="1.0" encoding="utf-8"?>
<sst xmlns="http://schemas.openxmlformats.org/spreadsheetml/2006/main" count="1899" uniqueCount="578">
  <si>
    <t>YES</t>
  </si>
  <si>
    <t>COMET</t>
  </si>
  <si>
    <t>Ni PLATED BRASS</t>
  </si>
  <si>
    <t>Sr.No</t>
  </si>
  <si>
    <t>MAKE</t>
  </si>
  <si>
    <t>CAT.NO</t>
  </si>
  <si>
    <t>ENTRY THREAD</t>
  </si>
  <si>
    <t xml:space="preserve">CABLE OD </t>
  </si>
  <si>
    <t>HOLE</t>
  </si>
  <si>
    <t>CABLE OD</t>
  </si>
  <si>
    <t xml:space="preserve">MAKE </t>
  </si>
  <si>
    <t>GLAND CAT NO</t>
  </si>
  <si>
    <t>NO</t>
  </si>
  <si>
    <t>BRACO</t>
  </si>
  <si>
    <t>SS304</t>
  </si>
  <si>
    <t>Make</t>
  </si>
  <si>
    <t>Cat. No</t>
  </si>
  <si>
    <t>Nipple Thread Inch</t>
  </si>
  <si>
    <t xml:space="preserve">above </t>
  </si>
  <si>
    <t>upto</t>
  </si>
  <si>
    <t>0.75 "</t>
  </si>
  <si>
    <t>BPW 3/8</t>
  </si>
  <si>
    <t>ARMOURED</t>
  </si>
  <si>
    <t>0.625" ET</t>
  </si>
  <si>
    <t>BPW 1/2"</t>
  </si>
  <si>
    <t>0.75" ET</t>
  </si>
  <si>
    <t>BPW-001S</t>
  </si>
  <si>
    <t>1" ET</t>
  </si>
  <si>
    <t>BPW 5/8"</t>
  </si>
  <si>
    <t>1.25" ET</t>
  </si>
  <si>
    <t>BPW 001</t>
  </si>
  <si>
    <t>1.5" ET</t>
  </si>
  <si>
    <t>BPW-01S</t>
  </si>
  <si>
    <t>2" ET</t>
  </si>
  <si>
    <t>BPW 01</t>
  </si>
  <si>
    <t>2.5" ET</t>
  </si>
  <si>
    <t>BPW 01L</t>
  </si>
  <si>
    <t>3" ET</t>
  </si>
  <si>
    <t>BPW 02</t>
  </si>
  <si>
    <t>3.25" ET</t>
  </si>
  <si>
    <t>BPW 02S</t>
  </si>
  <si>
    <t>3.5" ET</t>
  </si>
  <si>
    <t>BPW 03</t>
  </si>
  <si>
    <t>4" ET</t>
  </si>
  <si>
    <t>BPW 1"</t>
  </si>
  <si>
    <t>4.5" ET</t>
  </si>
  <si>
    <t>BPW 04</t>
  </si>
  <si>
    <t>40 MM</t>
  </si>
  <si>
    <t>BPW 04L</t>
  </si>
  <si>
    <t>42 MM</t>
  </si>
  <si>
    <t>BPW 05</t>
  </si>
  <si>
    <t>70 MM</t>
  </si>
  <si>
    <t>BPW 05L</t>
  </si>
  <si>
    <t>3.75" ET</t>
  </si>
  <si>
    <t>BPW 06</t>
  </si>
  <si>
    <t>M28</t>
  </si>
  <si>
    <t>BPW 06S</t>
  </si>
  <si>
    <t>M40</t>
  </si>
  <si>
    <t>BPW 07</t>
  </si>
  <si>
    <t>M42</t>
  </si>
  <si>
    <t>BPW 08</t>
  </si>
  <si>
    <t>M70</t>
  </si>
  <si>
    <t>BPW 09</t>
  </si>
  <si>
    <t>M16</t>
  </si>
  <si>
    <t>BPW 010</t>
  </si>
  <si>
    <t>M20</t>
  </si>
  <si>
    <t>BPW-010L</t>
  </si>
  <si>
    <t>M25</t>
  </si>
  <si>
    <t>BPW 011</t>
  </si>
  <si>
    <t>M32</t>
  </si>
  <si>
    <t>BPW 012</t>
  </si>
  <si>
    <t>M50</t>
  </si>
  <si>
    <t>BPW 013S</t>
  </si>
  <si>
    <t>M63</t>
  </si>
  <si>
    <t>BPW 013</t>
  </si>
  <si>
    <t>M75</t>
  </si>
  <si>
    <t>BPW 014</t>
  </si>
  <si>
    <t>M82</t>
  </si>
  <si>
    <t>BPW 015</t>
  </si>
  <si>
    <t>M90</t>
  </si>
  <si>
    <t>BPW 016</t>
  </si>
  <si>
    <t>M100</t>
  </si>
  <si>
    <t>CBW01SS</t>
  </si>
  <si>
    <t>M115</t>
  </si>
  <si>
    <t>CBW01S</t>
  </si>
  <si>
    <t>1/2" NPT</t>
  </si>
  <si>
    <t>CBW01</t>
  </si>
  <si>
    <t>3/4" NPT</t>
  </si>
  <si>
    <t>CBW01A</t>
  </si>
  <si>
    <t>1" NPT</t>
  </si>
  <si>
    <t>CBW02</t>
  </si>
  <si>
    <t>1.25" NPT</t>
  </si>
  <si>
    <t>CBW02A</t>
  </si>
  <si>
    <t>1.5" NPT</t>
  </si>
  <si>
    <t>CBW03</t>
  </si>
  <si>
    <t>2" NPT</t>
  </si>
  <si>
    <t>CBW04</t>
  </si>
  <si>
    <t>2.5" NPT</t>
  </si>
  <si>
    <t>CBW04A</t>
  </si>
  <si>
    <t>3" NPT</t>
  </si>
  <si>
    <t>CBW05</t>
  </si>
  <si>
    <t>3.5" NPT</t>
  </si>
  <si>
    <t>CBW05A</t>
  </si>
  <si>
    <t>CBW06</t>
  </si>
  <si>
    <t>CBW06A</t>
  </si>
  <si>
    <t>CBW07</t>
  </si>
  <si>
    <t>CBW08</t>
  </si>
  <si>
    <t>CBW09</t>
  </si>
  <si>
    <t>CBW010</t>
  </si>
  <si>
    <t>CBW10A</t>
  </si>
  <si>
    <t>CBW011S</t>
  </si>
  <si>
    <t>CBW011</t>
  </si>
  <si>
    <t>CBW012</t>
  </si>
  <si>
    <t>CBW013A</t>
  </si>
  <si>
    <t>CBW013</t>
  </si>
  <si>
    <t>CBW014</t>
  </si>
  <si>
    <t>CBW015</t>
  </si>
  <si>
    <t>CBW016</t>
  </si>
  <si>
    <t>BPT-001SS</t>
  </si>
  <si>
    <t>UNARMOURED</t>
  </si>
  <si>
    <t>BPT-001S</t>
  </si>
  <si>
    <t>BPT-001</t>
  </si>
  <si>
    <t>BPT-01 L</t>
  </si>
  <si>
    <t>BPT-02</t>
  </si>
  <si>
    <t>BPT-03 SP</t>
  </si>
  <si>
    <t>BPT-04L</t>
  </si>
  <si>
    <t>BPT-05 L</t>
  </si>
  <si>
    <t>BPT-06 SP</t>
  </si>
  <si>
    <t>1.57 "</t>
  </si>
  <si>
    <t>BPT-07 SP</t>
  </si>
  <si>
    <t>1.65 "</t>
  </si>
  <si>
    <t>BPT-08</t>
  </si>
  <si>
    <t>BPT-09</t>
  </si>
  <si>
    <t>BPT-010L</t>
  </si>
  <si>
    <t>BPT-011S</t>
  </si>
  <si>
    <t>BPT-011L</t>
  </si>
  <si>
    <t>2.75 "</t>
  </si>
  <si>
    <t>BPT-012</t>
  </si>
  <si>
    <t>BPT-013SL</t>
  </si>
  <si>
    <t>BPT-013</t>
  </si>
  <si>
    <t>BPT-014</t>
  </si>
  <si>
    <t>BPT-015</t>
  </si>
  <si>
    <t>BPT-016</t>
  </si>
  <si>
    <t>CBW03SP</t>
  </si>
  <si>
    <t>CBW06SP</t>
  </si>
  <si>
    <t>CBW07SP</t>
  </si>
  <si>
    <t>CBW010A</t>
  </si>
  <si>
    <t>CBW011SP</t>
  </si>
  <si>
    <t>BPW 3/8 WITH M16 THREADING</t>
  </si>
  <si>
    <t>BPW 1/2" WITH M16 THREADING</t>
  </si>
  <si>
    <t>BPW-001S WITH M20 THREADING</t>
  </si>
  <si>
    <t>BPW 5/8" WITH M20 THREADING</t>
  </si>
  <si>
    <t>BPW 001 WITH M20 THREADING</t>
  </si>
  <si>
    <t>BPW-01S WITH M20 THREADING</t>
  </si>
  <si>
    <t>BPW 01 WITH M20 THREADING</t>
  </si>
  <si>
    <t>BPW 01L WITH M25 THREADING</t>
  </si>
  <si>
    <t>BPW 02 WITH M25 THREADING</t>
  </si>
  <si>
    <t>BPW 02S WITH M20 THREADING</t>
  </si>
  <si>
    <t>BPW 03 WITH M25 THREADING</t>
  </si>
  <si>
    <t>BPW 1" WITH M25 THREADING</t>
  </si>
  <si>
    <t>BPW 04 WITH M25 THREADING</t>
  </si>
  <si>
    <t>BPW 04L WITH M32 THREADING</t>
  </si>
  <si>
    <t>BPW 05 WITH M32 THREADING</t>
  </si>
  <si>
    <t>BPW 05L WITH M40 THREADING</t>
  </si>
  <si>
    <t>BPW 06 WITH M40 THREADING</t>
  </si>
  <si>
    <t>BPW 06S WITH M32 THREADING</t>
  </si>
  <si>
    <t>BPW 07 WITH M40 THREADING</t>
  </si>
  <si>
    <t>BPW 08 WITH M50 THREADING</t>
  </si>
  <si>
    <t>BPW 09 WITH M50 THREADING</t>
  </si>
  <si>
    <t>BPW 010 WITH M50 THREADING</t>
  </si>
  <si>
    <t>BPW-010L WITH M63 THREADING</t>
  </si>
  <si>
    <t>BPW 011 WITH M63 THREADING</t>
  </si>
  <si>
    <t>BPW 012 WITH M75 THREADING</t>
  </si>
  <si>
    <t>BPW 013S WITH M75 THREADING</t>
  </si>
  <si>
    <t>BPW 013 WITH M82 THREADING</t>
  </si>
  <si>
    <t>BPW 014 WITH M90 THREADING</t>
  </si>
  <si>
    <t>BPW 015 WITH M100 THREADING</t>
  </si>
  <si>
    <t>BPW 016 WITH M115 THREADING</t>
  </si>
  <si>
    <t>WITH</t>
  </si>
  <si>
    <t>THREADING</t>
  </si>
  <si>
    <t>BPW 001S-1/2 " NPT</t>
  </si>
  <si>
    <t>BPW 001-1/2 " NPT</t>
  </si>
  <si>
    <t>BPW-01S-1/2 " NPT</t>
  </si>
  <si>
    <t>BPW 01-1/2 " NPT</t>
  </si>
  <si>
    <t>BPW 02-1/2 " NPT</t>
  </si>
  <si>
    <t>BPW 03-1/2 " NPT</t>
  </si>
  <si>
    <t>BPW 01-3/4 " NPT</t>
  </si>
  <si>
    <t>BPW 02-3/4 " NPT</t>
  </si>
  <si>
    <t>BPW 03-3/4 " NPT</t>
  </si>
  <si>
    <t>BPW 04-3/4 " NPT</t>
  </si>
  <si>
    <t>BPW 04-1 " NPT</t>
  </si>
  <si>
    <t>BPW 05-1 " NPT</t>
  </si>
  <si>
    <t>BPW 06-1 " NPT</t>
  </si>
  <si>
    <t>CBW01SS WITH 1/2 " NPT (M)</t>
  </si>
  <si>
    <t>CBW01SS WITH 3/4 " NPT (M)</t>
  </si>
  <si>
    <t>CBW01S WITH 1/2 " NPT (M)</t>
  </si>
  <si>
    <t>CBW01S WITH 3/4 " NPT (M)</t>
  </si>
  <si>
    <t>CBW01 WITH 1/2 " NPT (M)</t>
  </si>
  <si>
    <t>CBW01 WITH 3/4 " NPT (M)</t>
  </si>
  <si>
    <t>CBW02 WITH 3/4 " NPT (M)</t>
  </si>
  <si>
    <t>CBW02 WITH 1 " NPT (M)</t>
  </si>
  <si>
    <t>CBW03 WITH 3/4 " NPT (M)</t>
  </si>
  <si>
    <t>CBW03 WITH 1 " NPT (M)</t>
  </si>
  <si>
    <t>CBW04 WITH 1 " NPT (M)</t>
  </si>
  <si>
    <t>CBW04 WITH 1.25 " NPT (M)</t>
  </si>
  <si>
    <t>CBW05 WITH 1 " NPT (M)</t>
  </si>
  <si>
    <t>CBW05 WITH 1.25 " NPT (M)</t>
  </si>
  <si>
    <t>CBW06 WITH 1.25 " NPT (M)</t>
  </si>
  <si>
    <t>CBW06 WITH 1.5 " NPT (M)</t>
  </si>
  <si>
    <t>CBW07 WITH 1.25 " NPT (M)</t>
  </si>
  <si>
    <t>CBW07 WITH 1.5 " NPT (M)</t>
  </si>
  <si>
    <t>CBW08 WITH 1.5 " NPT (M)</t>
  </si>
  <si>
    <t>CBW08 WITH 2 " NPT (M)</t>
  </si>
  <si>
    <t>CBW09 WITH 1.5 " NPT (M)</t>
  </si>
  <si>
    <t>CBW09 WITH 2 " NPT (M)</t>
  </si>
  <si>
    <t>CBW010 WITH 2 " NPT (M)</t>
  </si>
  <si>
    <t>CBW010 WITH 2.5 " NPT (M)</t>
  </si>
  <si>
    <t>CBW011 WITH 2 " NPT (M)</t>
  </si>
  <si>
    <t>CBW011 WITH 2.5 " NPT (M)</t>
  </si>
  <si>
    <t>CBW012 WITH 2.5 " NPT (M)</t>
  </si>
  <si>
    <t>CBW012 WITH 3 " NPT (M)</t>
  </si>
  <si>
    <t>CBW013 WITH 3 " NPT (M)</t>
  </si>
  <si>
    <t>CBW013 WITH 3.5 " NPT (M)</t>
  </si>
  <si>
    <t>SSW 1/2"</t>
  </si>
  <si>
    <t>SSW-001S</t>
  </si>
  <si>
    <t>SSW 001</t>
  </si>
  <si>
    <t>SSW-01S</t>
  </si>
  <si>
    <t>SSW 01</t>
  </si>
  <si>
    <t>SSW 01L</t>
  </si>
  <si>
    <t>SSW 02</t>
  </si>
  <si>
    <t>SSW 02S</t>
  </si>
  <si>
    <t>SSW 03</t>
  </si>
  <si>
    <t>SSW 04</t>
  </si>
  <si>
    <t>SSW 04L</t>
  </si>
  <si>
    <t>SSW 05</t>
  </si>
  <si>
    <t>SSW 05L</t>
  </si>
  <si>
    <t>SSW 06</t>
  </si>
  <si>
    <t>SSW 06S</t>
  </si>
  <si>
    <t>SSW 07</t>
  </si>
  <si>
    <t>SSW 08</t>
  </si>
  <si>
    <t>SSW 09</t>
  </si>
  <si>
    <t>SSW 010</t>
  </si>
  <si>
    <t>SSW-010L</t>
  </si>
  <si>
    <t>SSW 011</t>
  </si>
  <si>
    <t>SSW 012</t>
  </si>
  <si>
    <t>SSW 013S</t>
  </si>
  <si>
    <t>SSW 013</t>
  </si>
  <si>
    <t>SSW 014</t>
  </si>
  <si>
    <t>SSW 015</t>
  </si>
  <si>
    <t>SSW 016</t>
  </si>
  <si>
    <t>SSW-3/8' WITH M16 THREADING</t>
  </si>
  <si>
    <t>SSW-1/2" WITH M16 THREADING</t>
  </si>
  <si>
    <t>SSW-001S WITH M20 THREADING</t>
  </si>
  <si>
    <t>SSW-5/8" WITH M20 THREADING</t>
  </si>
  <si>
    <t>SSW-001 WITH M20 THREADING</t>
  </si>
  <si>
    <t>SSW-01S WITH M20 THREADING</t>
  </si>
  <si>
    <t>SSW-01 WITH M20 THREADING</t>
  </si>
  <si>
    <t>SSW-01L WITH M25 THREADING</t>
  </si>
  <si>
    <t>SSW-02 WITH M25 THREADING</t>
  </si>
  <si>
    <t>SSW-02S WITH M20 THREADING</t>
  </si>
  <si>
    <t>SSW-03 WITH M25 THREADING</t>
  </si>
  <si>
    <t>SSW-1" WITH M25 THREADING</t>
  </si>
  <si>
    <t>SSW-04 WITH M25 THREADING</t>
  </si>
  <si>
    <t>SSW-04L WITH M32 THREADING</t>
  </si>
  <si>
    <t>SSW-05 WITH M32 THREADING</t>
  </si>
  <si>
    <t>SSW-05L WITH M40 THREADING</t>
  </si>
  <si>
    <t>SSW-06 WITH M40 THREADING</t>
  </si>
  <si>
    <t>SSW-06S WITH M32 THREADING</t>
  </si>
  <si>
    <t>SSW-07 WITH M40 THREADING</t>
  </si>
  <si>
    <t>SSW-08 WITH M50 THREADING</t>
  </si>
  <si>
    <t>SSW-09 WITH M50 THREADING</t>
  </si>
  <si>
    <t>SSW-010 WITH M50 THREADING</t>
  </si>
  <si>
    <t>SSW-010L WITH M63 THREADING</t>
  </si>
  <si>
    <t>SSW-011 WITH M63 THREADING</t>
  </si>
  <si>
    <t>SSW-012 WITH M75 THREADING</t>
  </si>
  <si>
    <t>SSW-013S WITH M75 THREADING</t>
  </si>
  <si>
    <t>SSW-013 WITH M82 THREADING</t>
  </si>
  <si>
    <t>SSW-014 WITH M90 THREADING</t>
  </si>
  <si>
    <t>SSW-015 WITH M100 THREADING</t>
  </si>
  <si>
    <t>SSW-016 WITH M115 THREADING</t>
  </si>
  <si>
    <t>SSW 1/2" NPT 001S</t>
  </si>
  <si>
    <t>SSW 001-1/2" NPT</t>
  </si>
  <si>
    <t>SSW 01-1/2" NPT</t>
  </si>
  <si>
    <t>SSW 02-1/2" NPT</t>
  </si>
  <si>
    <t>SSW 01-3/4" NPT</t>
  </si>
  <si>
    <t>SSW 02-3/4" NPT</t>
  </si>
  <si>
    <t>SSW 03-3/4" NPT</t>
  </si>
  <si>
    <t>SSW 04-3/4" NPT</t>
  </si>
  <si>
    <t>SSW 04-1" NPT</t>
  </si>
  <si>
    <t>SSW 05-1' NPT</t>
  </si>
  <si>
    <t>SSW 06-1" NPT</t>
  </si>
  <si>
    <t>SSW 06-1-1/4" NPT</t>
  </si>
  <si>
    <t>SSW 07-1-1/4" NPT</t>
  </si>
  <si>
    <t>SSW 08-1-1/2" NPT</t>
  </si>
  <si>
    <t>SSW 09-1-1/2" NPT</t>
  </si>
  <si>
    <t>SSW 010-1-1/2" NPT</t>
  </si>
  <si>
    <t>SSW 011-2" NPT</t>
  </si>
  <si>
    <t>SSW 012-2-1/2" NPT</t>
  </si>
  <si>
    <t>SSW 013-3" NPT</t>
  </si>
  <si>
    <t>SSWT-001S</t>
  </si>
  <si>
    <t>SSWT-001</t>
  </si>
  <si>
    <t>SSWT-01 L</t>
  </si>
  <si>
    <t>SSWT-02</t>
  </si>
  <si>
    <t>SSWT-03 SP</t>
  </si>
  <si>
    <t>28MM</t>
  </si>
  <si>
    <t>SSWT-04L</t>
  </si>
  <si>
    <t>SSWT-05 L</t>
  </si>
  <si>
    <t>SSWT-06 SP</t>
  </si>
  <si>
    <t>40MM</t>
  </si>
  <si>
    <t>SSWT-07 SP</t>
  </si>
  <si>
    <t>42MM</t>
  </si>
  <si>
    <t>SSWT-08</t>
  </si>
  <si>
    <t>SSWT-09</t>
  </si>
  <si>
    <t>SSWT-010L</t>
  </si>
  <si>
    <t>SSWT-011S</t>
  </si>
  <si>
    <t>SSWT-011</t>
  </si>
  <si>
    <t>70MM</t>
  </si>
  <si>
    <t>SSWT-012</t>
  </si>
  <si>
    <t>SSWT-013SL</t>
  </si>
  <si>
    <t>SSWT-013</t>
  </si>
  <si>
    <t>SSWT-014</t>
  </si>
  <si>
    <t>SSWT-015</t>
  </si>
  <si>
    <t>SSWT-016</t>
  </si>
  <si>
    <t>THERMAX LIMITED</t>
  </si>
  <si>
    <t>TITLE</t>
  </si>
  <si>
    <t>CLIENT</t>
  </si>
  <si>
    <t>CONSULTANT</t>
  </si>
  <si>
    <t>PROJECT</t>
  </si>
  <si>
    <t>THERMAX O.C. NO.</t>
  </si>
  <si>
    <t>THERMAX DOC. NO. / CLIENT DOC. NO.</t>
  </si>
  <si>
    <t>R0</t>
  </si>
  <si>
    <t>ISSUED FOR APPROVAL</t>
  </si>
  <si>
    <t>REV NO.</t>
  </si>
  <si>
    <t>DATE</t>
  </si>
  <si>
    <t>DESCRIPTION</t>
  </si>
  <si>
    <t>PREPD. BY</t>
  </si>
  <si>
    <t>CHKD. BY</t>
  </si>
  <si>
    <t>APPD. BY</t>
  </si>
  <si>
    <t>REF. DRG'S.</t>
  </si>
  <si>
    <t>1) EQUIPMENT LAYOUT - DRG. NO. xxxx</t>
  </si>
  <si>
    <t>CABLE SPECIFICATIONS</t>
  </si>
  <si>
    <t>2) ELECTRICAL LOAD LIST -DOC NO.xxxxx</t>
  </si>
  <si>
    <t xml:space="preserve">LT POWER CABLES:- </t>
  </si>
  <si>
    <t>NOTES:-</t>
  </si>
  <si>
    <t>Sr.NO</t>
  </si>
  <si>
    <t>CABLE SIZE</t>
  </si>
  <si>
    <t>QTY</t>
  </si>
  <si>
    <t>UNIT</t>
  </si>
  <si>
    <t>3C X 2.5 SQ.MM. CU. XLPE ARMOURED CABLE</t>
  </si>
  <si>
    <t xml:space="preserve"> Mtrs.</t>
  </si>
  <si>
    <t xml:space="preserve">1) CABLE LENGTH MENTIONED ARE TENTATIVE ONLY. </t>
  </si>
  <si>
    <t>3C X 6 SQ.MM. AL. XLPE ARMOURED CABLE</t>
  </si>
  <si>
    <t xml:space="preserve">    EXACT LENGTHS SHOULD BE MEASURED AT SITE BEFORE CUTTING</t>
  </si>
  <si>
    <t>3C X 10 SQ.MM. AL. XLPE ARMOURED CABLE</t>
  </si>
  <si>
    <t xml:space="preserve">    THE CABLE FROM CABLE DRUM &amp; THE CABLE LENGTHS SHOULD</t>
  </si>
  <si>
    <t>3C X 16 SQ.MM. AL. XLPE ARMOURED CABLE</t>
  </si>
  <si>
    <t xml:space="preserve">    BE CUT ACCORDINGLY.</t>
  </si>
  <si>
    <t>3C X 35 SQ.MM. AL. XLPE ARMOURED CABLE</t>
  </si>
  <si>
    <t xml:space="preserve">2) CABLE ROUTE NOS. SHALL BE INCORPORATE AFTER APPROVAL </t>
  </si>
  <si>
    <t>3C X 70 SQ.MM. AL. XLPE ARMOURED CABLE</t>
  </si>
  <si>
    <t xml:space="preserve">    OF CABLE LAYOUT.</t>
  </si>
  <si>
    <t>3C X 95 SQ.MM. AL. XLPE ARMOURED CABLE</t>
  </si>
  <si>
    <t xml:space="preserve">3) CABLE LENGTH MENTIONED ARE APPROXIMATE ONLY. </t>
  </si>
  <si>
    <t>3C X 185 SQ.MM. AL. XLPE ARMOURED CABLE</t>
  </si>
  <si>
    <t>3.5C X 35 SQ.MM. AL. XLPE ARMOURED CABLE</t>
  </si>
  <si>
    <t>3.5C X 70 SQ.MM. AL. XLPE ARMOURED CABLE</t>
  </si>
  <si>
    <t>3.5C X 95 SQ.MM. AL. XLPE ARMOURED CABLE</t>
  </si>
  <si>
    <t>3.5C X 120 SQ.MM. AL. XLPE ARMOURED CABLE</t>
  </si>
  <si>
    <t>4C X 6 SQ.MM. AL. XLPE ARMOURED CABLE</t>
  </si>
  <si>
    <t>4C X 10 SQ.MM. AL. XLPE ARMOURED CABLE</t>
  </si>
  <si>
    <t>4C X 25 SQ.MM. AL. XLPE ARMOURED CABLE</t>
  </si>
  <si>
    <t xml:space="preserve">CONTROL CABLE :- </t>
  </si>
  <si>
    <t>7C X 1.5 SQ.MM. CU. XLPE ARMOURED CABLE</t>
  </si>
  <si>
    <t>CABLE GLAND SELECTION</t>
  </si>
  <si>
    <t>MAKE :</t>
  </si>
  <si>
    <t>ET</t>
  </si>
  <si>
    <t>CABLE OD ACTUAL</t>
  </si>
  <si>
    <t>TOLERANCE (+/-)</t>
  </si>
  <si>
    <t>CABLE OD WITH TOLERANCE</t>
  </si>
  <si>
    <t>ENTRY AVAILABLE</t>
  </si>
  <si>
    <t>GLAND SIZE SELECTED</t>
  </si>
  <si>
    <t xml:space="preserve">TOTAL QTY </t>
  </si>
  <si>
    <t>SHROUDS DETAILS</t>
  </si>
  <si>
    <t>0.625 "</t>
  </si>
  <si>
    <t>ARMOURED CABLES :</t>
  </si>
  <si>
    <t>ET THREADS :</t>
  </si>
  <si>
    <t>1 "</t>
  </si>
  <si>
    <t>PLATE</t>
  </si>
  <si>
    <t>(IF(AND($I10=BACKUP!$B$98,($E10&gt;=BACKUP!$F$98),($E10&lt;=BACKUP!$G$98),($G10=BACKUP!$E$98)),(BACKUP!$C$98),(IF(AND($I10=BACKUP!$B$99,($E10&gt;=BACKUP!$F$99),($E10&lt;=BACKUP!$G$99),($G10=BACKUP!$E$99)),(BACKUP!$C$99),(IF(AND($I10=BACKUP!$B$100,($E10&gt;=BACKUP!$F$100),($E10&lt;=BACKUP!$G$100),($G10=BACKUP!$E$100)),(BACKUP!$C$100),(IF(AND($I10=BACKUP!$B$101,($E10&gt;=BACKUP!$F$101),($E10&lt;=BACKUP!$G$101),($G10=BACKUP!$E$101)),(BACKUP!$C$101),(IF(AND($I10=BACKUP!$B$102,($E10&gt;=BACKUP!$F$102),($E10&lt;=BACKUP!$G$102),($G10=BACKUP!$E$102)),(BACKUP!$C$102),(IF(AND($I10=BACKUP!$B$103,($E10&gt;=BACKUP!$F$103),($E10&lt;=BACKUP!$G$103),($G10=BACKUP!$E$103)),(BACKUP!$C$103),(IF(AND($I10=BACKUP!$B$104,($E10&gt;=BACKUP!$F$104),($E10&lt;=BACKUP!$G$104),($G10=BACKUP!$E$104)),(BACKUP!$C$104),(IF(AND($I10=BACKUP!$B$105,($E10&gt;=BACKUP!$F$105),($E10&lt;=BACKUP!$G$105),($G10=BACKUP!$E$105)),(BACKUP!$C$105),(IF(AND($I10=BACKUP!$B$106,($E10&gt;=BACKUP!$F$106),($E10&lt;=BACKUP!$G$106),($G10=BACKUP!$E$106)),(BACKUP!$C$106),(IF(AND($I10=BACKUP!$B$107,($E10&gt;=BACKUP!$F$107),($E10&lt;=BACKUP!$G$107),($G10=BACKUP!$E$107)),(BACKUP!$C$107),(IF(AND($I10=BACKUP!$B$108,($E10&gt;=BACKUP!$F$108),($E10&lt;=BACKUP!$G$108),($G10=BACKUP!$E$108)),(BACKUP!$C$108),(IF(AND($I10=BACKUP!$B$109,($E10&gt;=BACKUP!$F$109),($E10&lt;=BACKUP!$G$109),($G10=BACKUP!$E$109)),(BACKUP!$C$109),(IF(AND($I10=BACKUP!$B$110,($E10&gt;=BACKUP!$F$110),($E10&lt;=BACKUP!$G$110),($G10=BACKUP!$E$110)),(BACKUP!$C$110),(IF(AND($I10=BACKUP!$B$111,($E10&gt;=BACKUP!$F$111),($E10&lt;=BACKUP!$G$111),($G10=BACKUP!$E$111)),(BACKUP!$C$111),(IF(AND($I10=BACKUP!$B$112,($E10&gt;=BACKUP!$F$112),($E10&lt;=BACKUP!$G$112),($G10=BACKUP!$E$112)),(BACKUP!$C$112),(IF(AND($I10=BACKUP!$B$113,($E10&gt;=BACKUP!$F$113),($E10&lt;=BACKUP!$G$113),($G10=BACKUP!$E$113)),(BACKUP!$C$113),(IF(AND($I10=BACKUP!$B$114,($E10&gt;=BACKUP!$F$114),($E10&lt;=BACKUP!$G$114),($G10=BACKUP!$E$114)),(BACKUP!$C$114),(IF(AND($I10=BACKUP!$B$115,($E10&gt;=BACKUP!$F$115),($E10&lt;=BACKUP!$G$115),($G10=BACKUP!$E$115)),(BACKUP!$C$115),(IF(AND($I10=BACKUP!$B$116,($E10&gt;=BACKUP!$F$116),($E10&lt;=BACKUP!$G$116),($G10=BACKUP!$E$116)),(BACKUP!$C$116),(IF(AND($I10=BACKUP!$B$117,($E10&gt;=BACKUP!$F$117),($E10&lt;=BACKUP!$G$117),($G10=BACKUP!$E$117)),(BACKUP!$C$117),(IF(AND($I10=BACKUP!$B$118,($E10&gt;=BACKUP!$F$118),($E10&lt;=BACKUP!$G$118),($G10=BACKUP!$E$118)),(BACKUP!$C$118),(IF(AND($I10=BACKUP!$B$119,($E10&gt;=BACKUP!$F$119),($E10&lt;=BACKUP!$G$119),($G10=BACKUP!$E$119)),(BACKUP!$C$119),(IF(AND($I10=BACKUP!$B$120,($E10&gt;=BACKUP!$F$120),($E10&lt;=BACKUP!$G$120),($G10=BACKUP!$E$120)),(BACKUP!$C$120),(IF(AND($I10=BACKUP!$B$121,($E10&gt;=BACKUP!$F$121),($E10&lt;=BACKUP!$G$121),($G10=BACKUP!$E$121)),(BACKUP!$C$121),(IF(AND($I10=BACKUP!$B$122,($E10&gt;=BACKUP!$F$122),($E10&lt;=BACKUP!$G$122),($G10=BACKUP!$E$122)),(BACKUP!$C$122),(IF(AND($I10=BACKUP!$B$123,($E10&gt;=BACKUP!$F$123),($E10&lt;=BACKUP!$G$123),($G10=BACKUP!$E$123)),(BACKUP!$C$123),(IF(AND($I10=BACKUP!$B$124,($E10&gt;=BACKUP!$F$124),($E10&lt;=BACKUP!$G$124),($G10=BACKUP!$E$124)),(BACKUP!$C$124),(IF(AND($I10=BACKUP!$B$125,($E10&gt;=BACKUP!$F$125),($E10&lt;=BACKUP!$G$125),($G10=BACKUP!$E$125)),(BACKUP!$C$125),(IF(AND($I10=BACKUP!$B$126,($E10&gt;=BACKUP!$F$126),($E10&lt;=BACKUP!$G$126),($G10=BACKUP!$E$126)),(BACKUP!$C$126),(IF(AND($I10=BACKUP!$B$127,($E10&gt;=BACKUP!$F$127),($E10&lt;=BACKUP!$G$127),($G10=BACKUP!$E$127)),(BACKUP!$C$127),(IF(AND($I10=BACKUP!$B$128,($E10&gt;=BACKUP!$F$128),($E10&lt;=BACKUP!$G$128),($G10=BACKUP!$E$128)),(BACKUP!$C$128),(IF(AND($I10=BACKUP!$B$129,($E10&gt;=BACKUP!$F$129),($E10&lt;=BACKUP!$G$129),($G10=BACKUP!$E$129)),(BACKUP!$C$129),(IF(AND($I10=BACKUP!$B$130,($E10&gt;=BACKUP!$F$130),($E10&lt;=BACKUP!$G$130),($G10=BACKUP!$E$130)),(BACKUP!$C$130),(IF(AND($I10=BACKUP!$B$131,($E10&gt;=BACKUP!$F$131),($E10&lt;=BACKUP!$G$131),($G10=BACKUP!$E$131)),(BACKUP!$C$131),(IF(AND($I10=BACKUP!$B$132,($E10&gt;=BACKUP!$F$132),($E10&lt;=BACKUP!$G$132),($G10=BACKUP!$E$132)),(BACKUP!$C$132),(IF(AND($I10=BACKUP!$B$133,($E10&gt;=BACKUP!$F$133),($E10&lt;=BACKUP!$G$133),($G10=BACKUP!$E$133)),(BACKUP!$C$133),(IF(AND($I10=BACKUP!$B$134,($E10&gt;=BACKUP!$F$134),($E10&lt;=BACKUP!$G$134),($G10=BACKUP!$E$134)),(BACKUP!$C$134),(IF(AND($I10=BACKUP!$B$135,($E10&gt;=BACKUP!$F$135),($E10&lt;=BACKUP!$G$135),($G10=BACKUP!$E$135)),(BACKUP!$C$135),(IF(AND($I10=BACKUP!$B$136,($E10&gt;=BACKUP!$F$136),($E10&lt;=BACKUP!$G$136),($G10=BACKUP!$E$136)),(BACKUP!$C$136),(IF(AND($I10=BACKUP!$B$137,($E10&gt;=BACKUP!$F$137),($E10&lt;=BACKUP!$G$137),($G10=BACKUP!$E$137)),(BACKUP!$C$137),(IF(AND($I10=BACKUP!$B$138,($E10&gt;=BACKUP!$F$138),($E10&lt;=BACKUP!$G$138),($G10=BACKUP!$E$138)),(BACKUP!$C$138),(IF(AND($I10=BACKUP!$B$139,($E10&gt;=BACKUP!$F$139),($E10&lt;=BACKUP!$G$139),($G10=BACKUP!$E$139)),(BACKUP!$C$139),(IF(AND($I10=BACKUP!$B$140,($E10&gt;=BACKUP!$F$140),($E10&lt;=BACKUP!$G$140),($G10=BACKUP!$E$140)),(BACKUP!$C$140),(IF(AND($I10=BACKUP!$B$141,($E10&gt;=BACKUP!$F$141),($E10&lt;=BACKUP!$G$141),($G10=BACKUP!$E$141)),(BACKUP!$C$141),(IF(AND($I10=BACKUP!$B$142,($E10&gt;=BACKUP!$F$142),($E10&lt;=BACKUP!$G$142),($G10=BACKUP!$E$142)),(BACKUP!$C$142),(IF(AND($I10=BACKUP!$B$143,($E10&gt;=BACKUP!$F$143),($E10&lt;=BACKUP!$G$143),($G10=BACKUP!$E$143)),(BACKUP!$C$143),(IF(AND($I10=BACKUP!$B$144,($E10&gt;=BACKUP!$F$144),($E10&lt;=BACKUP!$G$144),($G10=BACKUP!$E$144)),(BACKUP!$C$144),(IF(AND($I10=BACKUP!$B$145,($E10&gt;=BACKUP!$F$145),($E10&lt;=BACKUP!$G$145),($G10=BACKUP!$E$145)),(BACKUP!$C$145),(IF(AND($I10=BACKUP!$B$145,($E10&gt;=BACKUP!$F$145),($E10&lt;=BACKUP!$G$145),($G10=BACKUP!$E$145)),(BACKUP!$C$145),(IF(AND($I10=BACKUP!$B$146,($E10&gt;=BACKUP!$F$146),($E10&lt;=BACKUP!$G$146),($G10=BACKUP!$E$146)),(BACKUP!$C$146),(IF(AND($I10=BACKUP!$B$147,($E10&gt;=BACKUP!$F$147),($E10&lt;=BACKUP!$G$147),($G10=BACKUP!$E$147)),(BACKUP!$C$147),(IF(AND($I10=BACKUP!$B$148,($E10&gt;=BACKUP!$F$148),($E10&lt;=BACKUP!$G$148),($G10=BACKUP!$E$148)),(BACKUP!$C$148),(IF(AND($I10=BACKUP!$B$149,($E10&gt;=BACKUP!$F$149),($E10&lt;=BACKUP!$G$149),($G10=BACKUP!$E$149)),(BACKUP!$C$149),(IF(AND($I10=BACKUP!$B$150,($E10&gt;=BACKUP!$F$150),($E10&lt;=BACKUP!$G$150),($G10=BACKUP!$E$150)),(BACKUP!$C$150),(IF(AND($I10=BACKUP!$B$151,($E10&gt;=BACKUP!$F$151),($E10&lt;=BACKUP!$G$151),($G10=BACKUP!$E$151)),(BACKUP!$C$151),(IF(AND($I10=BACKUP!$B$152,($E10&gt;=BACKUP!$F$152),($E10&lt;=BACKUP!$G$152),($G10=BACKUP!$E$152)),(BACKUP!$C$152),(IF(AND($I10=BACKUP!$B$153,($E10&gt;=BACKUP!$F$153),($E10&lt;=BACKUP!$G$153),($G10=BACKUP!$E$153)),(BACKUP!$C$153),(J14)))))))))))))))))))))))))))))))))))))))))))))))))))))))))))))))))))))))))))))))))))))))))))))))))))))))))))))))))))</t>
  </si>
  <si>
    <t>1.25 "</t>
  </si>
  <si>
    <t>1.5 "</t>
  </si>
  <si>
    <t>METRIC THREADS :</t>
  </si>
  <si>
    <t>2 "</t>
  </si>
  <si>
    <t>2.5 "</t>
  </si>
  <si>
    <t>3 "</t>
  </si>
  <si>
    <t>3.25 "</t>
  </si>
  <si>
    <t>NPT THREADS :</t>
  </si>
  <si>
    <t>3.5 "</t>
  </si>
  <si>
    <t>1/2 " NPT</t>
  </si>
  <si>
    <t>4 "</t>
  </si>
  <si>
    <t>4.5 "</t>
  </si>
  <si>
    <t>MET</t>
  </si>
  <si>
    <t>UNARMOURED CABLES :</t>
  </si>
  <si>
    <t>NPT</t>
  </si>
  <si>
    <t>3/4 " NPT</t>
  </si>
  <si>
    <t>1 " NPT</t>
  </si>
  <si>
    <t>1.25 " NPT</t>
  </si>
  <si>
    <t>1.5 " NPT</t>
  </si>
  <si>
    <t>2 " NPT</t>
  </si>
  <si>
    <t>2.5 " NPT</t>
  </si>
  <si>
    <t>3 " NPT</t>
  </si>
  <si>
    <t>3.5 " NPT</t>
  </si>
  <si>
    <t>UNAR</t>
  </si>
  <si>
    <t>3.75 "</t>
  </si>
  <si>
    <t>REF.</t>
  </si>
  <si>
    <t xml:space="preserve"> </t>
  </si>
  <si>
    <t>CABLE GLAND SUMMARY :</t>
  </si>
  <si>
    <t>GLAND CAT NO.</t>
  </si>
  <si>
    <t>1) PVC SHROUDS SHALL BE PROVIDED FOR CABLE GLANDS WHICH ARE</t>
  </si>
  <si>
    <t>Nos</t>
  </si>
  <si>
    <t>LOCATED OUTSIDE MCC ROOM.</t>
  </si>
  <si>
    <t>BPW 01 WITH M20 THREAD</t>
  </si>
  <si>
    <t>BPW 02S WITH M20 THREAD</t>
  </si>
  <si>
    <t>BPW 03 WITH M25 THREAD</t>
  </si>
  <si>
    <t>BPW 04 WITH M25 THREAD</t>
  </si>
  <si>
    <t>BPW 06 WITH M40 THREAD</t>
  </si>
  <si>
    <t>BPW 07 WITH M40 THREAD</t>
  </si>
  <si>
    <t>BPW 07 WITH M50 THREAD</t>
  </si>
  <si>
    <t>BPW 08 WITH M50 THREAD</t>
  </si>
  <si>
    <t>PVC SHROUD SUMMARY :</t>
  </si>
  <si>
    <t>PVC SHROUD FOR BPW 01</t>
  </si>
  <si>
    <t>PVC SHROUD FOR BPW 02</t>
  </si>
  <si>
    <t>PVC SHROUD FOR BPW 02S</t>
  </si>
  <si>
    <t>PVC SHROUD FOR BPW 03</t>
  </si>
  <si>
    <t>PVC SHROUD FOR BPW 04</t>
  </si>
  <si>
    <t>PVC SHROUD FOR BPW 05</t>
  </si>
  <si>
    <t>PVC SHROUD FOR BPW 06</t>
  </si>
  <si>
    <t>PVC SHROUD FOR BPW 07</t>
  </si>
  <si>
    <t>PVC SHROUD FOR BPW 08</t>
  </si>
  <si>
    <t>PLEASE DO NOT DELETE THESE COLOUMNS</t>
  </si>
  <si>
    <t>NICKEL PLATED BRASS</t>
  </si>
  <si>
    <t>LADDER POWER</t>
  </si>
  <si>
    <t>LADDER CONTROL</t>
  </si>
  <si>
    <t>FOR FROM SIDE</t>
  </si>
  <si>
    <t>FOR TO SIDE</t>
  </si>
  <si>
    <t xml:space="preserve">CABLE SCHEDULE   </t>
  </si>
  <si>
    <t>SR.
NO.</t>
  </si>
  <si>
    <t>CABLE NO.</t>
  </si>
  <si>
    <t>CABLE TAG</t>
  </si>
  <si>
    <t>FEEDER NO</t>
  </si>
  <si>
    <t>FROM TB NO</t>
  </si>
  <si>
    <t>FROM FERRULE NO</t>
  </si>
  <si>
    <t>FROM PANEL / JB NO</t>
  </si>
  <si>
    <t>FROM PANEL / JB DESCRIPTION</t>
  </si>
  <si>
    <t>SYSTEM VOLTAGE</t>
  </si>
  <si>
    <t>KW RATING</t>
  </si>
  <si>
    <t>Type</t>
  </si>
  <si>
    <t>CABLE TYPE</t>
  </si>
  <si>
    <t>TO FERRULE NO</t>
  </si>
  <si>
    <t>TO EQUIPMENT NO</t>
  </si>
  <si>
    <t>TAG NOS.</t>
  </si>
  <si>
    <t>TO TB NO.</t>
  </si>
  <si>
    <t>TO EQUIPMENT DESCRIPTION</t>
  </si>
  <si>
    <t xml:space="preserve">CABLE LENGTH 
(IN MTR.) </t>
  </si>
  <si>
    <t>ENTRY AVAILABLE AT PANEL / JB</t>
  </si>
  <si>
    <t>SIZE SELECTED AT PANEL / JB</t>
  </si>
  <si>
    <t>GLAND CAT NO AT PANEL / JB</t>
  </si>
  <si>
    <t>SHROUD REQUIREMENT AT PANEL / JB</t>
  </si>
  <si>
    <t>SHROUD CAT NO  AT PANEL / JB</t>
  </si>
  <si>
    <t>ENTRY AVAILABLE  AT EQUIPMENT</t>
  </si>
  <si>
    <t>SIZE SELECTED AT EQUIPMENT</t>
  </si>
  <si>
    <t>GLAND CAT NO AT EQUIPMENT</t>
  </si>
  <si>
    <t>SHROUD REQUIREMENT AT EQUIPMENT</t>
  </si>
  <si>
    <t>SHROUD CAT NO AT EQUIPMENT</t>
  </si>
  <si>
    <t>CABLE TRAY ROUTING</t>
  </si>
  <si>
    <t>REMARK</t>
  </si>
  <si>
    <t>50W</t>
  </si>
  <si>
    <t>100W</t>
  </si>
  <si>
    <t>SCOPE</t>
  </si>
  <si>
    <t>TYPE OF CABLE</t>
  </si>
  <si>
    <t>METRIC</t>
  </si>
  <si>
    <t>MCC PANEL</t>
  </si>
  <si>
    <t>PC-01</t>
  </si>
  <si>
    <t>2f1</t>
  </si>
  <si>
    <t>PT-10</t>
  </si>
  <si>
    <t>MCC-1</t>
  </si>
  <si>
    <t>415 VAC</t>
  </si>
  <si>
    <t>DOL</t>
  </si>
  <si>
    <t>A2XFY</t>
  </si>
  <si>
    <t>PM-WTP-M-02-A</t>
  </si>
  <si>
    <t>U1</t>
  </si>
  <si>
    <t>MMF BACKWASH PUMP-A</t>
  </si>
  <si>
    <t>Plate</t>
  </si>
  <si>
    <t>CT001,CT005,CT006,CT009,CT011,CT015,CT025,CT029,CT031,CT033,CT034</t>
  </si>
  <si>
    <t>L1</t>
  </si>
  <si>
    <t>PT-2</t>
  </si>
  <si>
    <t>V1</t>
  </si>
  <si>
    <t>PT-3</t>
  </si>
  <si>
    <t>W1</t>
  </si>
  <si>
    <t>PC-02</t>
  </si>
  <si>
    <t>1F1</t>
  </si>
  <si>
    <t>PT-4</t>
  </si>
  <si>
    <t>--</t>
  </si>
  <si>
    <t>2XWY</t>
  </si>
  <si>
    <t>SH.TB-1</t>
  </si>
  <si>
    <t>L3</t>
  </si>
  <si>
    <t>PT-5</t>
  </si>
  <si>
    <t>SH.TB-2</t>
  </si>
  <si>
    <t>CC-01</t>
  </si>
  <si>
    <t>1X1</t>
  </si>
  <si>
    <t>TB-1</t>
  </si>
  <si>
    <t>CTC001,CTC005,CTC006,CTC009,CTC011,CTC015,CTC025,CTC029,CTC031,CTC033,CTC034</t>
  </si>
  <si>
    <t>C1</t>
  </si>
  <si>
    <t>TB-2</t>
  </si>
  <si>
    <t>TB-3</t>
  </si>
  <si>
    <t>TB-4</t>
  </si>
  <si>
    <t>TB-5</t>
  </si>
  <si>
    <t>TB-6</t>
  </si>
  <si>
    <t>TB-7</t>
  </si>
  <si>
    <t>IC-01</t>
  </si>
  <si>
    <t>PCSP</t>
  </si>
  <si>
    <t>PLC CUM STARTER PANEL</t>
  </si>
  <si>
    <t>4-20mA</t>
  </si>
  <si>
    <t>6P X 1 SQ.MM. CU. ARMOURED CABLE</t>
  </si>
  <si>
    <t>LIP-1</t>
  </si>
  <si>
    <t>TBA-1</t>
  </si>
  <si>
    <t>LOCAL INDICATION PANEL RO)</t>
  </si>
  <si>
    <t>CT001,CT005,CT006,CT009,CT011,CT015,CT025,CT029,CT031,CT033,CT032</t>
  </si>
  <si>
    <t>TBA-2</t>
  </si>
  <si>
    <t>L2</t>
  </si>
  <si>
    <t>TBA-3</t>
  </si>
  <si>
    <t>TBA-4</t>
  </si>
  <si>
    <t>/</t>
  </si>
  <si>
    <t>TBA-5</t>
  </si>
  <si>
    <t>TBA-6</t>
  </si>
  <si>
    <t>TBA-7</t>
  </si>
  <si>
    <t>TBA-8</t>
  </si>
  <si>
    <t>TBA-9</t>
  </si>
  <si>
    <t>TBA-10</t>
  </si>
  <si>
    <t>VFD PANEL</t>
  </si>
  <si>
    <t>INSTRUCTIONS &amp; NOTES FOR SELECTION OF WEATHER PROOF DOUBLE COMPRESSION CABLE GLANDS USING THIS CABLE SCHEDULE</t>
  </si>
  <si>
    <t>Notes :</t>
  </si>
  <si>
    <t>This Excel is for selection of Weather Proof Double compression cable glands for Armoured / Unarmoured cables.</t>
  </si>
  <si>
    <t>This Excel has been prepared with Standard cable gland CAT No's of make Braco &amp; Comet.</t>
  </si>
  <si>
    <t>This Excel can be used for selection of all type of cable entries i.e. ET, Metric, NPT.</t>
  </si>
  <si>
    <t>This Excel has been prepared with cable gland MOC of Nickel Plate Brass &amp; SS304.</t>
  </si>
  <si>
    <t>(SS304 MOC for Make Braco make only.)</t>
  </si>
  <si>
    <t>Instructions to use :</t>
  </si>
  <si>
    <t>Select the cable gland Make &amp; MOC as per the project requirement. (Discuss with respective buyer &amp; PM for the make)</t>
  </si>
  <si>
    <t>SELECT GLAND MAKE :</t>
  </si>
  <si>
    <t>SELECT GLAND MOC :</t>
  </si>
  <si>
    <t>Please do not shift any rows / coloumns in cable schedule sheet.</t>
  </si>
  <si>
    <t xml:space="preserve">Cable size description should be as follows do not change the format/sequence(ex. Space) of the description. It should be always </t>
  </si>
  <si>
    <t>end with either "ARMOURED CABLE" or "UNARMOURED CABLE".</t>
  </si>
  <si>
    <t>Ex .</t>
  </si>
  <si>
    <t>a) "3C x 2.5 SQ.MM. CU. XLPE/PVC ARMOURED CABLE"</t>
  </si>
  <si>
    <t>b) "3C x 2.5 SQ.MM. CU. XLPE/PVC UNARMOURED CABLE"</t>
  </si>
  <si>
    <t>c) "1PR X 1.0 SQ.MM. CU. XLPE/PVC ARMOURED CABLE"</t>
  </si>
  <si>
    <t xml:space="preserve">Fill the cable types &amp; OD below. ( Take exact OD from test report(recommended). If exact OD not available mention OD with specificied </t>
  </si>
  <si>
    <t>tolerance in final datasheet.)</t>
  </si>
  <si>
    <t>Cable Size (Discription shall be same as cable schedule)</t>
  </si>
  <si>
    <t>Cable OD</t>
  </si>
  <si>
    <t>In "cable schedule" sheet "FROM / TO SIDE ENTRY AVAILABLE" coloumn fill the availabe Entry as per the Equipment / Instrument datasheet.</t>
  </si>
  <si>
    <t>In "cable schedule" sheet "FROM / TO SIDE SIZE SELECTED" coloumn if the entry available is "Plate" Select the ET size (start from minimum size to</t>
  </si>
  <si>
    <t xml:space="preserve"> maximum size to obtain the Gland CAT No. and if not plate select the same size as Available entry.</t>
  </si>
  <si>
    <t xml:space="preserve">If the above Instructions followed properly Gland CAT would have been generated automatically by now. If not it might be non standard requirement </t>
  </si>
  <si>
    <t>please select the cable gland as per the respective cable gland catalogues.</t>
  </si>
  <si>
    <t>After that In "cable schedule" Sheet "FROM / TO SIDE SHROUD REQUIREMENT" Coloumn Select either "Yes" or "No" as per the requirement.</t>
  </si>
  <si>
    <t>(Note PVC Shroud shall be used for all Glands which are outside MCC / Control Room)</t>
  </si>
  <si>
    <t>After Selection of Shroud requirement Shroud CAT No. would have been generated automatically by now.</t>
  </si>
  <si>
    <t>After completion of All cable gland selection Hide the "To be hide" coloumn while submitting to client.</t>
  </si>
  <si>
    <t xml:space="preserve"> CABLE SCHEDULE </t>
  </si>
  <si>
    <t>Project:</t>
  </si>
  <si>
    <t>CLIENT :-</t>
  </si>
  <si>
    <t>THERMAX OC. NO :-</t>
  </si>
  <si>
    <t>PUNE — 411 026</t>
  </si>
  <si>
    <t>ENVIRO</t>
  </si>
  <si>
    <t>ELECTRICAL CABLE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</si>
</sst>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</font>
    <font>
      <b/>
      <sz val="20"/>
      <name val="Calibri"/>
      <family val="2"/>
    </font>
    <font>
      <sz val="18"/>
      <name val="Calibri"/>
      <family val="2"/>
    </font>
    <font>
      <b/>
      <sz val="11"/>
      <name val="Calibri"/>
      <family val="2"/>
    </font>
    <font>
      <b/>
      <sz val="12"/>
      <color rgb="FF0000FF"/>
      <name val="Calibri"/>
      <family val="2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7" fillId="0" borderId="0"/>
    <xf numFmtId="0" fontId="3" fillId="0" borderId="0"/>
    <xf numFmtId="0" fontId="30" fillId="0" borderId="0"/>
    <xf numFmtId="0" fontId="3" fillId="0" borderId="0"/>
    <xf numFmtId="0" fontId="3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4" fillId="2" borderId="17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quotePrefix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5" fillId="4" borderId="0" xfId="0" applyFont="1" applyFill="1"/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3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38" xfId="0" applyBorder="1"/>
    <xf numFmtId="0" fontId="0" fillId="0" borderId="37" xfId="0" applyBorder="1"/>
    <xf numFmtId="0" fontId="0" fillId="0" borderId="36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42" xfId="0" applyBorder="1"/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left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14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5" fillId="0" borderId="11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19" fillId="0" borderId="17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29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21" fillId="0" borderId="28" xfId="0" applyFont="1" applyBorder="1" applyAlignment="1" applyProtection="1">
      <alignment vertical="center"/>
      <protection locked="0"/>
    </xf>
    <xf numFmtId="0" fontId="8" fillId="0" borderId="29" xfId="0" applyFont="1" applyBorder="1" applyAlignment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0" fillId="0" borderId="29" xfId="0" applyBorder="1"/>
    <xf numFmtId="0" fontId="8" fillId="0" borderId="28" xfId="0" applyFont="1" applyBorder="1" applyAlignment="1">
      <alignment vertical="center"/>
    </xf>
    <xf numFmtId="0" fontId="0" fillId="0" borderId="17" xfId="0" applyBorder="1"/>
    <xf numFmtId="0" fontId="5" fillId="0" borderId="2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8" fillId="0" borderId="33" xfId="0" applyFont="1" applyBorder="1" applyAlignment="1" applyProtection="1">
      <alignment horizontal="left" vertical="center"/>
      <protection locked="0"/>
    </xf>
    <xf numFmtId="0" fontId="8" fillId="0" borderId="34" xfId="0" applyFont="1" applyBorder="1" applyAlignment="1" applyProtection="1">
      <alignment horizontal="left" vertical="center"/>
      <protection locked="0"/>
    </xf>
    <xf numFmtId="0" fontId="22" fillId="0" borderId="1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 applyProtection="1">
      <alignment horizontal="left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" xfId="0" quotePrefix="1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hidden="1"/>
    </xf>
    <xf numFmtId="0" fontId="10" fillId="0" borderId="1" xfId="0" quotePrefix="1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/>
    <xf numFmtId="0" fontId="22" fillId="5" borderId="1" xfId="0" applyFont="1" applyFill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37" xfId="0" applyFont="1" applyBorder="1"/>
    <xf numFmtId="0" fontId="5" fillId="9" borderId="1" xfId="0" applyFont="1" applyFill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hidden="1"/>
    </xf>
    <xf numFmtId="0" fontId="20" fillId="0" borderId="1" xfId="0" applyFont="1" applyBorder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vertical="center"/>
      <protection locked="0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 applyProtection="1">
      <alignment horizontal="left" vertical="top" wrapText="1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25" fillId="0" borderId="0" xfId="3" applyFont="1"/>
    <xf numFmtId="0" fontId="25" fillId="9" borderId="28" xfId="3" applyFont="1" applyFill="1" applyBorder="1"/>
    <xf numFmtId="0" fontId="25" fillId="9" borderId="0" xfId="3" applyFont="1" applyFill="1" applyAlignment="1">
      <alignment horizontal="left" vertical="top"/>
    </xf>
    <xf numFmtId="0" fontId="25" fillId="9" borderId="29" xfId="3" applyFont="1" applyFill="1" applyBorder="1"/>
    <xf numFmtId="0" fontId="29" fillId="9" borderId="0" xfId="3" applyFont="1" applyFill="1" applyAlignment="1">
      <alignment horizontal="left" vertical="center" indent="1"/>
    </xf>
    <xf numFmtId="0" fontId="29" fillId="9" borderId="0" xfId="3" applyFont="1" applyFill="1" applyAlignment="1">
      <alignment horizontal="left" vertical="center"/>
    </xf>
    <xf numFmtId="0" fontId="25" fillId="10" borderId="0" xfId="3" applyFont="1" applyFill="1"/>
    <xf numFmtId="0" fontId="28" fillId="0" borderId="2" xfId="3" applyFont="1" applyBorder="1" applyAlignment="1">
      <alignment horizontal="center" vertical="center" wrapText="1"/>
    </xf>
    <xf numFmtId="14" fontId="28" fillId="0" borderId="3" xfId="3" applyNumberFormat="1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28" fillId="0" borderId="4" xfId="3" applyFont="1" applyBorder="1" applyAlignment="1">
      <alignment horizontal="center" vertical="center" wrapText="1"/>
    </xf>
    <xf numFmtId="0" fontId="28" fillId="0" borderId="5" xfId="3" applyFont="1" applyBorder="1" applyAlignment="1">
      <alignment horizontal="center" vertical="center" wrapText="1"/>
    </xf>
    <xf numFmtId="14" fontId="28" fillId="0" borderId="1" xfId="3" applyNumberFormat="1" applyFont="1" applyBorder="1" applyAlignment="1">
      <alignment horizontal="center" vertical="center" wrapText="1"/>
    </xf>
    <xf numFmtId="0" fontId="28" fillId="0" borderId="1" xfId="3" applyFont="1" applyBorder="1" applyAlignment="1">
      <alignment horizontal="center" vertical="center" wrapText="1"/>
    </xf>
    <xf numFmtId="0" fontId="28" fillId="0" borderId="6" xfId="3" applyFont="1" applyBorder="1" applyAlignment="1">
      <alignment horizontal="center" vertical="center" wrapText="1"/>
    </xf>
    <xf numFmtId="0" fontId="28" fillId="0" borderId="5" xfId="3" applyFont="1" applyBorder="1" applyAlignment="1">
      <alignment horizontal="center" vertical="center"/>
    </xf>
    <xf numFmtId="0" fontId="28" fillId="0" borderId="1" xfId="3" applyFont="1" applyBorder="1" applyAlignment="1">
      <alignment horizontal="center" vertical="center"/>
    </xf>
    <xf numFmtId="0" fontId="28" fillId="0" borderId="7" xfId="3" applyFont="1" applyBorder="1" applyAlignment="1">
      <alignment horizontal="center" vertical="center"/>
    </xf>
    <xf numFmtId="0" fontId="28" fillId="0" borderId="8" xfId="3" applyFont="1" applyBorder="1" applyAlignment="1">
      <alignment horizontal="center" vertical="center"/>
    </xf>
    <xf numFmtId="0" fontId="28" fillId="0" borderId="9" xfId="3" applyFont="1" applyBorder="1" applyAlignment="1">
      <alignment horizontal="center" vertical="center"/>
    </xf>
    <xf numFmtId="0" fontId="25" fillId="9" borderId="30" xfId="3" applyFont="1" applyFill="1" applyBorder="1"/>
    <xf numFmtId="0" fontId="25" fillId="9" borderId="31" xfId="3" applyFont="1" applyFill="1" applyBorder="1"/>
    <xf numFmtId="0" fontId="25" fillId="9" borderId="32" xfId="3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0" borderId="27" xfId="3" applyFont="1" applyBorder="1" applyAlignment="1">
      <alignment horizontal="center" vertical="center" wrapText="1"/>
    </xf>
    <xf numFmtId="0" fontId="25" fillId="0" borderId="17" xfId="3" applyFont="1" applyBorder="1" applyAlignment="1">
      <alignment horizontal="center" vertical="center" wrapText="1"/>
    </xf>
    <xf numFmtId="0" fontId="25" fillId="0" borderId="16" xfId="3" applyFont="1" applyBorder="1" applyAlignment="1">
      <alignment horizontal="center" vertical="center" wrapText="1"/>
    </xf>
    <xf numFmtId="0" fontId="26" fillId="0" borderId="47" xfId="3" applyFont="1" applyBorder="1" applyAlignment="1">
      <alignment horizontal="center" vertical="center"/>
    </xf>
    <xf numFmtId="0" fontId="26" fillId="0" borderId="48" xfId="3" applyFont="1" applyBorder="1" applyAlignment="1">
      <alignment horizontal="center" vertical="center"/>
    </xf>
    <xf numFmtId="0" fontId="26" fillId="0" borderId="49" xfId="3" applyFont="1" applyBorder="1" applyAlignment="1">
      <alignment horizontal="center" vertical="center"/>
    </xf>
    <xf numFmtId="0" fontId="27" fillId="0" borderId="27" xfId="3" applyFont="1" applyBorder="1" applyAlignment="1">
      <alignment horizontal="center" vertical="center"/>
    </xf>
    <xf numFmtId="0" fontId="27" fillId="0" borderId="17" xfId="3" applyFont="1" applyBorder="1" applyAlignment="1">
      <alignment horizontal="center" vertical="center"/>
    </xf>
    <xf numFmtId="0" fontId="27" fillId="0" borderId="16" xfId="3" applyFont="1" applyBorder="1" applyAlignment="1">
      <alignment horizontal="center" vertical="center"/>
    </xf>
    <xf numFmtId="0" fontId="27" fillId="0" borderId="30" xfId="3" applyFont="1" applyBorder="1" applyAlignment="1">
      <alignment horizontal="center" vertical="center"/>
    </xf>
    <xf numFmtId="0" fontId="27" fillId="0" borderId="31" xfId="3" applyFont="1" applyBorder="1" applyAlignment="1">
      <alignment horizontal="center" vertical="center"/>
    </xf>
    <xf numFmtId="0" fontId="27" fillId="0" borderId="32" xfId="3" applyFont="1" applyBorder="1" applyAlignment="1">
      <alignment horizontal="center" vertical="center"/>
    </xf>
    <xf numFmtId="0" fontId="28" fillId="0" borderId="2" xfId="3" applyFont="1" applyBorder="1" applyAlignment="1">
      <alignment horizontal="left" vertical="center" indent="1"/>
    </xf>
    <xf numFmtId="0" fontId="28" fillId="0" borderId="3" xfId="3" applyFont="1" applyBorder="1" applyAlignment="1">
      <alignment horizontal="left" vertical="center" indent="1"/>
    </xf>
    <xf numFmtId="0" fontId="28" fillId="0" borderId="50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/>
    </xf>
    <xf numFmtId="0" fontId="28" fillId="0" borderId="4" xfId="3" applyFont="1" applyBorder="1" applyAlignment="1">
      <alignment horizontal="center" vertical="center"/>
    </xf>
    <xf numFmtId="0" fontId="28" fillId="0" borderId="5" xfId="3" applyFont="1" applyBorder="1" applyAlignment="1">
      <alignment horizontal="left" vertical="center" indent="1"/>
    </xf>
    <xf numFmtId="0" fontId="28" fillId="0" borderId="1" xfId="3" applyFont="1" applyBorder="1" applyAlignment="1">
      <alignment horizontal="left" vertical="center" indent="1"/>
    </xf>
    <xf numFmtId="0" fontId="28" fillId="0" borderId="33" xfId="3" applyFont="1" applyBorder="1" applyAlignment="1">
      <alignment horizontal="center" vertical="center" wrapText="1"/>
    </xf>
    <xf numFmtId="0" fontId="28" fillId="0" borderId="19" xfId="3" applyFont="1" applyBorder="1" applyAlignment="1">
      <alignment horizontal="left" vertical="center" wrapText="1"/>
    </xf>
    <xf numFmtId="0" fontId="28" fillId="0" borderId="18" xfId="3" applyFont="1" applyBorder="1" applyAlignment="1">
      <alignment horizontal="left" vertical="center" wrapText="1"/>
    </xf>
    <xf numFmtId="0" fontId="28" fillId="0" borderId="7" xfId="3" applyFont="1" applyBorder="1" applyAlignment="1">
      <alignment horizontal="left" vertical="center" wrapText="1" indent="1"/>
    </xf>
    <xf numFmtId="0" fontId="28" fillId="0" borderId="8" xfId="3" applyFont="1" applyBorder="1" applyAlignment="1">
      <alignment horizontal="left" vertical="center" wrapText="1" indent="1"/>
    </xf>
    <xf numFmtId="0" fontId="28" fillId="0" borderId="51" xfId="3" applyFont="1" applyBorder="1" applyAlignment="1">
      <alignment horizontal="center" vertical="center" wrapText="1"/>
    </xf>
    <xf numFmtId="0" fontId="28" fillId="0" borderId="52" xfId="3" applyFont="1" applyBorder="1" applyAlignment="1">
      <alignment horizontal="left" vertical="center" wrapText="1"/>
    </xf>
    <xf numFmtId="0" fontId="28" fillId="0" borderId="53" xfId="3" applyFont="1" applyBorder="1" applyAlignment="1">
      <alignment horizontal="left" vertical="center" wrapText="1"/>
    </xf>
    <xf numFmtId="0" fontId="28" fillId="0" borderId="10" xfId="3" applyFont="1" applyBorder="1" applyAlignment="1">
      <alignment horizontal="left" vertical="center" indent="1"/>
    </xf>
    <xf numFmtId="0" fontId="28" fillId="0" borderId="11" xfId="3" applyFont="1" applyBorder="1" applyAlignment="1">
      <alignment horizontal="left" vertical="center" indent="1"/>
    </xf>
    <xf numFmtId="0" fontId="20" fillId="0" borderId="17" xfId="0" applyFont="1" applyBorder="1" applyAlignment="1">
      <alignment horizontal="right"/>
    </xf>
    <xf numFmtId="0" fontId="20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8" fillId="0" borderId="33" xfId="0" applyFont="1" applyBorder="1" applyAlignment="1" applyProtection="1">
      <alignment horizontal="left" vertical="center"/>
      <protection locked="0"/>
    </xf>
    <xf numFmtId="0" fontId="8" fillId="0" borderId="34" xfId="0" applyFont="1" applyBorder="1" applyAlignment="1" applyProtection="1">
      <alignment horizontal="left" vertical="center"/>
      <protection locked="0"/>
    </xf>
    <xf numFmtId="0" fontId="1" fillId="2" borderId="21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0" fillId="0" borderId="33" xfId="0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 vertical="center" wrapText="1"/>
      <protection hidden="1"/>
    </xf>
    <xf numFmtId="0" fontId="11" fillId="0" borderId="33" xfId="0" applyFont="1" applyBorder="1" applyAlignment="1" applyProtection="1">
      <alignment horizontal="left" vertical="center"/>
      <protection locked="0"/>
    </xf>
    <xf numFmtId="0" fontId="11" fillId="0" borderId="34" xfId="0" applyFont="1" applyBorder="1" applyAlignment="1" applyProtection="1">
      <alignment horizontal="left" vertical="center"/>
      <protection locked="0"/>
    </xf>
    <xf numFmtId="0" fontId="8" fillId="0" borderId="2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2" fillId="0" borderId="33" xfId="0" applyFont="1" applyBorder="1" applyAlignment="1" applyProtection="1">
      <alignment horizontal="center" vertical="center" wrapText="1"/>
      <protection hidden="1"/>
    </xf>
    <xf numFmtId="0" fontId="22" fillId="0" borderId="34" xfId="0" applyFont="1" applyBorder="1" applyAlignment="1" applyProtection="1">
      <alignment horizontal="center" vertical="center" wrapText="1"/>
      <protection hidden="1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44" xfId="0" applyFont="1" applyBorder="1" applyAlignment="1" applyProtection="1">
      <alignment horizontal="center" vertical="center" wrapText="1"/>
      <protection locked="0"/>
    </xf>
    <xf numFmtId="0" fontId="7" fillId="0" borderId="43" xfId="5" applyFont="1" applyBorder="1" applyAlignment="1" applyProtection="1">
      <alignment horizontal="center" vertical="center" wrapText="1"/>
      <protection locked="0"/>
    </xf>
    <xf numFmtId="0" fontId="7" fillId="0" borderId="44" xfId="5" applyFont="1" applyBorder="1" applyAlignment="1" applyProtection="1">
      <alignment horizontal="center" vertical="center" wrapText="1"/>
      <protection locked="0"/>
    </xf>
    <xf numFmtId="0" fontId="7" fillId="0" borderId="11" xfId="5" applyFont="1" applyBorder="1" applyAlignment="1" applyProtection="1">
      <alignment horizontal="center" vertical="center" wrapText="1"/>
      <protection locked="0"/>
    </xf>
    <xf numFmtId="0" fontId="10" fillId="0" borderId="43" xfId="0" applyFont="1" applyBorder="1" applyAlignment="1" applyProtection="1">
      <alignment horizontal="center" vertical="center" wrapText="1"/>
      <protection hidden="1"/>
    </xf>
    <xf numFmtId="0" fontId="10" fillId="0" borderId="44" xfId="0" applyFont="1" applyBorder="1" applyAlignment="1" applyProtection="1">
      <alignment horizontal="center" vertical="center" wrapText="1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0" fontId="7" fillId="0" borderId="43" xfId="0" quotePrefix="1" applyFont="1" applyBorder="1" applyAlignment="1" applyProtection="1">
      <alignment horizontal="center" vertical="center" wrapText="1"/>
      <protection locked="0"/>
    </xf>
    <xf numFmtId="0" fontId="7" fillId="0" borderId="44" xfId="0" quotePrefix="1" applyFont="1" applyBorder="1" applyAlignment="1" applyProtection="1">
      <alignment horizontal="center" vertical="center" wrapText="1"/>
      <protection locked="0"/>
    </xf>
    <xf numFmtId="0" fontId="7" fillId="0" borderId="11" xfId="0" quotePrefix="1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  <protection locked="0"/>
    </xf>
    <xf numFmtId="0" fontId="10" fillId="0" borderId="44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10" fillId="0" borderId="43" xfId="0" quotePrefix="1" applyFont="1" applyBorder="1" applyAlignment="1" applyProtection="1">
      <alignment horizontal="center" vertical="center" wrapText="1"/>
      <protection locked="0"/>
    </xf>
    <xf numFmtId="0" fontId="10" fillId="0" borderId="44" xfId="0" quotePrefix="1" applyFont="1" applyBorder="1" applyAlignment="1" applyProtection="1">
      <alignment horizontal="center" vertical="center" wrapText="1"/>
      <protection locked="0"/>
    </xf>
    <xf numFmtId="0" fontId="10" fillId="0" borderId="11" xfId="0" quotePrefix="1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2 2" xfId="8" xr:uid="{00000000-0005-0000-0000-000003000000}"/>
    <cellStyle name="Normal 2 3" xfId="9" xr:uid="{00000000-0005-0000-0000-000004000000}"/>
    <cellStyle name="Normal 3" xfId="6" xr:uid="{00000000-0005-0000-0000-000005000000}"/>
    <cellStyle name="Normal 3 2" xfId="10" xr:uid="{00000000-0005-0000-0000-000006000000}"/>
    <cellStyle name="Normal 4" xfId="4" xr:uid="{00000000-0005-0000-0000-000007000000}"/>
    <cellStyle name="Normal 4 2" xfId="7" xr:uid="{00000000-0005-0000-0000-000008000000}"/>
    <cellStyle name="Normal 8 2" xfId="2" xr:uid="{00000000-0005-0000-0000-000009000000}"/>
    <cellStyle name="Normal_Sheet1" xfId="5" xr:uid="{00000000-0005-0000-0000-00000A000000}"/>
    <cellStyle name="Style 1" xfId="11" xr:uid="{00000000-0005-0000-0000-00000B000000}"/>
  </cellStyles>
  <dxfs count="6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theme" Target="theme/theme1.xml"/><Relationship Id="rId33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0</xdr:row>
      <xdr:rowOff>180975</xdr:rowOff>
    </xdr:from>
    <xdr:to>
      <xdr:col>3</xdr:col>
      <xdr:colOff>2762250</xdr:colOff>
      <xdr:row>0</xdr:row>
      <xdr:rowOff>1343025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F20BA6-EFF6-4938-9ABC-D521AA3D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80975"/>
          <a:ext cx="16764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1704975</xdr:colOff>
      <xdr:row>0</xdr:row>
      <xdr:rowOff>38100</xdr:rowOff>
    </xdr:from>
    <xdr:to>
      <xdr:col>3</xdr:col>
      <xdr:colOff>1704975</xdr:colOff>
      <xdr:row>1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2D124D4-77D9-468D-8AD1-06FFF481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8100"/>
          <a:ext cx="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cbfs\Planning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mvp\r457\Proj\Current%20Proj\KPCL\Motor\VD%20FOR%20PC%207407%20FOR%20PVC%20CAB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sss\sgg%20backup\C\My%20DocumentsS\RO3042(VISHAL)\DATA%20SHEET%20FOR%20APPR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001sf0001\Transit\TEMP\C.Lotus.Notes.Data\H2%20ENGG%20CPCL\Dwg_Index_profil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Rar$DIa0.942/Load%20List/Elect%20Load%20list_EVT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ELEVATED%20SUBST\Load%20Schedule\Working\B4\A\2283-TRN-H-ELE-10073_NEW\EDITABLE\17052231-D-E-1202_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.no\cpcl\Backup\CPCL\Billing%20Schedule\HGU%20cost%20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0047\d\H2%20ENGG%20CPCL\Dwg_Index_pro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Engg%20Std%20Prog%20rep%20format\Progress%20Pi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%20drive/PROJECTS/1046%20-%20RSP/LOAD%20LIST/Panel%20Sizing%20%20SLD%20Desig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projects\1069\OUTPUT\CABLE%20SCHEDULE\17052231-B-E-1438_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AL_Reporting\AL_0_00.00_0_Documents_for_progress_reports\KHPC\Progress%20Report%20Format\0000mpr3-Nov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thermaxglobal.sharepoint.com\Thermax%20Limited\PROJ%20PU%20-%20Documents\Live%20OCs\610246%20DCM%20SHRIRAM%20JHAGADIA\Engineering\Electrical\Work%20in%20Progress\LT%20CABLE%20SIZING\610246-R2-LT%20CABLE%20SIZING%20-%20Copy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72.24.102.156\BF_Ref%20Drgs\1053\JP\TATA%20Steel\E&amp;I\Instrumentation\Released%20Documents\Input-Output%20List\00%20-%20Copy\PROJECTS\1054%20-%20TATA%20KPO\Rajpal\Cable%20Schedule\1054-ENG-PLP1-431003-ELE-CSC-0002\00\1054-ENG-PLP1-500000-ELE-CSC-0002_00.xlsx?7A25B481" TargetMode="External"/><Relationship Id="rId1" Type="http://schemas.openxmlformats.org/officeDocument/2006/relationships/externalLinkPath" Target="file:///\\7A25B481\1054-ENG-PLP1-500000-ELE-CSC-0002_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%20drive/PROJECTS/1046%20-%20RSP/LOAD%20LIST/Electrical%20Load%20Summary_RSP%20_%20MASTER%20SHEET_13.07.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gsrvr\703\users\sbk\%23694%20Progress%20Cal-10-Mar-04-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p_2"/>
      <sheetName val="BASE DATI"/>
      <sheetName val="book1"/>
      <sheetName val="p_3"/>
      <sheetName val="p_4"/>
      <sheetName val="PROG, EV"/>
      <sheetName val="ENGG-DHDS UNIT &amp; OFFSITES"/>
      <sheetName val="MH CONSPTN"/>
      <sheetName val="MH BUDGET JAN'98"/>
      <sheetName val="15THMONTH"/>
      <sheetName val="LIRE"/>
      <sheetName val="RIEP"/>
      <sheetName val="PURCHASE-ALL"/>
      <sheetName val="BASIC RATES"/>
      <sheetName val="#REF"/>
      <sheetName val="Labour histogram"/>
      <sheetName val="BOQ Club house (2)"/>
      <sheetName val="Concrete analy"/>
      <sheetName val="List of mac"/>
      <sheetName val="BOQ OPTION I convent. shutter "/>
      <sheetName val="BOQ Podium (2)"/>
      <sheetName val="major qty"/>
      <sheetName val="Fill this out first..."/>
      <sheetName val="Fill this out first___"/>
      <sheetName val="labour coeff"/>
      <sheetName val="p&amp;m"/>
      <sheetName val="Mai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'mer Cal"/>
      <sheetName val="X'mer Cal (R1)"/>
      <sheetName val="X'er Spec."/>
      <sheetName val="Sheet1"/>
      <sheetName val="Cable cal"/>
      <sheetName val="Cable cal (r1)"/>
      <sheetName val="data2 (r1)"/>
      <sheetName val="HT Vd"/>
      <sheetName val="dat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12)"/>
      <sheetName val="ASTERCI -RO"/>
      <sheetName val="INDEX"/>
      <sheetName val="ELDER (mb)"/>
      <sheetName val="PSH"/>
      <sheetName val="PSL"/>
      <sheetName val="LSD"/>
      <sheetName val="CLS"/>
      <sheetName val="FIB"/>
      <sheetName val="FIO"/>
      <sheetName val="ELDER"/>
      <sheetName val="PGC"/>
      <sheetName val="PGD"/>
      <sheetName val="DATA SHEET FOR AP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11kV Switchboard@SS-3"/>
      <sheetName val="Existing 11kV Switchboard@SS-1"/>
      <sheetName val="Existing 11kV Switchboard@SS-2"/>
      <sheetName val="3.3kV Switchboard@SS-2"/>
      <sheetName val="3.3kV Switchboard@SS-3"/>
      <sheetName val="3.3kV Switchboards@SS-1(OP 1)"/>
      <sheetName val="3.3kV SWB@SS-1(BUS-A)"/>
      <sheetName val="3.3kV SWB@SS-1(BUS-B)"/>
      <sheetName val="3.3kV SWB@SS-1(BUS-C)"/>
      <sheetName val="3.3kV SWB@SS-1(BUS-D)"/>
      <sheetName val="PMCC@SS-1"/>
      <sheetName val="PMCC@E2"/>
      <sheetName val="PMCC@E4"/>
      <sheetName val="PMCC@E5"/>
      <sheetName val="PMCC@E6"/>
      <sheetName val="PMCC@SS-2"/>
      <sheetName val="PMCC@E9"/>
      <sheetName val="ACDB@SS-3"/>
      <sheetName val="PMCC@E7"/>
      <sheetName val="PMCC@E8"/>
      <sheetName val="Load Summary"/>
      <sheetName val="Ref"/>
      <sheetName val="Typical IO List"/>
      <sheetName val="Scheme Summary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B4-LVSW-102"/>
      <sheetName val="B4-LVSW-103"/>
      <sheetName val="B4-LVSW-10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ocal 1"/>
      <sheetName val="Local 2"/>
      <sheetName val="Local 3"/>
      <sheetName val="Local 4"/>
      <sheetName val="L&amp;T Manuf."/>
      <sheetName val="Import 1"/>
      <sheetName val="Import 2"/>
      <sheetName val="Transport"/>
      <sheetName val="ENGG &amp; EXEC."/>
      <sheetName val="MANPO.-Eng &amp; Exe"/>
      <sheetName val="SITE &amp; PRECOM."/>
      <sheetName val="MANPO.- Site &amp; Precom"/>
      <sheetName val="MANPO.- Site - Vendor"/>
      <sheetName val="Civil 1"/>
      <sheetName val="Civil 2"/>
      <sheetName val="Civil 3"/>
      <sheetName val="Site 1"/>
      <sheetName val="Site 2"/>
      <sheetName val="Site 3"/>
      <sheetName val="Site Faci."/>
      <sheetName val="Collab."/>
      <sheetName val="Local-Spare"/>
      <sheetName val="Import-Spare"/>
      <sheetName val="Cont"/>
      <sheetName val="Risk Anal"/>
      <sheetName val="Risk Table"/>
      <sheetName val="Risk graph"/>
      <sheetName val="Ranges"/>
      <sheetName val="FOR SMG"/>
      <sheetName val="Module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Specification_Activity"/>
      <sheetName val="Calculation"/>
      <sheetName val="Miscellaneous_Activity"/>
      <sheetName val="Progress"/>
      <sheetName val="Progress_Overall"/>
      <sheetName val="Progress_Overall_1"/>
      <sheetName val="Chart1"/>
      <sheetName val="Sheet2"/>
      <sheetName val="Equipment_Status"/>
      <sheetName val="Document_Index"/>
      <sheetName val="Pipe_Class_Status"/>
      <sheetName val="Stress_Analysis_Index"/>
      <sheetName val="Special_Support_Index"/>
      <sheetName val="Material_Hndl_Equipments"/>
      <sheetName val="Material_Hndl_Packages"/>
      <sheetName val="Macro1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(2)"/>
      <sheetName val="Test"/>
      <sheetName val="PRIMARY CRUSHING BUILDING"/>
      <sheetName val="SLD"/>
      <sheetName val="SCREENING &amp; SECONDARY CRUSHING "/>
      <sheetName val="SLD (2)"/>
      <sheetName val="Data"/>
      <sheetName val="Sheet3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Calc- 1"/>
      <sheetName val="Calc- 2"/>
      <sheetName val="B5 Substation"/>
      <sheetName val="110V-UPS TANK DB-NTF"/>
      <sheetName val="summary"/>
      <sheetName val="CABLE SIZE CALCULATION-UPS DB"/>
      <sheetName val="Main"/>
      <sheetName val="110V-UPS TANK DB-STF"/>
      <sheetName val="Derating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SHEET1"/>
      <sheetName val="MANHRS"/>
      <sheetName val="INTSHEET3"/>
      <sheetName val="INTSHEET4"/>
      <sheetName val="INTSHEET5B"/>
      <sheetName val="INTSHEET5A"/>
      <sheetName val="INTSHEET6"/>
      <sheetName val="EX_PRG"/>
      <sheetName val="EX_PR_TB"/>
      <sheetName val="EX_TB_UIL"/>
      <sheetName val="EX_TB_SAZ"/>
      <sheetName val="overall"/>
      <sheetName val="Overall-Eng"/>
      <sheetName val="BE"/>
      <sheetName val="DE"/>
      <sheetName val="DE-PRS"/>
      <sheetName val="DE-PIP"/>
      <sheetName val="DE-CVL"/>
      <sheetName val="DE-ELE"/>
      <sheetName val="DE-IN"/>
      <sheetName val="Overall-PRC"/>
      <sheetName val="PRC"/>
      <sheetName val="MFG"/>
      <sheetName val="Overall-Const"/>
      <sheetName val="OVERALL-GRAPH"/>
      <sheetName val="PE-GRAPH"/>
      <sheetName val="PI-GRAPH"/>
      <sheetName val="CI-GRAPH"/>
      <sheetName val="IC-GRAPH"/>
      <sheetName val="EL-GRAPH"/>
      <sheetName val="Sheet1"/>
      <sheetName val="weightage"/>
      <sheetName val="appsch"/>
      <sheetName val="BAK%PRGS"/>
      <sheetName val="WEIGHTAGEP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ver"/>
      <sheetName val="Sizing Cal"/>
      <sheetName val="checkin rev1"/>
      <sheetName val="OD calculation sheet"/>
      <sheetName val="CABLE SIZING"/>
      <sheetName val="SAMPLE-MOTOR"/>
      <sheetName val="WW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port_Definition"/>
      <sheetName val="TITLE"/>
      <sheetName val="INDEX"/>
      <sheetName val="LEGENDS"/>
      <sheetName val="Cable Schedule"/>
      <sheetName val="BOQ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3kV GIS SB"/>
      <sheetName val="6.6kV SB Main ECR"/>
      <sheetName val="6.6kV SB CDI"/>
      <sheetName val="6.6kV SB CLCS"/>
      <sheetName val="415V SB Main PCC"/>
      <sheetName val="STOCK HOUSE MCC-A"/>
      <sheetName val="STOCK HOUSE MCC-B"/>
      <sheetName val="STOCK HOUSE MCC-C"/>
      <sheetName val="STOCK HOUSE PDB"/>
      <sheetName val="STOCK HOUSE MAIN PDB"/>
      <sheetName val="STOCK HOUSE HVAC PDB-1"/>
      <sheetName val="STOCK HOUSE HVAC PDB-2"/>
      <sheetName val="CLCS MCC"/>
      <sheetName val="CLCS PDB"/>
      <sheetName val="CLCS MAIN PDB"/>
      <sheetName val="CLCS HVAC PDB"/>
      <sheetName val="STOVE MCC-A"/>
      <sheetName val="STOVE MCC-B"/>
      <sheetName val="STOVE MCC-C"/>
      <sheetName val="STOVE COMMON MCC"/>
      <sheetName val="STOVE PDB"/>
      <sheetName val="CH DEFUMING MCC"/>
      <sheetName val="CAST HOUSE PDB"/>
      <sheetName val="CAST HOUSE MAIN PDB"/>
      <sheetName val="CAST HOUSE HVAC PDB"/>
      <sheetName val="GCP MCC"/>
      <sheetName val="GCP PDB"/>
      <sheetName val="NEW BLT MCC"/>
      <sheetName val="COAL INJECTION MCC"/>
      <sheetName val="COAL INJECTION PDB"/>
      <sheetName val="TURBO BLOWER MCC"/>
      <sheetName val="UPS DB"/>
      <sheetName val="TURBO BLOWER PDB"/>
      <sheetName val="NEW HP-16 MCC"/>
      <sheetName val="NEW HP-17 MCC"/>
      <sheetName val="Panel Sizing"/>
      <sheetName val="Third Party List"/>
      <sheetName val="iMCC Schems Summary"/>
      <sheetName val="Overall Summary"/>
      <sheetName val="IO List - Turbo BLower"/>
      <sheetName val="IO List"/>
      <sheetName val="Sheet1"/>
      <sheetName val="Trafo"/>
      <sheetName val="Bid Vs Actual"/>
      <sheetName val="Power Requirement"/>
      <sheetName val="PF Eff &amp; ST Cr"/>
      <sheetName val="Pending Issues"/>
      <sheetName val="Sheet20"/>
      <sheetName val="Sheet3"/>
      <sheetName val="SL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-OVERALL"/>
      <sheetName val="SC-ENGG"/>
      <sheetName val="SC-PROC"/>
      <sheetName val="SC-CONST"/>
      <sheetName val="SC-FAB"/>
      <sheetName val="SC-EREC"/>
      <sheetName val="weekly percentages"/>
      <sheetName val="ALL"/>
      <sheetName val="manhours-internal"/>
      <sheetName val="Summary"/>
      <sheetName val="MR-Furnace"/>
      <sheetName val="drawing-schedule"/>
      <sheetName val="man&amp; del"/>
      <sheetName val="CONST"/>
      <sheetName val="W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96"/>
  <sheetViews>
    <sheetView topLeftCell="A31" zoomScaleNormal="100" workbookViewId="0">
      <selection activeCell="B5" sqref="B5"/>
    </sheetView>
  </sheetViews>
  <sheetFormatPr defaultRowHeight="14.5" x14ac:dyDescent="0.35"/>
  <cols>
    <col min="1" max="1" width="5.453125" style="2" customWidth="1"/>
    <col min="2" max="2" width="8.453125" style="2" customWidth="1"/>
    <col min="3" max="3" width="17.54296875" style="2" customWidth="1"/>
    <col min="4" max="4" width="15.1796875" style="2" customWidth="1"/>
    <col min="5" max="5" width="14.453125" style="2" customWidth="1"/>
    <col min="6" max="6" width="9.1796875" style="2"/>
    <col min="7" max="7" width="9.1796875" style="2" customWidth="1"/>
    <col min="20" max="20" width="14.453125" style="2" customWidth="1"/>
  </cols>
  <sheetData>
    <row r="1" spans="1:35" ht="15" thickBot="1" x14ac:dyDescent="0.4">
      <c r="AE1" s="1" t="s">
        <v>0</v>
      </c>
      <c r="AG1" t="s">
        <v>1</v>
      </c>
      <c r="AI1" s="62" t="s">
        <v>2</v>
      </c>
    </row>
    <row r="2" spans="1:35" ht="29" x14ac:dyDescent="0.35">
      <c r="A2" s="217" t="s">
        <v>3</v>
      </c>
      <c r="B2" s="219" t="s">
        <v>4</v>
      </c>
      <c r="C2" s="219" t="s">
        <v>5</v>
      </c>
      <c r="D2" s="19"/>
      <c r="E2" s="219" t="s">
        <v>6</v>
      </c>
      <c r="F2" s="221" t="s">
        <v>7</v>
      </c>
      <c r="G2" s="222"/>
      <c r="L2" s="11" t="s">
        <v>8</v>
      </c>
      <c r="M2" s="11" t="s">
        <v>9</v>
      </c>
      <c r="N2" s="12" t="s">
        <v>10</v>
      </c>
      <c r="O2" s="11" t="s">
        <v>11</v>
      </c>
      <c r="T2" s="43" t="s">
        <v>6</v>
      </c>
      <c r="AE2" s="1" t="s">
        <v>12</v>
      </c>
      <c r="AG2" t="s">
        <v>13</v>
      </c>
      <c r="AI2" s="62" t="s">
        <v>14</v>
      </c>
    </row>
    <row r="3" spans="1:35" s="3" customFormat="1" ht="15" thickBot="1" x14ac:dyDescent="0.4">
      <c r="A3" s="218"/>
      <c r="B3" s="220" t="s">
        <v>15</v>
      </c>
      <c r="C3" s="220" t="s">
        <v>16</v>
      </c>
      <c r="D3" s="20"/>
      <c r="E3" s="220" t="s">
        <v>17</v>
      </c>
      <c r="F3" s="20" t="s">
        <v>18</v>
      </c>
      <c r="G3" s="10" t="s">
        <v>19</v>
      </c>
      <c r="L3" s="4" t="s">
        <v>20</v>
      </c>
      <c r="M3" s="1">
        <v>8</v>
      </c>
      <c r="N3" s="1" t="s">
        <v>1</v>
      </c>
      <c r="O3" s="1" t="b">
        <f>IF(AND(N3=B4,(M3&gt;=F4),(M3&lt;=G4),(L3=E4)),(C4),(IF(AND(N3=B5,(M3&gt;=F5),(M3&lt;=G5),(L3=E5)),(C5))))</f>
        <v>0</v>
      </c>
      <c r="R3" s="1"/>
      <c r="T3" s="44" t="s">
        <v>17</v>
      </c>
    </row>
    <row r="4" spans="1:35" x14ac:dyDescent="0.35">
      <c r="A4" s="7">
        <v>1</v>
      </c>
      <c r="B4" s="8" t="s">
        <v>13</v>
      </c>
      <c r="C4" s="8" t="s">
        <v>21</v>
      </c>
      <c r="D4" s="8" t="s">
        <v>22</v>
      </c>
      <c r="E4" s="8" t="s">
        <v>23</v>
      </c>
      <c r="F4" s="8">
        <v>8</v>
      </c>
      <c r="G4" s="9">
        <v>12</v>
      </c>
      <c r="L4" s="1" t="s">
        <v>20</v>
      </c>
      <c r="M4" s="1">
        <v>8</v>
      </c>
      <c r="N4" s="1" t="s">
        <v>1</v>
      </c>
      <c r="O4" s="1" t="b">
        <f>IF(AND(N4=B5,(M4&gt;=F5),(M4&lt;=G5),(L4=E5)),(C5),(IF(AND(N4=B6,(M4&gt;=F6),(M4&lt;=G6),(L4=E6)),(C6))))</f>
        <v>0</v>
      </c>
      <c r="P4" s="1"/>
      <c r="T4" s="8" t="s">
        <v>23</v>
      </c>
    </row>
    <row r="5" spans="1:35" x14ac:dyDescent="0.35">
      <c r="A5" s="5">
        <v>2</v>
      </c>
      <c r="B5" s="4" t="s">
        <v>13</v>
      </c>
      <c r="C5" s="4" t="s">
        <v>24</v>
      </c>
      <c r="D5" s="4" t="s">
        <v>22</v>
      </c>
      <c r="E5" s="8" t="s">
        <v>23</v>
      </c>
      <c r="F5" s="4">
        <v>8</v>
      </c>
      <c r="G5" s="6">
        <v>13.5</v>
      </c>
      <c r="L5" s="1"/>
      <c r="M5" s="1"/>
      <c r="N5" s="1"/>
      <c r="O5" s="1"/>
      <c r="P5" s="1"/>
      <c r="S5" s="3"/>
      <c r="T5" s="8" t="s">
        <v>25</v>
      </c>
      <c r="U5" s="3"/>
      <c r="V5" s="3"/>
      <c r="W5" s="3"/>
      <c r="X5" s="3"/>
      <c r="Y5" s="3"/>
      <c r="Z5" s="3"/>
      <c r="AA5" s="3"/>
      <c r="AB5" s="3"/>
      <c r="AC5" s="3"/>
    </row>
    <row r="6" spans="1:35" x14ac:dyDescent="0.35">
      <c r="A6" s="5">
        <v>3</v>
      </c>
      <c r="B6" s="4" t="s">
        <v>13</v>
      </c>
      <c r="C6" s="4" t="s">
        <v>26</v>
      </c>
      <c r="D6" s="4" t="s">
        <v>22</v>
      </c>
      <c r="E6" s="4" t="s">
        <v>25</v>
      </c>
      <c r="F6" s="4">
        <v>8</v>
      </c>
      <c r="G6" s="6">
        <v>13.5</v>
      </c>
      <c r="L6" s="1"/>
      <c r="M6" s="1"/>
      <c r="N6" s="1"/>
      <c r="O6" s="1"/>
      <c r="P6" s="1"/>
      <c r="T6" s="4" t="s">
        <v>27</v>
      </c>
    </row>
    <row r="7" spans="1:35" x14ac:dyDescent="0.35">
      <c r="A7" s="5">
        <v>4</v>
      </c>
      <c r="B7" s="4" t="s">
        <v>13</v>
      </c>
      <c r="C7" s="4" t="s">
        <v>28</v>
      </c>
      <c r="D7" s="4" t="s">
        <v>22</v>
      </c>
      <c r="E7" s="4" t="s">
        <v>25</v>
      </c>
      <c r="F7" s="4">
        <v>11</v>
      </c>
      <c r="G7" s="6">
        <v>15</v>
      </c>
      <c r="L7" s="1"/>
      <c r="M7" s="1"/>
      <c r="N7" s="1"/>
      <c r="O7" s="1"/>
      <c r="P7" s="1"/>
      <c r="S7" s="3"/>
      <c r="T7" s="4" t="s">
        <v>29</v>
      </c>
      <c r="U7" s="3"/>
      <c r="V7" s="3"/>
      <c r="W7" s="3"/>
      <c r="X7" s="3"/>
      <c r="Y7" s="3"/>
      <c r="Z7" s="3"/>
      <c r="AA7" s="3"/>
      <c r="AB7" s="3"/>
      <c r="AC7" s="3"/>
    </row>
    <row r="8" spans="1:35" x14ac:dyDescent="0.35">
      <c r="A8" s="5">
        <v>5</v>
      </c>
      <c r="B8" s="4" t="s">
        <v>13</v>
      </c>
      <c r="C8" s="4" t="s">
        <v>30</v>
      </c>
      <c r="D8" s="4" t="s">
        <v>22</v>
      </c>
      <c r="E8" s="4" t="s">
        <v>25</v>
      </c>
      <c r="F8" s="4">
        <v>12.5</v>
      </c>
      <c r="G8" s="6">
        <v>16</v>
      </c>
      <c r="L8" s="1"/>
      <c r="M8" s="1"/>
      <c r="N8" s="1"/>
      <c r="O8" s="1"/>
      <c r="P8" s="1"/>
      <c r="T8" s="4" t="s">
        <v>31</v>
      </c>
    </row>
    <row r="9" spans="1:35" x14ac:dyDescent="0.35">
      <c r="A9" s="5">
        <v>6</v>
      </c>
      <c r="B9" s="4" t="s">
        <v>13</v>
      </c>
      <c r="C9" s="4" t="s">
        <v>32</v>
      </c>
      <c r="D9" s="4" t="s">
        <v>22</v>
      </c>
      <c r="E9" s="4" t="s">
        <v>25</v>
      </c>
      <c r="F9" s="4">
        <v>13</v>
      </c>
      <c r="G9" s="6">
        <v>16.5</v>
      </c>
      <c r="L9" s="1"/>
      <c r="M9" s="1"/>
      <c r="N9" s="1"/>
      <c r="O9" s="1"/>
      <c r="P9" s="1"/>
      <c r="S9" s="3"/>
      <c r="T9" s="4" t="s">
        <v>33</v>
      </c>
      <c r="U9" s="3"/>
      <c r="V9" s="3"/>
      <c r="W9" s="3"/>
      <c r="X9" s="3"/>
      <c r="Y9" s="3"/>
      <c r="Z9" s="3"/>
      <c r="AA9" s="3"/>
      <c r="AB9" s="3"/>
      <c r="AC9" s="3"/>
    </row>
    <row r="10" spans="1:35" x14ac:dyDescent="0.35">
      <c r="A10" s="5">
        <v>7</v>
      </c>
      <c r="B10" s="4" t="s">
        <v>13</v>
      </c>
      <c r="C10" s="4" t="s">
        <v>34</v>
      </c>
      <c r="D10" s="4" t="s">
        <v>22</v>
      </c>
      <c r="E10" s="4" t="s">
        <v>25</v>
      </c>
      <c r="F10" s="4">
        <v>15</v>
      </c>
      <c r="G10" s="6">
        <v>18</v>
      </c>
      <c r="L10" s="1"/>
      <c r="M10" s="1"/>
      <c r="N10" s="1"/>
      <c r="O10" s="1"/>
      <c r="P10" s="1"/>
      <c r="T10" s="4" t="s">
        <v>35</v>
      </c>
    </row>
    <row r="11" spans="1:35" x14ac:dyDescent="0.35">
      <c r="A11" s="5">
        <v>8</v>
      </c>
      <c r="B11" s="4" t="s">
        <v>13</v>
      </c>
      <c r="C11" s="4" t="s">
        <v>36</v>
      </c>
      <c r="D11" s="4" t="s">
        <v>22</v>
      </c>
      <c r="E11" s="4" t="s">
        <v>27</v>
      </c>
      <c r="F11" s="4">
        <v>15</v>
      </c>
      <c r="G11" s="6">
        <v>18</v>
      </c>
      <c r="O11" s="1"/>
      <c r="S11" s="3"/>
      <c r="T11" s="4" t="s">
        <v>37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35" x14ac:dyDescent="0.35">
      <c r="A12" s="5">
        <v>9</v>
      </c>
      <c r="B12" s="4" t="s">
        <v>13</v>
      </c>
      <c r="C12" s="4" t="s">
        <v>38</v>
      </c>
      <c r="D12" s="4" t="s">
        <v>22</v>
      </c>
      <c r="E12" s="4" t="s">
        <v>27</v>
      </c>
      <c r="F12" s="4">
        <v>18</v>
      </c>
      <c r="G12" s="6">
        <v>20</v>
      </c>
      <c r="O12" s="1"/>
      <c r="T12" s="4" t="s">
        <v>39</v>
      </c>
    </row>
    <row r="13" spans="1:35" x14ac:dyDescent="0.35">
      <c r="A13" s="5">
        <v>10</v>
      </c>
      <c r="B13" s="4" t="s">
        <v>13</v>
      </c>
      <c r="C13" s="4" t="s">
        <v>40</v>
      </c>
      <c r="D13" s="4" t="s">
        <v>22</v>
      </c>
      <c r="E13" s="4" t="s">
        <v>25</v>
      </c>
      <c r="F13" s="4">
        <v>18</v>
      </c>
      <c r="G13" s="6">
        <v>20</v>
      </c>
      <c r="O13" s="1"/>
      <c r="S13" s="3"/>
      <c r="T13" s="4" t="s">
        <v>41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35" x14ac:dyDescent="0.35">
      <c r="A14" s="5">
        <v>11</v>
      </c>
      <c r="B14" s="4" t="s">
        <v>13</v>
      </c>
      <c r="C14" s="4" t="s">
        <v>42</v>
      </c>
      <c r="D14" s="4" t="s">
        <v>22</v>
      </c>
      <c r="E14" s="4" t="s">
        <v>27</v>
      </c>
      <c r="F14" s="4">
        <v>20</v>
      </c>
      <c r="G14" s="6">
        <v>23</v>
      </c>
      <c r="O14" s="1"/>
      <c r="T14" s="4" t="s">
        <v>43</v>
      </c>
    </row>
    <row r="15" spans="1:35" x14ac:dyDescent="0.35">
      <c r="A15" s="5">
        <v>12</v>
      </c>
      <c r="B15" s="4" t="s">
        <v>13</v>
      </c>
      <c r="C15" s="4" t="s">
        <v>44</v>
      </c>
      <c r="D15" s="4" t="s">
        <v>22</v>
      </c>
      <c r="E15" s="4" t="s">
        <v>27</v>
      </c>
      <c r="F15" s="4">
        <v>20</v>
      </c>
      <c r="G15" s="6">
        <v>23</v>
      </c>
      <c r="O15" s="1"/>
      <c r="S15" s="3"/>
      <c r="T15" s="4" t="s">
        <v>45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35" x14ac:dyDescent="0.35">
      <c r="A16" s="5">
        <v>13</v>
      </c>
      <c r="B16" s="4" t="s">
        <v>13</v>
      </c>
      <c r="C16" s="4" t="s">
        <v>46</v>
      </c>
      <c r="D16" s="4" t="s">
        <v>22</v>
      </c>
      <c r="E16" s="4" t="s">
        <v>27</v>
      </c>
      <c r="F16" s="4">
        <v>23</v>
      </c>
      <c r="G16" s="6">
        <v>26</v>
      </c>
      <c r="O16" s="1"/>
      <c r="T16" s="4" t="s">
        <v>47</v>
      </c>
    </row>
    <row r="17" spans="1:29" x14ac:dyDescent="0.35">
      <c r="A17" s="5">
        <v>14</v>
      </c>
      <c r="B17" s="4" t="s">
        <v>13</v>
      </c>
      <c r="C17" s="4" t="s">
        <v>48</v>
      </c>
      <c r="D17" s="4" t="s">
        <v>22</v>
      </c>
      <c r="E17" s="4" t="s">
        <v>29</v>
      </c>
      <c r="F17" s="4">
        <v>23</v>
      </c>
      <c r="G17" s="6">
        <v>26</v>
      </c>
      <c r="O17" s="1"/>
      <c r="S17" s="3"/>
      <c r="T17" s="4" t="s">
        <v>49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5">
      <c r="A18" s="5">
        <v>15</v>
      </c>
      <c r="B18" s="4" t="s">
        <v>13</v>
      </c>
      <c r="C18" s="4" t="s">
        <v>50</v>
      </c>
      <c r="D18" s="4" t="s">
        <v>22</v>
      </c>
      <c r="E18" s="4" t="s">
        <v>29</v>
      </c>
      <c r="F18" s="4">
        <v>26</v>
      </c>
      <c r="G18" s="6">
        <v>30</v>
      </c>
      <c r="T18" s="4" t="s">
        <v>51</v>
      </c>
    </row>
    <row r="19" spans="1:29" x14ac:dyDescent="0.35">
      <c r="A19" s="5">
        <v>16</v>
      </c>
      <c r="B19" s="4" t="s">
        <v>13</v>
      </c>
      <c r="C19" s="4" t="s">
        <v>52</v>
      </c>
      <c r="D19" s="4" t="s">
        <v>22</v>
      </c>
      <c r="E19" s="4" t="s">
        <v>31</v>
      </c>
      <c r="F19" s="4">
        <v>26</v>
      </c>
      <c r="G19" s="6">
        <v>30</v>
      </c>
      <c r="S19" s="3"/>
      <c r="T19" s="4" t="s">
        <v>53</v>
      </c>
      <c r="U19" s="3"/>
      <c r="V19" s="3"/>
      <c r="W19" s="3" t="str">
        <f>T4:T43</f>
        <v>3.75" ET</v>
      </c>
      <c r="X19" s="3"/>
      <c r="Y19" s="3"/>
      <c r="Z19" s="3"/>
      <c r="AA19" s="3"/>
      <c r="AB19" s="3"/>
      <c r="AC19" s="3"/>
    </row>
    <row r="20" spans="1:29" x14ac:dyDescent="0.35">
      <c r="A20" s="5">
        <v>17</v>
      </c>
      <c r="B20" s="4" t="s">
        <v>13</v>
      </c>
      <c r="C20" s="4" t="s">
        <v>54</v>
      </c>
      <c r="D20" s="4" t="s">
        <v>22</v>
      </c>
      <c r="E20" s="4" t="s">
        <v>31</v>
      </c>
      <c r="F20" s="4">
        <v>30</v>
      </c>
      <c r="G20" s="6">
        <v>33</v>
      </c>
      <c r="T20" s="4" t="s">
        <v>55</v>
      </c>
    </row>
    <row r="21" spans="1:29" x14ac:dyDescent="0.35">
      <c r="A21" s="5">
        <v>18</v>
      </c>
      <c r="B21" s="4" t="s">
        <v>13</v>
      </c>
      <c r="C21" s="4" t="s">
        <v>56</v>
      </c>
      <c r="D21" s="4" t="s">
        <v>22</v>
      </c>
      <c r="E21" s="4" t="s">
        <v>29</v>
      </c>
      <c r="F21" s="4">
        <v>30</v>
      </c>
      <c r="G21" s="6">
        <v>33</v>
      </c>
      <c r="S21" s="3"/>
      <c r="T21" s="4" t="s">
        <v>57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5">
      <c r="A22" s="5">
        <v>19</v>
      </c>
      <c r="B22" s="4" t="s">
        <v>13</v>
      </c>
      <c r="C22" s="4" t="s">
        <v>58</v>
      </c>
      <c r="D22" s="4" t="s">
        <v>22</v>
      </c>
      <c r="E22" s="4" t="s">
        <v>31</v>
      </c>
      <c r="F22" s="4">
        <v>33</v>
      </c>
      <c r="G22" s="6">
        <v>37</v>
      </c>
      <c r="T22" s="4" t="s">
        <v>59</v>
      </c>
    </row>
    <row r="23" spans="1:29" x14ac:dyDescent="0.35">
      <c r="A23" s="5">
        <v>20</v>
      </c>
      <c r="B23" s="4" t="s">
        <v>13</v>
      </c>
      <c r="C23" s="4" t="s">
        <v>60</v>
      </c>
      <c r="D23" s="4" t="s">
        <v>22</v>
      </c>
      <c r="E23" s="4" t="s">
        <v>33</v>
      </c>
      <c r="F23" s="4">
        <v>37</v>
      </c>
      <c r="G23" s="6">
        <v>41</v>
      </c>
      <c r="S23" s="3"/>
      <c r="T23" s="4" t="s">
        <v>61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5">
      <c r="A24" s="5">
        <v>21</v>
      </c>
      <c r="B24" s="4" t="s">
        <v>13</v>
      </c>
      <c r="C24" s="4" t="s">
        <v>62</v>
      </c>
      <c r="D24" s="4" t="s">
        <v>22</v>
      </c>
      <c r="E24" s="4" t="s">
        <v>33</v>
      </c>
      <c r="F24" s="4">
        <v>41</v>
      </c>
      <c r="G24" s="6">
        <v>46</v>
      </c>
      <c r="T24" s="4" t="s">
        <v>63</v>
      </c>
    </row>
    <row r="25" spans="1:29" x14ac:dyDescent="0.35">
      <c r="A25" s="5">
        <v>22</v>
      </c>
      <c r="B25" s="4" t="s">
        <v>13</v>
      </c>
      <c r="C25" s="4" t="s">
        <v>64</v>
      </c>
      <c r="D25" s="4" t="s">
        <v>22</v>
      </c>
      <c r="E25" s="4" t="s">
        <v>33</v>
      </c>
      <c r="F25" s="4">
        <v>46</v>
      </c>
      <c r="G25" s="6">
        <v>52</v>
      </c>
      <c r="S25" s="3"/>
      <c r="T25" s="4" t="s">
        <v>65</v>
      </c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5">
      <c r="A26" s="5">
        <v>23</v>
      </c>
      <c r="B26" s="4" t="s">
        <v>13</v>
      </c>
      <c r="C26" s="4" t="s">
        <v>66</v>
      </c>
      <c r="D26" s="4" t="s">
        <v>22</v>
      </c>
      <c r="E26" s="4" t="s">
        <v>35</v>
      </c>
      <c r="F26" s="4">
        <v>46</v>
      </c>
      <c r="G26" s="6">
        <v>52</v>
      </c>
      <c r="T26" s="4" t="s">
        <v>67</v>
      </c>
    </row>
    <row r="27" spans="1:29" x14ac:dyDescent="0.35">
      <c r="A27" s="5">
        <v>24</v>
      </c>
      <c r="B27" s="4" t="s">
        <v>13</v>
      </c>
      <c r="C27" s="4" t="s">
        <v>68</v>
      </c>
      <c r="D27" s="4" t="s">
        <v>22</v>
      </c>
      <c r="E27" s="4" t="s">
        <v>35</v>
      </c>
      <c r="F27" s="4">
        <v>52</v>
      </c>
      <c r="G27" s="6">
        <v>60</v>
      </c>
      <c r="S27" s="3"/>
      <c r="T27" s="4" t="s">
        <v>69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5">
      <c r="A28" s="5">
        <v>25</v>
      </c>
      <c r="B28" s="4" t="s">
        <v>13</v>
      </c>
      <c r="C28" s="4" t="s">
        <v>70</v>
      </c>
      <c r="D28" s="4" t="s">
        <v>22</v>
      </c>
      <c r="E28" s="4" t="s">
        <v>37</v>
      </c>
      <c r="F28" s="4">
        <v>60</v>
      </c>
      <c r="G28" s="6">
        <v>66</v>
      </c>
      <c r="T28" s="4" t="s">
        <v>71</v>
      </c>
    </row>
    <row r="29" spans="1:29" x14ac:dyDescent="0.35">
      <c r="A29" s="5">
        <v>26</v>
      </c>
      <c r="B29" s="4" t="s">
        <v>13</v>
      </c>
      <c r="C29" s="4" t="s">
        <v>72</v>
      </c>
      <c r="D29" s="4" t="s">
        <v>22</v>
      </c>
      <c r="E29" s="4" t="s">
        <v>37</v>
      </c>
      <c r="F29" s="4">
        <v>66</v>
      </c>
      <c r="G29" s="6">
        <v>72</v>
      </c>
      <c r="S29" s="3"/>
      <c r="T29" s="4" t="s">
        <v>73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5">
      <c r="A30" s="5">
        <v>27</v>
      </c>
      <c r="B30" s="4" t="s">
        <v>13</v>
      </c>
      <c r="C30" s="4" t="s">
        <v>74</v>
      </c>
      <c r="D30" s="4" t="s">
        <v>22</v>
      </c>
      <c r="E30" s="4" t="s">
        <v>39</v>
      </c>
      <c r="F30" s="4">
        <v>72</v>
      </c>
      <c r="G30" s="6">
        <v>78</v>
      </c>
      <c r="T30" s="4" t="s">
        <v>75</v>
      </c>
    </row>
    <row r="31" spans="1:29" x14ac:dyDescent="0.35">
      <c r="A31" s="5">
        <v>28</v>
      </c>
      <c r="B31" s="4" t="s">
        <v>13</v>
      </c>
      <c r="C31" s="4" t="s">
        <v>76</v>
      </c>
      <c r="D31" s="4" t="s">
        <v>22</v>
      </c>
      <c r="E31" s="4" t="s">
        <v>41</v>
      </c>
      <c r="F31" s="4">
        <v>78</v>
      </c>
      <c r="G31" s="6">
        <v>83</v>
      </c>
      <c r="S31" s="3"/>
      <c r="T31" s="4" t="s">
        <v>77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5">
      <c r="A32" s="5">
        <v>29</v>
      </c>
      <c r="B32" s="4" t="s">
        <v>13</v>
      </c>
      <c r="C32" s="4" t="s">
        <v>78</v>
      </c>
      <c r="D32" s="4" t="s">
        <v>22</v>
      </c>
      <c r="E32" s="4" t="s">
        <v>43</v>
      </c>
      <c r="F32" s="4">
        <v>83</v>
      </c>
      <c r="G32" s="6">
        <v>93</v>
      </c>
      <c r="T32" s="4" t="s">
        <v>79</v>
      </c>
    </row>
    <row r="33" spans="1:29" x14ac:dyDescent="0.35">
      <c r="A33" s="5">
        <v>30</v>
      </c>
      <c r="B33" s="4" t="s">
        <v>13</v>
      </c>
      <c r="C33" s="4" t="s">
        <v>80</v>
      </c>
      <c r="D33" s="4" t="s">
        <v>22</v>
      </c>
      <c r="E33" s="4" t="s">
        <v>45</v>
      </c>
      <c r="F33" s="4">
        <v>93</v>
      </c>
      <c r="G33" s="6">
        <v>104</v>
      </c>
      <c r="S33" s="3"/>
      <c r="T33" s="4" t="s">
        <v>81</v>
      </c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5">
      <c r="A34" s="5">
        <v>31</v>
      </c>
      <c r="B34" s="4" t="s">
        <v>1</v>
      </c>
      <c r="C34" s="4" t="s">
        <v>82</v>
      </c>
      <c r="D34" s="4" t="s">
        <v>22</v>
      </c>
      <c r="E34" s="4" t="s">
        <v>25</v>
      </c>
      <c r="F34" s="4">
        <v>8</v>
      </c>
      <c r="G34" s="6">
        <v>13</v>
      </c>
      <c r="T34" s="4" t="s">
        <v>83</v>
      </c>
    </row>
    <row r="35" spans="1:29" x14ac:dyDescent="0.35">
      <c r="A35" s="5">
        <v>32</v>
      </c>
      <c r="B35" s="4" t="s">
        <v>1</v>
      </c>
      <c r="C35" s="4" t="s">
        <v>84</v>
      </c>
      <c r="D35" s="4" t="s">
        <v>22</v>
      </c>
      <c r="E35" s="4" t="s">
        <v>25</v>
      </c>
      <c r="F35" s="4">
        <v>13.5</v>
      </c>
      <c r="G35" s="6">
        <v>16</v>
      </c>
      <c r="S35" s="3"/>
      <c r="T35" s="4" t="s">
        <v>85</v>
      </c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5">
      <c r="A36" s="5">
        <v>33</v>
      </c>
      <c r="B36" s="4" t="s">
        <v>1</v>
      </c>
      <c r="C36" s="4" t="s">
        <v>86</v>
      </c>
      <c r="D36" s="4" t="s">
        <v>22</v>
      </c>
      <c r="E36" s="4" t="s">
        <v>25</v>
      </c>
      <c r="F36" s="4">
        <v>16.5</v>
      </c>
      <c r="G36" s="6">
        <v>18</v>
      </c>
      <c r="T36" s="4" t="s">
        <v>87</v>
      </c>
    </row>
    <row r="37" spans="1:29" x14ac:dyDescent="0.35">
      <c r="A37" s="5">
        <v>34</v>
      </c>
      <c r="B37" s="4" t="s">
        <v>1</v>
      </c>
      <c r="C37" s="4" t="s">
        <v>88</v>
      </c>
      <c r="D37" s="4" t="s">
        <v>22</v>
      </c>
      <c r="E37" s="4" t="s">
        <v>27</v>
      </c>
      <c r="F37" s="4">
        <v>16.5</v>
      </c>
      <c r="G37" s="6">
        <v>18</v>
      </c>
      <c r="S37" s="3"/>
      <c r="T37" s="4" t="s">
        <v>89</v>
      </c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5">
      <c r="A38" s="5">
        <v>35</v>
      </c>
      <c r="B38" s="4" t="s">
        <v>1</v>
      </c>
      <c r="C38" s="4" t="s">
        <v>90</v>
      </c>
      <c r="D38" s="4" t="s">
        <v>22</v>
      </c>
      <c r="E38" s="4" t="s">
        <v>27</v>
      </c>
      <c r="F38" s="4">
        <v>18.5</v>
      </c>
      <c r="G38" s="6">
        <v>20</v>
      </c>
      <c r="T38" s="4" t="s">
        <v>91</v>
      </c>
    </row>
    <row r="39" spans="1:29" x14ac:dyDescent="0.35">
      <c r="A39" s="5">
        <v>36</v>
      </c>
      <c r="B39" s="4" t="s">
        <v>1</v>
      </c>
      <c r="C39" s="4" t="s">
        <v>92</v>
      </c>
      <c r="D39" s="4" t="s">
        <v>22</v>
      </c>
      <c r="E39" s="4" t="s">
        <v>25</v>
      </c>
      <c r="F39" s="4">
        <v>18.5</v>
      </c>
      <c r="G39" s="6">
        <v>20</v>
      </c>
      <c r="S39" s="3"/>
      <c r="T39" s="4" t="s">
        <v>93</v>
      </c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5">
      <c r="A40" s="5">
        <v>37</v>
      </c>
      <c r="B40" s="4" t="s">
        <v>1</v>
      </c>
      <c r="C40" s="4" t="s">
        <v>94</v>
      </c>
      <c r="D40" s="4" t="s">
        <v>22</v>
      </c>
      <c r="E40" s="4" t="s">
        <v>27</v>
      </c>
      <c r="F40" s="4">
        <v>20.5</v>
      </c>
      <c r="G40" s="6">
        <v>23</v>
      </c>
      <c r="T40" s="4" t="s">
        <v>95</v>
      </c>
    </row>
    <row r="41" spans="1:29" x14ac:dyDescent="0.35">
      <c r="A41" s="5">
        <v>38</v>
      </c>
      <c r="B41" s="4" t="s">
        <v>1</v>
      </c>
      <c r="C41" s="4" t="s">
        <v>96</v>
      </c>
      <c r="D41" s="4" t="s">
        <v>22</v>
      </c>
      <c r="E41" s="4" t="s">
        <v>27</v>
      </c>
      <c r="F41" s="4">
        <v>23.5</v>
      </c>
      <c r="G41" s="6">
        <v>26</v>
      </c>
      <c r="S41" s="3"/>
      <c r="T41" s="4" t="s">
        <v>97</v>
      </c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5">
      <c r="A42" s="5">
        <v>39</v>
      </c>
      <c r="B42" s="4" t="s">
        <v>1</v>
      </c>
      <c r="C42" s="4" t="s">
        <v>98</v>
      </c>
      <c r="D42" s="4" t="s">
        <v>22</v>
      </c>
      <c r="E42" s="4" t="s">
        <v>29</v>
      </c>
      <c r="F42" s="4">
        <v>23.5</v>
      </c>
      <c r="G42" s="6">
        <v>26</v>
      </c>
      <c r="T42" s="4" t="s">
        <v>99</v>
      </c>
    </row>
    <row r="43" spans="1:29" x14ac:dyDescent="0.35">
      <c r="A43" s="5">
        <v>40</v>
      </c>
      <c r="B43" s="4" t="s">
        <v>1</v>
      </c>
      <c r="C43" s="4" t="s">
        <v>100</v>
      </c>
      <c r="D43" s="4" t="s">
        <v>22</v>
      </c>
      <c r="E43" s="4" t="s">
        <v>29</v>
      </c>
      <c r="F43" s="4">
        <v>26.5</v>
      </c>
      <c r="G43" s="6">
        <v>30</v>
      </c>
      <c r="S43" s="3"/>
      <c r="T43" s="4" t="s">
        <v>101</v>
      </c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5">
      <c r="A44" s="5">
        <v>41</v>
      </c>
      <c r="B44" s="4" t="s">
        <v>1</v>
      </c>
      <c r="C44" s="4" t="s">
        <v>102</v>
      </c>
      <c r="D44" s="4" t="s">
        <v>22</v>
      </c>
      <c r="E44" s="4" t="s">
        <v>31</v>
      </c>
      <c r="F44" s="4">
        <v>26.5</v>
      </c>
      <c r="G44" s="6">
        <v>30</v>
      </c>
      <c r="T44"/>
    </row>
    <row r="45" spans="1:29" x14ac:dyDescent="0.35">
      <c r="A45" s="5">
        <v>42</v>
      </c>
      <c r="B45" s="4" t="s">
        <v>1</v>
      </c>
      <c r="C45" s="4" t="s">
        <v>103</v>
      </c>
      <c r="D45" s="4" t="s">
        <v>22</v>
      </c>
      <c r="E45" s="4" t="s">
        <v>31</v>
      </c>
      <c r="F45" s="4">
        <v>30.5</v>
      </c>
      <c r="G45" s="6">
        <v>33</v>
      </c>
      <c r="S45" s="3"/>
      <c r="T45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35">
      <c r="A46" s="5">
        <v>43</v>
      </c>
      <c r="B46" s="4" t="s">
        <v>1</v>
      </c>
      <c r="C46" s="4" t="s">
        <v>104</v>
      </c>
      <c r="D46" s="4" t="s">
        <v>22</v>
      </c>
      <c r="E46" s="4" t="s">
        <v>29</v>
      </c>
      <c r="F46" s="4">
        <v>30.5</v>
      </c>
      <c r="G46" s="6">
        <v>33</v>
      </c>
      <c r="T46"/>
    </row>
    <row r="47" spans="1:29" x14ac:dyDescent="0.35">
      <c r="A47" s="5">
        <v>44</v>
      </c>
      <c r="B47" s="4" t="s">
        <v>1</v>
      </c>
      <c r="C47" s="4" t="s">
        <v>105</v>
      </c>
      <c r="D47" s="4" t="s">
        <v>22</v>
      </c>
      <c r="E47" s="4" t="s">
        <v>31</v>
      </c>
      <c r="F47" s="4">
        <v>33.5</v>
      </c>
      <c r="G47" s="6">
        <v>37</v>
      </c>
      <c r="S47" s="3"/>
      <c r="T47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35">
      <c r="A48" s="5">
        <v>45</v>
      </c>
      <c r="B48" s="4" t="s">
        <v>1</v>
      </c>
      <c r="C48" s="4" t="s">
        <v>106</v>
      </c>
      <c r="D48" s="4" t="s">
        <v>22</v>
      </c>
      <c r="E48" s="4" t="s">
        <v>33</v>
      </c>
      <c r="F48" s="4">
        <v>37.5</v>
      </c>
      <c r="G48" s="6">
        <v>41</v>
      </c>
      <c r="T48"/>
    </row>
    <row r="49" spans="1:29" x14ac:dyDescent="0.35">
      <c r="A49" s="5">
        <v>46</v>
      </c>
      <c r="B49" s="4" t="s">
        <v>1</v>
      </c>
      <c r="C49" s="4" t="s">
        <v>107</v>
      </c>
      <c r="D49" s="4" t="s">
        <v>22</v>
      </c>
      <c r="E49" s="4" t="s">
        <v>33</v>
      </c>
      <c r="F49" s="4">
        <v>41.5</v>
      </c>
      <c r="G49" s="6">
        <v>46</v>
      </c>
      <c r="S49" s="3"/>
      <c r="T49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35">
      <c r="A50" s="5">
        <v>47</v>
      </c>
      <c r="B50" s="4" t="s">
        <v>1</v>
      </c>
      <c r="C50" s="4" t="s">
        <v>108</v>
      </c>
      <c r="D50" s="4" t="s">
        <v>22</v>
      </c>
      <c r="E50" s="4" t="s">
        <v>33</v>
      </c>
      <c r="F50" s="4">
        <v>46.5</v>
      </c>
      <c r="G50" s="6">
        <v>52</v>
      </c>
      <c r="T50"/>
    </row>
    <row r="51" spans="1:29" x14ac:dyDescent="0.35">
      <c r="A51" s="5">
        <v>48</v>
      </c>
      <c r="B51" s="4" t="s">
        <v>1</v>
      </c>
      <c r="C51" s="4" t="s">
        <v>109</v>
      </c>
      <c r="D51" s="4" t="s">
        <v>22</v>
      </c>
      <c r="E51" s="4" t="s">
        <v>35</v>
      </c>
      <c r="F51" s="4">
        <v>46.5</v>
      </c>
      <c r="G51" s="6">
        <v>52</v>
      </c>
      <c r="S51" s="3"/>
      <c r="T51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35">
      <c r="A52" s="5">
        <v>49</v>
      </c>
      <c r="B52" s="4" t="s">
        <v>1</v>
      </c>
      <c r="C52" s="4" t="s">
        <v>110</v>
      </c>
      <c r="D52" s="4" t="s">
        <v>22</v>
      </c>
      <c r="E52" s="4" t="s">
        <v>35</v>
      </c>
      <c r="F52" s="4">
        <v>52.5</v>
      </c>
      <c r="G52" s="6">
        <v>56</v>
      </c>
      <c r="T52"/>
    </row>
    <row r="53" spans="1:29" x14ac:dyDescent="0.35">
      <c r="A53" s="5">
        <v>50</v>
      </c>
      <c r="B53" s="4" t="s">
        <v>1</v>
      </c>
      <c r="C53" s="4" t="s">
        <v>111</v>
      </c>
      <c r="D53" s="4" t="s">
        <v>22</v>
      </c>
      <c r="E53" s="4" t="s">
        <v>35</v>
      </c>
      <c r="F53" s="4">
        <v>56.5</v>
      </c>
      <c r="G53" s="6">
        <v>60</v>
      </c>
      <c r="S53" s="3"/>
      <c r="T5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35">
      <c r="A54" s="5">
        <v>51</v>
      </c>
      <c r="B54" s="4" t="s">
        <v>1</v>
      </c>
      <c r="C54" s="4" t="s">
        <v>112</v>
      </c>
      <c r="D54" s="4" t="s">
        <v>22</v>
      </c>
      <c r="E54" s="4" t="s">
        <v>37</v>
      </c>
      <c r="F54" s="4">
        <v>60.5</v>
      </c>
      <c r="G54" s="6">
        <v>66</v>
      </c>
      <c r="T54"/>
    </row>
    <row r="55" spans="1:29" x14ac:dyDescent="0.35">
      <c r="A55" s="5">
        <v>52</v>
      </c>
      <c r="B55" s="4" t="s">
        <v>1</v>
      </c>
      <c r="C55" s="4" t="s">
        <v>113</v>
      </c>
      <c r="D55" s="4" t="s">
        <v>22</v>
      </c>
      <c r="E55" s="4" t="s">
        <v>37</v>
      </c>
      <c r="F55" s="4">
        <v>66.5</v>
      </c>
      <c r="G55" s="6">
        <v>72</v>
      </c>
      <c r="S55" s="3"/>
      <c r="T55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35">
      <c r="A56" s="5">
        <v>53</v>
      </c>
      <c r="B56" s="4" t="s">
        <v>1</v>
      </c>
      <c r="C56" s="4" t="s">
        <v>114</v>
      </c>
      <c r="D56" s="4" t="s">
        <v>22</v>
      </c>
      <c r="E56" s="4" t="s">
        <v>39</v>
      </c>
      <c r="F56" s="4">
        <v>72.5</v>
      </c>
      <c r="G56" s="6">
        <v>78</v>
      </c>
      <c r="T56"/>
    </row>
    <row r="57" spans="1:29" x14ac:dyDescent="0.35">
      <c r="A57" s="5">
        <v>54</v>
      </c>
      <c r="B57" s="4" t="s">
        <v>1</v>
      </c>
      <c r="C57" s="4" t="s">
        <v>115</v>
      </c>
      <c r="D57" s="4" t="s">
        <v>22</v>
      </c>
      <c r="E57" s="4" t="s">
        <v>41</v>
      </c>
      <c r="F57" s="4">
        <v>78.5</v>
      </c>
      <c r="G57" s="6">
        <v>84</v>
      </c>
      <c r="S57" s="3"/>
      <c r="T57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35">
      <c r="A58" s="5">
        <v>55</v>
      </c>
      <c r="B58" s="4" t="s">
        <v>1</v>
      </c>
      <c r="C58" s="4" t="s">
        <v>116</v>
      </c>
      <c r="D58" s="4" t="s">
        <v>22</v>
      </c>
      <c r="E58" s="4" t="s">
        <v>43</v>
      </c>
      <c r="F58" s="4">
        <v>84.5</v>
      </c>
      <c r="G58" s="6">
        <v>92</v>
      </c>
      <c r="T58"/>
    </row>
    <row r="59" spans="1:29" x14ac:dyDescent="0.35">
      <c r="A59" s="5">
        <v>56</v>
      </c>
      <c r="B59" s="4" t="s">
        <v>1</v>
      </c>
      <c r="C59" s="4" t="s">
        <v>117</v>
      </c>
      <c r="D59" s="4" t="s">
        <v>22</v>
      </c>
      <c r="E59" s="4" t="s">
        <v>45</v>
      </c>
      <c r="F59" s="4">
        <v>92.5</v>
      </c>
      <c r="G59" s="6">
        <v>104</v>
      </c>
      <c r="S59" s="3"/>
      <c r="T59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35">
      <c r="A60" s="5">
        <v>57</v>
      </c>
      <c r="B60" s="4" t="s">
        <v>13</v>
      </c>
      <c r="C60" s="4" t="s">
        <v>118</v>
      </c>
      <c r="D60" s="4" t="s">
        <v>119</v>
      </c>
      <c r="E60" s="4" t="s">
        <v>25</v>
      </c>
      <c r="F60" s="4">
        <v>5</v>
      </c>
      <c r="G60" s="6">
        <v>10</v>
      </c>
      <c r="T60"/>
    </row>
    <row r="61" spans="1:29" x14ac:dyDescent="0.35">
      <c r="A61" s="5">
        <v>58</v>
      </c>
      <c r="B61" s="4" t="s">
        <v>13</v>
      </c>
      <c r="C61" s="4" t="s">
        <v>120</v>
      </c>
      <c r="D61" s="4" t="s">
        <v>119</v>
      </c>
      <c r="E61" s="4" t="s">
        <v>25</v>
      </c>
      <c r="F61" s="4">
        <v>10</v>
      </c>
      <c r="G61" s="6">
        <v>13.5</v>
      </c>
      <c r="S61" s="3"/>
      <c r="T61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35">
      <c r="A62" s="5">
        <v>59</v>
      </c>
      <c r="B62" s="4" t="s">
        <v>13</v>
      </c>
      <c r="C62" s="4" t="s">
        <v>121</v>
      </c>
      <c r="D62" s="4" t="s">
        <v>119</v>
      </c>
      <c r="E62" s="4" t="s">
        <v>25</v>
      </c>
      <c r="F62" s="4">
        <v>11</v>
      </c>
      <c r="G62" s="6">
        <v>14.5</v>
      </c>
      <c r="T62"/>
    </row>
    <row r="63" spans="1:29" x14ac:dyDescent="0.35">
      <c r="A63" s="5">
        <v>60</v>
      </c>
      <c r="B63" s="4" t="s">
        <v>13</v>
      </c>
      <c r="C63" s="4" t="s">
        <v>122</v>
      </c>
      <c r="D63" s="4" t="s">
        <v>119</v>
      </c>
      <c r="E63" s="4" t="s">
        <v>27</v>
      </c>
      <c r="F63" s="4">
        <v>14</v>
      </c>
      <c r="G63" s="6">
        <v>18</v>
      </c>
      <c r="S63" s="3"/>
      <c r="T6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35">
      <c r="A64" s="5">
        <v>61</v>
      </c>
      <c r="B64" s="4" t="s">
        <v>13</v>
      </c>
      <c r="C64" s="4" t="s">
        <v>123</v>
      </c>
      <c r="D64" s="4" t="s">
        <v>119</v>
      </c>
      <c r="E64" s="4" t="s">
        <v>27</v>
      </c>
      <c r="F64" s="4">
        <v>18</v>
      </c>
      <c r="G64" s="6">
        <v>20</v>
      </c>
      <c r="T64"/>
    </row>
    <row r="65" spans="1:29" x14ac:dyDescent="0.35">
      <c r="A65" s="5">
        <v>62</v>
      </c>
      <c r="B65" s="4" t="s">
        <v>13</v>
      </c>
      <c r="C65" s="4" t="s">
        <v>124</v>
      </c>
      <c r="D65" s="4" t="s">
        <v>119</v>
      </c>
      <c r="E65" s="4" t="s">
        <v>29</v>
      </c>
      <c r="F65" s="4">
        <v>20</v>
      </c>
      <c r="G65" s="6">
        <v>23</v>
      </c>
      <c r="S65" s="3"/>
      <c r="T65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35">
      <c r="A66" s="5">
        <v>63</v>
      </c>
      <c r="B66" s="4" t="s">
        <v>13</v>
      </c>
      <c r="C66" s="4" t="s">
        <v>125</v>
      </c>
      <c r="D66" s="4" t="s">
        <v>119</v>
      </c>
      <c r="E66" s="4" t="s">
        <v>29</v>
      </c>
      <c r="F66" s="4">
        <v>23</v>
      </c>
      <c r="G66" s="6">
        <v>26</v>
      </c>
      <c r="T66"/>
    </row>
    <row r="67" spans="1:29" x14ac:dyDescent="0.35">
      <c r="A67" s="5">
        <v>64</v>
      </c>
      <c r="B67" s="4" t="s">
        <v>13</v>
      </c>
      <c r="C67" s="4" t="s">
        <v>126</v>
      </c>
      <c r="D67" s="4" t="s">
        <v>119</v>
      </c>
      <c r="E67" s="4" t="s">
        <v>31</v>
      </c>
      <c r="F67" s="4">
        <v>26</v>
      </c>
      <c r="G67" s="6">
        <v>30</v>
      </c>
      <c r="I67" s="1"/>
      <c r="J67" s="1"/>
      <c r="S67" s="3"/>
      <c r="T67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35">
      <c r="A68" s="5">
        <v>65</v>
      </c>
      <c r="B68" s="4" t="s">
        <v>13</v>
      </c>
      <c r="C68" s="4" t="s">
        <v>127</v>
      </c>
      <c r="D68" s="4" t="s">
        <v>119</v>
      </c>
      <c r="E68" s="4" t="s">
        <v>47</v>
      </c>
      <c r="F68" s="4">
        <v>30</v>
      </c>
      <c r="G68" s="6">
        <v>33</v>
      </c>
      <c r="I68" s="1" t="s">
        <v>128</v>
      </c>
      <c r="J68" s="1"/>
      <c r="T68"/>
    </row>
    <row r="69" spans="1:29" x14ac:dyDescent="0.35">
      <c r="A69" s="5">
        <v>66</v>
      </c>
      <c r="B69" s="4" t="s">
        <v>13</v>
      </c>
      <c r="C69" s="4" t="s">
        <v>129</v>
      </c>
      <c r="D69" s="4" t="s">
        <v>119</v>
      </c>
      <c r="E69" s="4" t="s">
        <v>49</v>
      </c>
      <c r="F69" s="4">
        <v>33</v>
      </c>
      <c r="G69" s="6">
        <v>36</v>
      </c>
      <c r="I69" s="1" t="s">
        <v>130</v>
      </c>
      <c r="J69" s="1"/>
      <c r="S69" s="3"/>
      <c r="T69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35">
      <c r="A70" s="5">
        <v>67</v>
      </c>
      <c r="B70" s="4" t="s">
        <v>13</v>
      </c>
      <c r="C70" s="4" t="s">
        <v>131</v>
      </c>
      <c r="D70" s="4" t="s">
        <v>119</v>
      </c>
      <c r="E70" s="4" t="s">
        <v>33</v>
      </c>
      <c r="F70" s="4">
        <v>36</v>
      </c>
      <c r="G70" s="6">
        <v>41</v>
      </c>
      <c r="I70" s="1"/>
      <c r="J70" s="1"/>
      <c r="T70"/>
    </row>
    <row r="71" spans="1:29" x14ac:dyDescent="0.35">
      <c r="A71" s="5">
        <v>68</v>
      </c>
      <c r="B71" s="4" t="s">
        <v>13</v>
      </c>
      <c r="C71" s="4" t="s">
        <v>132</v>
      </c>
      <c r="D71" s="4" t="s">
        <v>119</v>
      </c>
      <c r="E71" s="4" t="s">
        <v>33</v>
      </c>
      <c r="F71" s="4">
        <v>41</v>
      </c>
      <c r="G71" s="6">
        <v>44</v>
      </c>
      <c r="I71" s="1"/>
      <c r="J71" s="1"/>
      <c r="S71" s="3"/>
      <c r="T71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35">
      <c r="A72" s="5">
        <v>69</v>
      </c>
      <c r="B72" s="4" t="s">
        <v>13</v>
      </c>
      <c r="C72" s="4" t="s">
        <v>133</v>
      </c>
      <c r="D72" s="4" t="s">
        <v>119</v>
      </c>
      <c r="E72" s="4" t="s">
        <v>35</v>
      </c>
      <c r="F72" s="4">
        <v>44</v>
      </c>
      <c r="G72" s="6">
        <v>52</v>
      </c>
      <c r="I72" s="1"/>
      <c r="J72" s="1"/>
      <c r="T72"/>
    </row>
    <row r="73" spans="1:29" x14ac:dyDescent="0.35">
      <c r="A73" s="5">
        <v>70</v>
      </c>
      <c r="B73" s="4" t="s">
        <v>13</v>
      </c>
      <c r="C73" s="4" t="s">
        <v>134</v>
      </c>
      <c r="D73" s="4" t="s">
        <v>119</v>
      </c>
      <c r="E73" s="4" t="s">
        <v>35</v>
      </c>
      <c r="F73" s="4">
        <v>52</v>
      </c>
      <c r="G73" s="6">
        <v>55</v>
      </c>
      <c r="I73" s="1"/>
      <c r="J73" s="1"/>
      <c r="S73" s="3"/>
      <c r="T7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35">
      <c r="A74" s="5">
        <v>71</v>
      </c>
      <c r="B74" s="4" t="s">
        <v>13</v>
      </c>
      <c r="C74" s="4" t="s">
        <v>135</v>
      </c>
      <c r="D74" s="4" t="s">
        <v>119</v>
      </c>
      <c r="E74" s="4" t="s">
        <v>51</v>
      </c>
      <c r="F74" s="4">
        <v>55</v>
      </c>
      <c r="G74" s="6">
        <v>60</v>
      </c>
      <c r="I74" s="1" t="s">
        <v>136</v>
      </c>
      <c r="J74" s="1"/>
      <c r="T74"/>
    </row>
    <row r="75" spans="1:29" x14ac:dyDescent="0.35">
      <c r="A75" s="5">
        <v>72</v>
      </c>
      <c r="B75" s="4" t="s">
        <v>13</v>
      </c>
      <c r="C75" s="4" t="s">
        <v>137</v>
      </c>
      <c r="D75" s="4" t="s">
        <v>119</v>
      </c>
      <c r="E75" s="4" t="s">
        <v>37</v>
      </c>
      <c r="F75" s="4">
        <v>60</v>
      </c>
      <c r="G75" s="6">
        <v>66</v>
      </c>
      <c r="I75" s="1"/>
      <c r="J75" s="1"/>
      <c r="S75" s="3"/>
      <c r="T75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35">
      <c r="A76" s="5">
        <v>73</v>
      </c>
      <c r="B76" s="4" t="s">
        <v>13</v>
      </c>
      <c r="C76" s="4" t="s">
        <v>138</v>
      </c>
      <c r="D76" s="4" t="s">
        <v>119</v>
      </c>
      <c r="E76" s="4" t="s">
        <v>39</v>
      </c>
      <c r="F76" s="4">
        <v>66</v>
      </c>
      <c r="G76" s="6">
        <v>72</v>
      </c>
      <c r="I76" s="1"/>
      <c r="J76" s="1"/>
      <c r="T76"/>
    </row>
    <row r="77" spans="1:29" x14ac:dyDescent="0.35">
      <c r="A77" s="5">
        <v>74</v>
      </c>
      <c r="B77" s="4" t="s">
        <v>13</v>
      </c>
      <c r="C77" s="4" t="s">
        <v>139</v>
      </c>
      <c r="D77" s="4" t="s">
        <v>119</v>
      </c>
      <c r="E77" s="4" t="s">
        <v>41</v>
      </c>
      <c r="F77" s="4">
        <v>72</v>
      </c>
      <c r="G77" s="6">
        <v>78</v>
      </c>
      <c r="I77" s="1"/>
      <c r="J77" s="1"/>
      <c r="S77" s="3"/>
      <c r="T77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35">
      <c r="A78" s="5">
        <v>75</v>
      </c>
      <c r="B78" s="4" t="s">
        <v>13</v>
      </c>
      <c r="C78" s="4" t="s">
        <v>140</v>
      </c>
      <c r="D78" s="4" t="s">
        <v>119</v>
      </c>
      <c r="E78" s="4" t="s">
        <v>53</v>
      </c>
      <c r="F78" s="4">
        <v>78</v>
      </c>
      <c r="G78" s="6">
        <v>83</v>
      </c>
      <c r="T78"/>
    </row>
    <row r="79" spans="1:29" x14ac:dyDescent="0.35">
      <c r="A79" s="5">
        <v>76</v>
      </c>
      <c r="B79" s="4" t="s">
        <v>13</v>
      </c>
      <c r="C79" s="4" t="s">
        <v>141</v>
      </c>
      <c r="D79" s="4" t="s">
        <v>119</v>
      </c>
      <c r="E79" s="4" t="s">
        <v>43</v>
      </c>
      <c r="F79" s="4">
        <v>83</v>
      </c>
      <c r="G79" s="6">
        <v>93</v>
      </c>
      <c r="S79" s="3"/>
      <c r="T79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35">
      <c r="A80" s="5">
        <v>77</v>
      </c>
      <c r="B80" s="4" t="s">
        <v>13</v>
      </c>
      <c r="C80" s="4" t="s">
        <v>142</v>
      </c>
      <c r="D80" s="4" t="s">
        <v>119</v>
      </c>
      <c r="E80" s="4" t="s">
        <v>45</v>
      </c>
      <c r="F80" s="4">
        <v>93</v>
      </c>
      <c r="G80" s="6">
        <v>104</v>
      </c>
      <c r="T80"/>
    </row>
    <row r="81" spans="1:29" x14ac:dyDescent="0.35">
      <c r="A81" s="5">
        <v>78</v>
      </c>
      <c r="B81" s="4" t="s">
        <v>1</v>
      </c>
      <c r="C81" s="4" t="s">
        <v>82</v>
      </c>
      <c r="D81" s="4" t="s">
        <v>119</v>
      </c>
      <c r="E81" s="4" t="s">
        <v>25</v>
      </c>
      <c r="F81" s="8">
        <v>5</v>
      </c>
      <c r="G81" s="9">
        <v>13</v>
      </c>
      <c r="S81" s="3"/>
      <c r="T81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35">
      <c r="A82" s="5">
        <v>79</v>
      </c>
      <c r="B82" s="4" t="s">
        <v>1</v>
      </c>
      <c r="C82" s="4" t="s">
        <v>84</v>
      </c>
      <c r="D82" s="4" t="s">
        <v>119</v>
      </c>
      <c r="E82" s="4" t="s">
        <v>25</v>
      </c>
      <c r="F82" s="8">
        <v>13.5</v>
      </c>
      <c r="G82" s="9">
        <v>14.5</v>
      </c>
      <c r="T82"/>
    </row>
    <row r="83" spans="1:29" x14ac:dyDescent="0.35">
      <c r="A83" s="5">
        <v>80</v>
      </c>
      <c r="B83" s="4" t="s">
        <v>1</v>
      </c>
      <c r="C83" s="4" t="s">
        <v>88</v>
      </c>
      <c r="D83" s="4" t="s">
        <v>119</v>
      </c>
      <c r="E83" s="4" t="s">
        <v>27</v>
      </c>
      <c r="F83" s="8">
        <v>14.5</v>
      </c>
      <c r="G83" s="9">
        <v>18</v>
      </c>
      <c r="S83" s="3"/>
      <c r="T8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35">
      <c r="A84" s="5">
        <v>81</v>
      </c>
      <c r="B84" s="4" t="s">
        <v>1</v>
      </c>
      <c r="C84" s="4" t="s">
        <v>90</v>
      </c>
      <c r="D84" s="4" t="s">
        <v>119</v>
      </c>
      <c r="E84" s="4" t="s">
        <v>27</v>
      </c>
      <c r="F84" s="8">
        <v>18.5</v>
      </c>
      <c r="G84" s="9">
        <v>20</v>
      </c>
      <c r="T84"/>
    </row>
    <row r="85" spans="1:29" x14ac:dyDescent="0.35">
      <c r="A85" s="5">
        <v>82</v>
      </c>
      <c r="B85" s="4" t="s">
        <v>1</v>
      </c>
      <c r="C85" s="4" t="s">
        <v>143</v>
      </c>
      <c r="D85" s="4" t="s">
        <v>119</v>
      </c>
      <c r="E85" s="4" t="s">
        <v>55</v>
      </c>
      <c r="F85" s="8">
        <v>20.5</v>
      </c>
      <c r="G85" s="9">
        <v>22</v>
      </c>
      <c r="S85" s="3"/>
      <c r="T85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35">
      <c r="A86" s="5">
        <v>83</v>
      </c>
      <c r="B86" s="4" t="s">
        <v>1</v>
      </c>
      <c r="C86" s="4" t="s">
        <v>98</v>
      </c>
      <c r="D86" s="4" t="s">
        <v>119</v>
      </c>
      <c r="E86" s="4" t="s">
        <v>29</v>
      </c>
      <c r="F86" s="8">
        <v>22.5</v>
      </c>
      <c r="G86" s="9">
        <v>26</v>
      </c>
      <c r="T86"/>
    </row>
    <row r="87" spans="1:29" x14ac:dyDescent="0.35">
      <c r="A87" s="5">
        <v>84</v>
      </c>
      <c r="B87" s="4" t="s">
        <v>1</v>
      </c>
      <c r="C87" s="4" t="s">
        <v>102</v>
      </c>
      <c r="D87" s="4" t="s">
        <v>119</v>
      </c>
      <c r="E87" s="4" t="s">
        <v>31</v>
      </c>
      <c r="F87" s="8">
        <v>26.5</v>
      </c>
      <c r="G87" s="9">
        <v>30</v>
      </c>
      <c r="S87" s="3"/>
      <c r="T87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35">
      <c r="A88" s="5">
        <v>85</v>
      </c>
      <c r="B88" s="4" t="s">
        <v>1</v>
      </c>
      <c r="C88" s="4" t="s">
        <v>144</v>
      </c>
      <c r="D88" s="4" t="s">
        <v>119</v>
      </c>
      <c r="E88" s="4" t="s">
        <v>57</v>
      </c>
      <c r="F88" s="8">
        <v>30.5</v>
      </c>
      <c r="G88" s="9">
        <v>33</v>
      </c>
      <c r="T88"/>
    </row>
    <row r="89" spans="1:29" x14ac:dyDescent="0.35">
      <c r="A89" s="5">
        <v>86</v>
      </c>
      <c r="B89" s="4" t="s">
        <v>1</v>
      </c>
      <c r="C89" s="4" t="s">
        <v>145</v>
      </c>
      <c r="D89" s="4" t="s">
        <v>119</v>
      </c>
      <c r="E89" s="4" t="s">
        <v>59</v>
      </c>
      <c r="F89" s="8">
        <v>33.5</v>
      </c>
      <c r="G89" s="9">
        <v>36</v>
      </c>
      <c r="S89" s="3"/>
      <c r="T89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35">
      <c r="A90" s="5">
        <v>87</v>
      </c>
      <c r="B90" s="4" t="s">
        <v>1</v>
      </c>
      <c r="C90" s="4" t="s">
        <v>106</v>
      </c>
      <c r="D90" s="4" t="s">
        <v>119</v>
      </c>
      <c r="E90" s="4" t="s">
        <v>33</v>
      </c>
      <c r="F90" s="8">
        <v>36.5</v>
      </c>
      <c r="G90" s="9">
        <v>41</v>
      </c>
      <c r="T90"/>
    </row>
    <row r="91" spans="1:29" x14ac:dyDescent="0.35">
      <c r="A91" s="5">
        <v>88</v>
      </c>
      <c r="B91" s="4" t="s">
        <v>1</v>
      </c>
      <c r="C91" s="4" t="s">
        <v>107</v>
      </c>
      <c r="D91" s="4" t="s">
        <v>119</v>
      </c>
      <c r="E91" s="4" t="s">
        <v>33</v>
      </c>
      <c r="F91" s="8">
        <v>41.5</v>
      </c>
      <c r="G91" s="9">
        <v>44</v>
      </c>
      <c r="S91" s="3"/>
      <c r="T91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35">
      <c r="A92" s="5">
        <v>89</v>
      </c>
      <c r="B92" s="4" t="s">
        <v>1</v>
      </c>
      <c r="C92" s="4" t="s">
        <v>146</v>
      </c>
      <c r="D92" s="4" t="s">
        <v>119</v>
      </c>
      <c r="E92" s="4" t="s">
        <v>35</v>
      </c>
      <c r="F92" s="8">
        <v>44.5</v>
      </c>
      <c r="G92" s="9">
        <v>52</v>
      </c>
      <c r="T92"/>
    </row>
    <row r="93" spans="1:29" x14ac:dyDescent="0.35">
      <c r="A93" s="5">
        <v>90</v>
      </c>
      <c r="B93" s="4" t="s">
        <v>1</v>
      </c>
      <c r="C93" s="4" t="s">
        <v>147</v>
      </c>
      <c r="D93" s="4" t="s">
        <v>119</v>
      </c>
      <c r="E93" s="4" t="s">
        <v>61</v>
      </c>
      <c r="F93" s="8">
        <v>52.5</v>
      </c>
      <c r="G93" s="9">
        <v>60</v>
      </c>
      <c r="S93" s="3"/>
      <c r="T9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35">
      <c r="A94" s="5">
        <v>91</v>
      </c>
      <c r="B94" s="4" t="s">
        <v>1</v>
      </c>
      <c r="C94" s="4" t="s">
        <v>112</v>
      </c>
      <c r="D94" s="4" t="s">
        <v>119</v>
      </c>
      <c r="E94" s="4" t="s">
        <v>37</v>
      </c>
      <c r="F94" s="8">
        <v>60.5</v>
      </c>
      <c r="G94" s="9">
        <v>66</v>
      </c>
      <c r="T94"/>
    </row>
    <row r="95" spans="1:29" x14ac:dyDescent="0.35">
      <c r="A95" s="5">
        <v>92</v>
      </c>
      <c r="B95" s="4" t="s">
        <v>1</v>
      </c>
      <c r="C95" s="4" t="s">
        <v>114</v>
      </c>
      <c r="D95" s="4" t="s">
        <v>119</v>
      </c>
      <c r="E95" s="4" t="s">
        <v>39</v>
      </c>
      <c r="F95" s="8">
        <v>66.5</v>
      </c>
      <c r="G95" s="9">
        <v>75</v>
      </c>
      <c r="S95" s="3"/>
      <c r="T95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35">
      <c r="A96" s="5">
        <v>93</v>
      </c>
      <c r="B96" s="4" t="s">
        <v>1</v>
      </c>
      <c r="C96" s="4" t="s">
        <v>115</v>
      </c>
      <c r="D96" s="4" t="s">
        <v>119</v>
      </c>
      <c r="E96" s="4" t="s">
        <v>41</v>
      </c>
      <c r="F96" s="8">
        <v>75.5</v>
      </c>
      <c r="G96" s="9">
        <v>80</v>
      </c>
      <c r="T96"/>
    </row>
    <row r="97" spans="1:29" x14ac:dyDescent="0.35">
      <c r="A97" s="5">
        <v>94</v>
      </c>
      <c r="B97" s="4" t="s">
        <v>1</v>
      </c>
      <c r="C97" s="4" t="s">
        <v>116</v>
      </c>
      <c r="D97" s="4" t="s">
        <v>119</v>
      </c>
      <c r="E97" s="4" t="s">
        <v>43</v>
      </c>
      <c r="F97" s="8">
        <v>81</v>
      </c>
      <c r="G97" s="9">
        <v>88</v>
      </c>
      <c r="S97" s="3"/>
      <c r="T97"/>
      <c r="U97" s="3"/>
      <c r="V97" s="3"/>
      <c r="W97" s="3"/>
      <c r="X97" s="3"/>
      <c r="Y97" s="3"/>
      <c r="Z97" s="3"/>
      <c r="AA97" s="3"/>
      <c r="AB97" s="3"/>
      <c r="AC97" s="3"/>
    </row>
    <row r="98" spans="1:29" ht="29" x14ac:dyDescent="0.35">
      <c r="A98" s="5">
        <v>95</v>
      </c>
      <c r="B98" s="4" t="s">
        <v>13</v>
      </c>
      <c r="C98" s="21" t="s">
        <v>148</v>
      </c>
      <c r="D98" s="4" t="s">
        <v>22</v>
      </c>
      <c r="E98" s="4" t="s">
        <v>63</v>
      </c>
      <c r="F98" s="8">
        <v>8</v>
      </c>
      <c r="G98" s="9">
        <v>12</v>
      </c>
      <c r="K98" s="4" t="s">
        <v>21</v>
      </c>
      <c r="T98"/>
    </row>
    <row r="99" spans="1:29" ht="29" x14ac:dyDescent="0.35">
      <c r="A99" s="5">
        <v>96</v>
      </c>
      <c r="B99" s="4" t="s">
        <v>13</v>
      </c>
      <c r="C99" s="21" t="s">
        <v>149</v>
      </c>
      <c r="D99" s="4" t="s">
        <v>22</v>
      </c>
      <c r="E99" s="4" t="s">
        <v>63</v>
      </c>
      <c r="F99" s="4">
        <v>8</v>
      </c>
      <c r="G99" s="6">
        <v>13</v>
      </c>
      <c r="K99" s="4" t="s">
        <v>24</v>
      </c>
      <c r="S99" s="3"/>
      <c r="T99"/>
      <c r="U99" s="3"/>
      <c r="V99" s="3"/>
      <c r="W99" s="3"/>
      <c r="X99" s="3"/>
      <c r="Y99" s="3"/>
      <c r="Z99" s="3"/>
      <c r="AA99" s="3"/>
      <c r="AB99" s="3"/>
      <c r="AC99" s="3"/>
    </row>
    <row r="100" spans="1:29" ht="29" x14ac:dyDescent="0.35">
      <c r="A100" s="5">
        <v>97</v>
      </c>
      <c r="B100" s="4" t="s">
        <v>13</v>
      </c>
      <c r="C100" s="21" t="s">
        <v>150</v>
      </c>
      <c r="D100" s="4" t="s">
        <v>22</v>
      </c>
      <c r="E100" s="4" t="s">
        <v>65</v>
      </c>
      <c r="F100" s="4">
        <v>8</v>
      </c>
      <c r="G100" s="6">
        <v>12.5</v>
      </c>
      <c r="K100" s="4" t="s">
        <v>26</v>
      </c>
      <c r="T100"/>
    </row>
    <row r="101" spans="1:29" ht="29" x14ac:dyDescent="0.35">
      <c r="A101" s="5">
        <v>98</v>
      </c>
      <c r="B101" s="4" t="s">
        <v>13</v>
      </c>
      <c r="C101" s="21" t="s">
        <v>151</v>
      </c>
      <c r="D101" s="4" t="s">
        <v>22</v>
      </c>
      <c r="E101" s="4" t="s">
        <v>65</v>
      </c>
      <c r="F101" s="4">
        <v>11</v>
      </c>
      <c r="G101" s="6">
        <v>15</v>
      </c>
      <c r="K101" s="4" t="s">
        <v>28</v>
      </c>
      <c r="S101" s="3"/>
      <c r="T101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29" x14ac:dyDescent="0.35">
      <c r="A102" s="5">
        <v>99</v>
      </c>
      <c r="B102" s="4" t="s">
        <v>13</v>
      </c>
      <c r="C102" s="21" t="s">
        <v>152</v>
      </c>
      <c r="D102" s="4" t="s">
        <v>22</v>
      </c>
      <c r="E102" s="4" t="s">
        <v>65</v>
      </c>
      <c r="F102" s="4">
        <v>12.5</v>
      </c>
      <c r="G102" s="6">
        <v>16</v>
      </c>
      <c r="K102" s="4" t="s">
        <v>30</v>
      </c>
      <c r="T102"/>
    </row>
    <row r="103" spans="1:29" ht="29" x14ac:dyDescent="0.35">
      <c r="A103" s="5">
        <v>100</v>
      </c>
      <c r="B103" s="4" t="s">
        <v>13</v>
      </c>
      <c r="C103" s="21" t="s">
        <v>153</v>
      </c>
      <c r="D103" s="4" t="s">
        <v>22</v>
      </c>
      <c r="E103" s="4" t="s">
        <v>65</v>
      </c>
      <c r="F103" s="4">
        <v>13</v>
      </c>
      <c r="G103" s="6">
        <v>16.5</v>
      </c>
      <c r="K103" s="4" t="s">
        <v>32</v>
      </c>
      <c r="S103" s="3"/>
      <c r="T10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29" x14ac:dyDescent="0.35">
      <c r="A104" s="5">
        <v>101</v>
      </c>
      <c r="B104" s="4" t="s">
        <v>13</v>
      </c>
      <c r="C104" s="21" t="s">
        <v>154</v>
      </c>
      <c r="D104" s="4" t="s">
        <v>22</v>
      </c>
      <c r="E104" s="4" t="s">
        <v>65</v>
      </c>
      <c r="F104" s="4">
        <v>15</v>
      </c>
      <c r="G104" s="6">
        <v>18</v>
      </c>
      <c r="K104" s="4" t="s">
        <v>34</v>
      </c>
      <c r="T104"/>
    </row>
    <row r="105" spans="1:29" ht="29" x14ac:dyDescent="0.35">
      <c r="A105" s="5">
        <v>102</v>
      </c>
      <c r="B105" s="4" t="s">
        <v>13</v>
      </c>
      <c r="C105" s="21" t="s">
        <v>155</v>
      </c>
      <c r="D105" s="4" t="s">
        <v>22</v>
      </c>
      <c r="E105" s="4" t="s">
        <v>67</v>
      </c>
      <c r="F105" s="4">
        <v>15</v>
      </c>
      <c r="G105" s="6">
        <v>18</v>
      </c>
      <c r="K105" s="4" t="s">
        <v>36</v>
      </c>
      <c r="S105" s="3"/>
      <c r="T105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29" x14ac:dyDescent="0.35">
      <c r="A106" s="5">
        <v>103</v>
      </c>
      <c r="B106" s="4" t="s">
        <v>13</v>
      </c>
      <c r="C106" s="21" t="s">
        <v>156</v>
      </c>
      <c r="D106" s="4" t="s">
        <v>22</v>
      </c>
      <c r="E106" s="4" t="s">
        <v>67</v>
      </c>
      <c r="F106" s="4">
        <v>18</v>
      </c>
      <c r="G106" s="6">
        <v>20</v>
      </c>
      <c r="K106" s="4" t="s">
        <v>38</v>
      </c>
      <c r="T106"/>
    </row>
    <row r="107" spans="1:29" ht="29" x14ac:dyDescent="0.35">
      <c r="A107" s="5">
        <v>104</v>
      </c>
      <c r="B107" s="4" t="s">
        <v>13</v>
      </c>
      <c r="C107" s="21" t="s">
        <v>157</v>
      </c>
      <c r="D107" s="4" t="s">
        <v>22</v>
      </c>
      <c r="E107" s="4" t="s">
        <v>65</v>
      </c>
      <c r="F107" s="4">
        <v>18</v>
      </c>
      <c r="G107" s="6">
        <v>20</v>
      </c>
      <c r="K107" s="4" t="s">
        <v>40</v>
      </c>
      <c r="S107" s="3"/>
      <c r="T107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29" x14ac:dyDescent="0.35">
      <c r="A108" s="5">
        <v>105</v>
      </c>
      <c r="B108" s="4" t="s">
        <v>13</v>
      </c>
      <c r="C108" s="21" t="s">
        <v>158</v>
      </c>
      <c r="D108" s="4" t="s">
        <v>22</v>
      </c>
      <c r="E108" s="4" t="s">
        <v>67</v>
      </c>
      <c r="F108" s="4">
        <v>20</v>
      </c>
      <c r="G108" s="6">
        <v>23</v>
      </c>
      <c r="K108" s="4" t="s">
        <v>42</v>
      </c>
      <c r="T108"/>
    </row>
    <row r="109" spans="1:29" ht="29" x14ac:dyDescent="0.35">
      <c r="A109" s="5">
        <v>106</v>
      </c>
      <c r="B109" s="4" t="s">
        <v>13</v>
      </c>
      <c r="C109" s="21" t="s">
        <v>159</v>
      </c>
      <c r="D109" s="4" t="s">
        <v>22</v>
      </c>
      <c r="E109" s="4" t="s">
        <v>67</v>
      </c>
      <c r="F109" s="4">
        <v>20</v>
      </c>
      <c r="G109" s="6">
        <v>23</v>
      </c>
      <c r="K109" s="4" t="s">
        <v>44</v>
      </c>
      <c r="S109" s="3"/>
      <c r="T109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29" x14ac:dyDescent="0.35">
      <c r="A110" s="5">
        <v>107</v>
      </c>
      <c r="B110" s="4" t="s">
        <v>13</v>
      </c>
      <c r="C110" s="21" t="s">
        <v>160</v>
      </c>
      <c r="D110" s="4" t="s">
        <v>22</v>
      </c>
      <c r="E110" s="4" t="s">
        <v>67</v>
      </c>
      <c r="F110" s="4">
        <v>23</v>
      </c>
      <c r="G110" s="6">
        <v>26</v>
      </c>
      <c r="K110" s="4" t="s">
        <v>46</v>
      </c>
      <c r="T110"/>
    </row>
    <row r="111" spans="1:29" ht="29" x14ac:dyDescent="0.35">
      <c r="A111" s="5">
        <v>108</v>
      </c>
      <c r="B111" s="4" t="s">
        <v>13</v>
      </c>
      <c r="C111" s="21" t="s">
        <v>161</v>
      </c>
      <c r="D111" s="4" t="s">
        <v>22</v>
      </c>
      <c r="E111" s="4" t="s">
        <v>69</v>
      </c>
      <c r="F111" s="4">
        <v>23</v>
      </c>
      <c r="G111" s="6">
        <v>26</v>
      </c>
      <c r="K111" s="4" t="s">
        <v>48</v>
      </c>
      <c r="S111" s="3"/>
      <c r="T111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29" x14ac:dyDescent="0.35">
      <c r="A112" s="5">
        <v>109</v>
      </c>
      <c r="B112" s="4" t="s">
        <v>13</v>
      </c>
      <c r="C112" s="21" t="s">
        <v>162</v>
      </c>
      <c r="D112" s="4" t="s">
        <v>22</v>
      </c>
      <c r="E112" s="4" t="s">
        <v>69</v>
      </c>
      <c r="F112" s="4">
        <v>26</v>
      </c>
      <c r="G112" s="6">
        <v>30</v>
      </c>
      <c r="K112" s="4" t="s">
        <v>50</v>
      </c>
      <c r="T112"/>
    </row>
    <row r="113" spans="1:29" ht="29" x14ac:dyDescent="0.35">
      <c r="A113" s="5">
        <v>110</v>
      </c>
      <c r="B113" s="4" t="s">
        <v>13</v>
      </c>
      <c r="C113" s="21" t="s">
        <v>163</v>
      </c>
      <c r="D113" s="4" t="s">
        <v>22</v>
      </c>
      <c r="E113" s="4" t="s">
        <v>57</v>
      </c>
      <c r="F113" s="4">
        <v>26</v>
      </c>
      <c r="G113" s="6">
        <v>30</v>
      </c>
      <c r="K113" s="4" t="s">
        <v>52</v>
      </c>
      <c r="S113" s="3"/>
      <c r="T11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29" x14ac:dyDescent="0.35">
      <c r="A114" s="5">
        <v>111</v>
      </c>
      <c r="B114" s="4" t="s">
        <v>13</v>
      </c>
      <c r="C114" s="21" t="s">
        <v>164</v>
      </c>
      <c r="D114" s="4" t="s">
        <v>22</v>
      </c>
      <c r="E114" s="4" t="s">
        <v>57</v>
      </c>
      <c r="F114" s="4">
        <v>30</v>
      </c>
      <c r="G114" s="6">
        <v>33</v>
      </c>
      <c r="K114" s="4" t="s">
        <v>54</v>
      </c>
      <c r="T114"/>
    </row>
    <row r="115" spans="1:29" ht="29" x14ac:dyDescent="0.35">
      <c r="A115" s="5">
        <v>112</v>
      </c>
      <c r="B115" s="4" t="s">
        <v>13</v>
      </c>
      <c r="C115" s="21" t="s">
        <v>165</v>
      </c>
      <c r="D115" s="4" t="s">
        <v>22</v>
      </c>
      <c r="E115" s="4" t="s">
        <v>69</v>
      </c>
      <c r="F115" s="4">
        <v>30</v>
      </c>
      <c r="G115" s="6">
        <v>33</v>
      </c>
      <c r="K115" s="4" t="s">
        <v>56</v>
      </c>
      <c r="S115" s="3"/>
      <c r="T115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29" x14ac:dyDescent="0.35">
      <c r="A116" s="5">
        <v>113</v>
      </c>
      <c r="B116" s="4" t="s">
        <v>13</v>
      </c>
      <c r="C116" s="21" t="s">
        <v>166</v>
      </c>
      <c r="D116" s="4" t="s">
        <v>22</v>
      </c>
      <c r="E116" s="4" t="s">
        <v>57</v>
      </c>
      <c r="F116" s="4">
        <v>33</v>
      </c>
      <c r="G116" s="6">
        <v>37</v>
      </c>
      <c r="K116" s="4" t="s">
        <v>58</v>
      </c>
      <c r="T116"/>
    </row>
    <row r="117" spans="1:29" ht="29" x14ac:dyDescent="0.35">
      <c r="A117" s="5">
        <v>114</v>
      </c>
      <c r="B117" s="4" t="s">
        <v>13</v>
      </c>
      <c r="C117" s="21" t="s">
        <v>167</v>
      </c>
      <c r="D117" s="4" t="s">
        <v>22</v>
      </c>
      <c r="E117" s="4" t="s">
        <v>71</v>
      </c>
      <c r="F117" s="4">
        <v>37</v>
      </c>
      <c r="G117" s="6">
        <v>41</v>
      </c>
      <c r="K117" s="4" t="s">
        <v>60</v>
      </c>
      <c r="S117" s="3"/>
      <c r="T117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29" x14ac:dyDescent="0.35">
      <c r="A118" s="5">
        <v>115</v>
      </c>
      <c r="B118" s="4" t="s">
        <v>13</v>
      </c>
      <c r="C118" s="21" t="s">
        <v>168</v>
      </c>
      <c r="D118" s="4" t="s">
        <v>22</v>
      </c>
      <c r="E118" s="4" t="s">
        <v>71</v>
      </c>
      <c r="F118" s="4">
        <v>41</v>
      </c>
      <c r="G118" s="6">
        <v>46</v>
      </c>
      <c r="K118" s="4" t="s">
        <v>62</v>
      </c>
      <c r="T118"/>
    </row>
    <row r="119" spans="1:29" ht="29" x14ac:dyDescent="0.35">
      <c r="A119" s="5">
        <v>116</v>
      </c>
      <c r="B119" s="4" t="s">
        <v>13</v>
      </c>
      <c r="C119" s="21" t="s">
        <v>169</v>
      </c>
      <c r="D119" s="4" t="s">
        <v>22</v>
      </c>
      <c r="E119" s="4" t="s">
        <v>71</v>
      </c>
      <c r="F119" s="4">
        <v>46</v>
      </c>
      <c r="G119" s="6">
        <v>52</v>
      </c>
      <c r="K119" s="4" t="s">
        <v>64</v>
      </c>
      <c r="S119" s="3"/>
      <c r="T119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29" x14ac:dyDescent="0.35">
      <c r="A120" s="5">
        <v>117</v>
      </c>
      <c r="B120" s="4" t="s">
        <v>13</v>
      </c>
      <c r="C120" s="21" t="s">
        <v>170</v>
      </c>
      <c r="D120" s="4" t="s">
        <v>22</v>
      </c>
      <c r="E120" s="4" t="s">
        <v>73</v>
      </c>
      <c r="F120" s="4">
        <v>46</v>
      </c>
      <c r="G120" s="6">
        <v>52</v>
      </c>
      <c r="K120" s="4" t="s">
        <v>66</v>
      </c>
      <c r="T120"/>
    </row>
    <row r="121" spans="1:29" ht="29" x14ac:dyDescent="0.35">
      <c r="A121" s="5">
        <v>118</v>
      </c>
      <c r="B121" s="4" t="s">
        <v>13</v>
      </c>
      <c r="C121" s="21" t="s">
        <v>171</v>
      </c>
      <c r="D121" s="4" t="s">
        <v>22</v>
      </c>
      <c r="E121" s="4" t="s">
        <v>73</v>
      </c>
      <c r="F121" s="4">
        <v>52</v>
      </c>
      <c r="G121" s="6">
        <v>60</v>
      </c>
      <c r="K121" s="4" t="s">
        <v>68</v>
      </c>
      <c r="S121" s="3"/>
      <c r="T121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29" x14ac:dyDescent="0.35">
      <c r="A122" s="5">
        <v>119</v>
      </c>
      <c r="B122" s="4" t="s">
        <v>13</v>
      </c>
      <c r="C122" s="21" t="s">
        <v>172</v>
      </c>
      <c r="D122" s="4" t="s">
        <v>22</v>
      </c>
      <c r="E122" s="4" t="s">
        <v>75</v>
      </c>
      <c r="F122" s="4">
        <v>60</v>
      </c>
      <c r="G122" s="6">
        <v>66</v>
      </c>
      <c r="K122" s="4" t="s">
        <v>70</v>
      </c>
      <c r="T122"/>
    </row>
    <row r="123" spans="1:29" ht="29" x14ac:dyDescent="0.35">
      <c r="A123" s="5">
        <v>120</v>
      </c>
      <c r="B123" s="4" t="s">
        <v>13</v>
      </c>
      <c r="C123" s="21" t="s">
        <v>173</v>
      </c>
      <c r="D123" s="4" t="s">
        <v>22</v>
      </c>
      <c r="E123" s="4" t="s">
        <v>75</v>
      </c>
      <c r="F123" s="4">
        <v>66</v>
      </c>
      <c r="G123" s="6">
        <v>72</v>
      </c>
      <c r="K123" s="4" t="s">
        <v>72</v>
      </c>
      <c r="S123" s="3"/>
      <c r="T12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29" x14ac:dyDescent="0.35">
      <c r="A124" s="5">
        <v>121</v>
      </c>
      <c r="B124" s="4" t="s">
        <v>13</v>
      </c>
      <c r="C124" s="21" t="s">
        <v>174</v>
      </c>
      <c r="D124" s="4" t="s">
        <v>22</v>
      </c>
      <c r="E124" s="4" t="s">
        <v>77</v>
      </c>
      <c r="F124" s="4">
        <v>72</v>
      </c>
      <c r="G124" s="6">
        <v>78</v>
      </c>
      <c r="K124" s="4" t="s">
        <v>74</v>
      </c>
      <c r="T124"/>
    </row>
    <row r="125" spans="1:29" ht="29" x14ac:dyDescent="0.35">
      <c r="A125" s="5">
        <v>122</v>
      </c>
      <c r="B125" s="4" t="s">
        <v>13</v>
      </c>
      <c r="C125" s="21" t="s">
        <v>175</v>
      </c>
      <c r="D125" s="4" t="s">
        <v>22</v>
      </c>
      <c r="E125" s="4" t="s">
        <v>79</v>
      </c>
      <c r="F125" s="4">
        <v>78</v>
      </c>
      <c r="G125" s="6">
        <v>83</v>
      </c>
      <c r="K125" s="4" t="s">
        <v>76</v>
      </c>
      <c r="S125" s="3"/>
      <c r="T125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29" x14ac:dyDescent="0.35">
      <c r="A126" s="5">
        <v>123</v>
      </c>
      <c r="B126" s="4" t="s">
        <v>13</v>
      </c>
      <c r="C126" s="21" t="s">
        <v>176</v>
      </c>
      <c r="D126" s="4" t="s">
        <v>22</v>
      </c>
      <c r="E126" s="4" t="s">
        <v>81</v>
      </c>
      <c r="F126" s="4">
        <v>83</v>
      </c>
      <c r="G126" s="6">
        <v>93</v>
      </c>
      <c r="K126" s="4" t="s">
        <v>78</v>
      </c>
      <c r="T126"/>
    </row>
    <row r="127" spans="1:29" ht="29" x14ac:dyDescent="0.35">
      <c r="A127" s="5">
        <v>124</v>
      </c>
      <c r="B127" s="4" t="s">
        <v>13</v>
      </c>
      <c r="C127" s="21" t="s">
        <v>177</v>
      </c>
      <c r="D127" s="4" t="s">
        <v>22</v>
      </c>
      <c r="E127" s="4" t="s">
        <v>83</v>
      </c>
      <c r="F127" s="4">
        <v>93</v>
      </c>
      <c r="G127" s="4">
        <v>104</v>
      </c>
      <c r="K127" s="4" t="s">
        <v>80</v>
      </c>
      <c r="S127" s="3"/>
      <c r="T127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30" customHeight="1" x14ac:dyDescent="0.35">
      <c r="A128" s="5">
        <v>125</v>
      </c>
      <c r="B128" s="4" t="s">
        <v>1</v>
      </c>
      <c r="C128" s="21" t="str">
        <f>K128&amp;" "&amp;L128&amp;" "&amp;M128&amp;" "&amp;N128</f>
        <v>CBW01SS WITH M16 THREADING</v>
      </c>
      <c r="D128" s="4" t="s">
        <v>22</v>
      </c>
      <c r="E128" s="4" t="s">
        <v>63</v>
      </c>
      <c r="F128" s="4">
        <v>8</v>
      </c>
      <c r="G128" s="4">
        <v>13</v>
      </c>
      <c r="K128" s="21" t="s">
        <v>82</v>
      </c>
      <c r="L128" s="1" t="s">
        <v>178</v>
      </c>
      <c r="M128" s="4" t="s">
        <v>63</v>
      </c>
      <c r="N128" t="s">
        <v>179</v>
      </c>
      <c r="T128"/>
    </row>
    <row r="129" spans="1:29" ht="30" customHeight="1" x14ac:dyDescent="0.35">
      <c r="A129" s="5">
        <v>126</v>
      </c>
      <c r="B129" s="4" t="s">
        <v>1</v>
      </c>
      <c r="C129" s="21" t="str">
        <f t="shared" ref="C129:C153" si="0">K129&amp;" "&amp;L129&amp;" "&amp;M129&amp;" "&amp;N129</f>
        <v>CBW01SS WITH M20 THREADING</v>
      </c>
      <c r="D129" s="4" t="s">
        <v>22</v>
      </c>
      <c r="E129" s="4" t="s">
        <v>65</v>
      </c>
      <c r="F129" s="4">
        <v>8</v>
      </c>
      <c r="G129" s="4">
        <v>13</v>
      </c>
      <c r="K129" s="21" t="s">
        <v>82</v>
      </c>
      <c r="L129" s="1" t="s">
        <v>178</v>
      </c>
      <c r="M129" s="4" t="s">
        <v>65</v>
      </c>
      <c r="N129" t="s">
        <v>179</v>
      </c>
      <c r="S129" s="3"/>
      <c r="T129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30" customHeight="1" x14ac:dyDescent="0.35">
      <c r="A130" s="5">
        <v>127</v>
      </c>
      <c r="B130" s="4" t="s">
        <v>1</v>
      </c>
      <c r="C130" s="21" t="str">
        <f t="shared" si="0"/>
        <v>CBW01SS WITH M25 THREADING</v>
      </c>
      <c r="D130" s="4" t="s">
        <v>22</v>
      </c>
      <c r="E130" s="4" t="s">
        <v>67</v>
      </c>
      <c r="F130" s="4">
        <v>8</v>
      </c>
      <c r="G130" s="4">
        <v>13</v>
      </c>
      <c r="K130" s="21" t="s">
        <v>82</v>
      </c>
      <c r="L130" s="1" t="s">
        <v>178</v>
      </c>
      <c r="M130" s="4" t="s">
        <v>67</v>
      </c>
      <c r="N130" t="s">
        <v>179</v>
      </c>
      <c r="T130"/>
    </row>
    <row r="131" spans="1:29" ht="30" customHeight="1" x14ac:dyDescent="0.35">
      <c r="A131" s="5">
        <v>128</v>
      </c>
      <c r="B131" s="4" t="s">
        <v>1</v>
      </c>
      <c r="C131" s="21" t="str">
        <f t="shared" si="0"/>
        <v>CBW01S WITH M16 THREADING</v>
      </c>
      <c r="D131" s="4" t="s">
        <v>22</v>
      </c>
      <c r="E131" s="4" t="s">
        <v>63</v>
      </c>
      <c r="F131" s="4">
        <v>13.5</v>
      </c>
      <c r="G131" s="4">
        <v>16</v>
      </c>
      <c r="K131" s="21" t="s">
        <v>84</v>
      </c>
      <c r="L131" s="1" t="s">
        <v>178</v>
      </c>
      <c r="M131" s="4" t="s">
        <v>63</v>
      </c>
      <c r="N131" t="s">
        <v>179</v>
      </c>
      <c r="S131" s="3"/>
      <c r="T131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30" customHeight="1" x14ac:dyDescent="0.35">
      <c r="A132" s="5">
        <v>129</v>
      </c>
      <c r="B132" s="4" t="s">
        <v>1</v>
      </c>
      <c r="C132" s="21" t="str">
        <f t="shared" si="0"/>
        <v>CBW01S WITH M20 THREADING</v>
      </c>
      <c r="D132" s="4" t="s">
        <v>22</v>
      </c>
      <c r="E132" s="4" t="s">
        <v>65</v>
      </c>
      <c r="F132" s="4">
        <v>13.5</v>
      </c>
      <c r="G132" s="4">
        <v>16</v>
      </c>
      <c r="K132" s="21" t="s">
        <v>84</v>
      </c>
      <c r="L132" s="1" t="s">
        <v>178</v>
      </c>
      <c r="M132" s="4" t="s">
        <v>65</v>
      </c>
      <c r="N132" t="s">
        <v>179</v>
      </c>
      <c r="T132"/>
    </row>
    <row r="133" spans="1:29" ht="30" customHeight="1" x14ac:dyDescent="0.35">
      <c r="A133" s="5">
        <v>130</v>
      </c>
      <c r="B133" s="4" t="s">
        <v>1</v>
      </c>
      <c r="C133" s="21" t="str">
        <f t="shared" si="0"/>
        <v>CBW01S WITH M25 THREADING</v>
      </c>
      <c r="D133" s="4" t="s">
        <v>22</v>
      </c>
      <c r="E133" s="4" t="s">
        <v>67</v>
      </c>
      <c r="F133" s="4">
        <v>13.5</v>
      </c>
      <c r="G133" s="4">
        <v>16</v>
      </c>
      <c r="K133" s="21" t="s">
        <v>84</v>
      </c>
      <c r="L133" s="1" t="s">
        <v>178</v>
      </c>
      <c r="M133" s="4" t="s">
        <v>67</v>
      </c>
      <c r="N133" t="s">
        <v>179</v>
      </c>
      <c r="S133" s="3"/>
      <c r="T13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30" customHeight="1" x14ac:dyDescent="0.35">
      <c r="A134" s="5">
        <v>131</v>
      </c>
      <c r="B134" s="4" t="s">
        <v>1</v>
      </c>
      <c r="C134" s="21" t="str">
        <f t="shared" si="0"/>
        <v>CBW01 WITH M20 THREADING</v>
      </c>
      <c r="D134" s="4" t="s">
        <v>22</v>
      </c>
      <c r="E134" s="4" t="s">
        <v>65</v>
      </c>
      <c r="F134" s="4">
        <v>16.5</v>
      </c>
      <c r="G134" s="4">
        <v>18</v>
      </c>
      <c r="K134" s="21" t="s">
        <v>86</v>
      </c>
      <c r="L134" s="1" t="s">
        <v>178</v>
      </c>
      <c r="M134" s="4" t="s">
        <v>65</v>
      </c>
      <c r="N134" t="s">
        <v>179</v>
      </c>
      <c r="T134"/>
    </row>
    <row r="135" spans="1:29" ht="30" customHeight="1" x14ac:dyDescent="0.35">
      <c r="A135" s="5">
        <v>132</v>
      </c>
      <c r="B135" s="4" t="s">
        <v>1</v>
      </c>
      <c r="C135" s="21" t="str">
        <f t="shared" si="0"/>
        <v>CBW01 WITH M25 THREADING</v>
      </c>
      <c r="D135" s="4" t="s">
        <v>22</v>
      </c>
      <c r="E135" s="4" t="s">
        <v>67</v>
      </c>
      <c r="F135" s="4">
        <v>16.5</v>
      </c>
      <c r="G135" s="4">
        <v>18</v>
      </c>
      <c r="K135" s="21" t="s">
        <v>86</v>
      </c>
      <c r="L135" s="1" t="s">
        <v>178</v>
      </c>
      <c r="M135" s="4" t="s">
        <v>67</v>
      </c>
      <c r="N135" t="s">
        <v>179</v>
      </c>
      <c r="S135" s="3"/>
      <c r="T135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30" customHeight="1" x14ac:dyDescent="0.35">
      <c r="A136" s="5">
        <v>133</v>
      </c>
      <c r="B136" s="4" t="s">
        <v>1</v>
      </c>
      <c r="C136" s="21" t="str">
        <f t="shared" si="0"/>
        <v>CBW02 WITH M20 THREADING</v>
      </c>
      <c r="D136" s="4" t="s">
        <v>22</v>
      </c>
      <c r="E136" s="4" t="s">
        <v>65</v>
      </c>
      <c r="F136" s="4">
        <v>18.5</v>
      </c>
      <c r="G136" s="4">
        <v>20</v>
      </c>
      <c r="K136" s="21" t="s">
        <v>90</v>
      </c>
      <c r="L136" s="1" t="s">
        <v>178</v>
      </c>
      <c r="M136" s="4" t="s">
        <v>65</v>
      </c>
      <c r="N136" t="s">
        <v>179</v>
      </c>
      <c r="T136"/>
    </row>
    <row r="137" spans="1:29" ht="30" customHeight="1" x14ac:dyDescent="0.35">
      <c r="A137" s="5">
        <v>134</v>
      </c>
      <c r="B137" s="4" t="s">
        <v>1</v>
      </c>
      <c r="C137" s="21" t="str">
        <f t="shared" si="0"/>
        <v>CBW02 WITH M25 THREADING</v>
      </c>
      <c r="D137" s="4" t="s">
        <v>22</v>
      </c>
      <c r="E137" s="4" t="s">
        <v>67</v>
      </c>
      <c r="F137" s="4">
        <v>18.5</v>
      </c>
      <c r="G137" s="4">
        <v>20</v>
      </c>
      <c r="K137" s="21" t="s">
        <v>90</v>
      </c>
      <c r="L137" s="1" t="s">
        <v>178</v>
      </c>
      <c r="M137" s="4" t="s">
        <v>67</v>
      </c>
      <c r="N137" t="s">
        <v>179</v>
      </c>
      <c r="S137" s="3"/>
      <c r="T137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30" customHeight="1" x14ac:dyDescent="0.35">
      <c r="A138" s="5">
        <v>135</v>
      </c>
      <c r="B138" s="4" t="s">
        <v>1</v>
      </c>
      <c r="C138" s="21" t="str">
        <f t="shared" si="0"/>
        <v>CBW03 WITH M25 THREADING</v>
      </c>
      <c r="D138" s="4" t="s">
        <v>22</v>
      </c>
      <c r="E138" s="4" t="s">
        <v>67</v>
      </c>
      <c r="F138" s="4">
        <v>20.5</v>
      </c>
      <c r="G138" s="4">
        <v>23</v>
      </c>
      <c r="K138" s="21" t="s">
        <v>94</v>
      </c>
      <c r="L138" s="1" t="s">
        <v>178</v>
      </c>
      <c r="M138" s="4" t="s">
        <v>67</v>
      </c>
      <c r="N138" t="s">
        <v>179</v>
      </c>
      <c r="T138"/>
    </row>
    <row r="139" spans="1:29" ht="30" customHeight="1" x14ac:dyDescent="0.35">
      <c r="A139" s="5">
        <v>136</v>
      </c>
      <c r="B139" s="4" t="s">
        <v>1</v>
      </c>
      <c r="C139" s="21" t="str">
        <f t="shared" si="0"/>
        <v>CBW04 WITH M25 THREADING</v>
      </c>
      <c r="D139" s="4" t="s">
        <v>22</v>
      </c>
      <c r="E139" s="4" t="s">
        <v>67</v>
      </c>
      <c r="F139" s="4">
        <v>23.5</v>
      </c>
      <c r="G139" s="4">
        <v>26</v>
      </c>
      <c r="K139" s="21" t="s">
        <v>96</v>
      </c>
      <c r="L139" s="1" t="s">
        <v>178</v>
      </c>
      <c r="M139" s="4" t="s">
        <v>67</v>
      </c>
      <c r="N139" t="s">
        <v>179</v>
      </c>
      <c r="S139" s="3"/>
      <c r="T139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30" customHeight="1" x14ac:dyDescent="0.35">
      <c r="A140" s="5">
        <v>137</v>
      </c>
      <c r="B140" s="4" t="s">
        <v>1</v>
      </c>
      <c r="C140" s="21" t="str">
        <f t="shared" si="0"/>
        <v>CBW04 WITH M32 THREADING</v>
      </c>
      <c r="D140" s="4" t="s">
        <v>22</v>
      </c>
      <c r="E140" s="4" t="s">
        <v>69</v>
      </c>
      <c r="F140" s="4">
        <v>23.5</v>
      </c>
      <c r="G140" s="4">
        <v>26</v>
      </c>
      <c r="K140" s="21" t="s">
        <v>96</v>
      </c>
      <c r="L140" s="1" t="s">
        <v>178</v>
      </c>
      <c r="M140" s="4" t="s">
        <v>69</v>
      </c>
      <c r="N140" t="s">
        <v>179</v>
      </c>
      <c r="T140"/>
    </row>
    <row r="141" spans="1:29" ht="30" customHeight="1" x14ac:dyDescent="0.35">
      <c r="A141" s="5">
        <v>138</v>
      </c>
      <c r="B141" s="4" t="s">
        <v>1</v>
      </c>
      <c r="C141" s="21" t="str">
        <f t="shared" si="0"/>
        <v>CBW05 WITH M32 THREADING</v>
      </c>
      <c r="D141" s="4" t="s">
        <v>22</v>
      </c>
      <c r="E141" s="4" t="s">
        <v>69</v>
      </c>
      <c r="F141" s="4">
        <v>26.5</v>
      </c>
      <c r="G141" s="4">
        <v>30</v>
      </c>
      <c r="K141" s="21" t="s">
        <v>100</v>
      </c>
      <c r="L141" s="1" t="s">
        <v>178</v>
      </c>
      <c r="M141" s="4" t="s">
        <v>69</v>
      </c>
      <c r="N141" t="s">
        <v>179</v>
      </c>
      <c r="S141" s="3"/>
      <c r="T141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30" customHeight="1" x14ac:dyDescent="0.35">
      <c r="A142" s="5">
        <v>139</v>
      </c>
      <c r="B142" s="4" t="s">
        <v>1</v>
      </c>
      <c r="C142" s="21" t="str">
        <f t="shared" si="0"/>
        <v>CBW05 WITH M40 THREADING</v>
      </c>
      <c r="D142" s="4" t="s">
        <v>22</v>
      </c>
      <c r="E142" s="4" t="s">
        <v>57</v>
      </c>
      <c r="F142" s="4">
        <v>26.5</v>
      </c>
      <c r="G142" s="4">
        <v>30</v>
      </c>
      <c r="K142" s="21" t="s">
        <v>100</v>
      </c>
      <c r="L142" s="1" t="s">
        <v>178</v>
      </c>
      <c r="M142" s="4" t="s">
        <v>57</v>
      </c>
      <c r="N142" t="s">
        <v>179</v>
      </c>
      <c r="T142"/>
    </row>
    <row r="143" spans="1:29" ht="30" customHeight="1" x14ac:dyDescent="0.35">
      <c r="A143" s="5">
        <v>140</v>
      </c>
      <c r="B143" s="4" t="s">
        <v>1</v>
      </c>
      <c r="C143" s="21" t="str">
        <f t="shared" si="0"/>
        <v>CBW06 WITH M32 THREADING</v>
      </c>
      <c r="D143" s="4" t="s">
        <v>22</v>
      </c>
      <c r="E143" s="4" t="s">
        <v>69</v>
      </c>
      <c r="F143" s="4">
        <v>30.5</v>
      </c>
      <c r="G143" s="4">
        <v>33</v>
      </c>
      <c r="K143" s="21" t="s">
        <v>103</v>
      </c>
      <c r="L143" s="1" t="s">
        <v>178</v>
      </c>
      <c r="M143" s="4" t="s">
        <v>69</v>
      </c>
      <c r="N143" t="s">
        <v>179</v>
      </c>
      <c r="S143" s="3"/>
      <c r="T14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30" customHeight="1" x14ac:dyDescent="0.35">
      <c r="A144" s="5">
        <v>141</v>
      </c>
      <c r="B144" s="4" t="s">
        <v>1</v>
      </c>
      <c r="C144" s="21" t="str">
        <f t="shared" si="0"/>
        <v>CBW06 WITH M40 THREADING</v>
      </c>
      <c r="D144" s="4" t="s">
        <v>22</v>
      </c>
      <c r="E144" s="4" t="s">
        <v>57</v>
      </c>
      <c r="F144" s="4">
        <v>30.5</v>
      </c>
      <c r="G144" s="4">
        <v>33</v>
      </c>
      <c r="K144" s="21" t="s">
        <v>103</v>
      </c>
      <c r="L144" s="1" t="s">
        <v>178</v>
      </c>
      <c r="M144" s="4" t="s">
        <v>57</v>
      </c>
      <c r="N144" t="s">
        <v>179</v>
      </c>
      <c r="T144"/>
    </row>
    <row r="145" spans="1:29" ht="30" customHeight="1" x14ac:dyDescent="0.35">
      <c r="A145" s="5">
        <v>142</v>
      </c>
      <c r="B145" s="4" t="s">
        <v>1</v>
      </c>
      <c r="C145" s="21" t="str">
        <f t="shared" si="0"/>
        <v>CBW07 WITH M40 THREADING</v>
      </c>
      <c r="D145" s="4" t="s">
        <v>22</v>
      </c>
      <c r="E145" s="4" t="s">
        <v>57</v>
      </c>
      <c r="F145" s="4">
        <v>33.5</v>
      </c>
      <c r="G145" s="4">
        <v>37</v>
      </c>
      <c r="K145" s="21" t="s">
        <v>105</v>
      </c>
      <c r="L145" s="1" t="s">
        <v>178</v>
      </c>
      <c r="M145" s="4" t="s">
        <v>57</v>
      </c>
      <c r="N145" t="s">
        <v>179</v>
      </c>
      <c r="S145" s="3"/>
      <c r="T145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30" customHeight="1" x14ac:dyDescent="0.35">
      <c r="A146" s="5">
        <v>143</v>
      </c>
      <c r="B146" s="4" t="s">
        <v>1</v>
      </c>
      <c r="C146" s="21" t="str">
        <f t="shared" si="0"/>
        <v>CBW08 WITH M50 THREADING</v>
      </c>
      <c r="D146" s="4" t="s">
        <v>22</v>
      </c>
      <c r="E146" s="4" t="s">
        <v>71</v>
      </c>
      <c r="F146" s="4">
        <v>37.5</v>
      </c>
      <c r="G146" s="4">
        <v>41</v>
      </c>
      <c r="K146" s="21" t="s">
        <v>106</v>
      </c>
      <c r="L146" s="1" t="s">
        <v>178</v>
      </c>
      <c r="M146" s="4" t="s">
        <v>71</v>
      </c>
      <c r="N146" t="s">
        <v>179</v>
      </c>
      <c r="T146"/>
    </row>
    <row r="147" spans="1:29" ht="30" customHeight="1" x14ac:dyDescent="0.35">
      <c r="A147" s="5">
        <v>144</v>
      </c>
      <c r="B147" s="4" t="s">
        <v>1</v>
      </c>
      <c r="C147" s="21" t="str">
        <f t="shared" si="0"/>
        <v>CBW09 WITH M50 THREADING</v>
      </c>
      <c r="D147" s="4" t="s">
        <v>22</v>
      </c>
      <c r="E147" s="4" t="s">
        <v>71</v>
      </c>
      <c r="F147" s="4">
        <v>41.5</v>
      </c>
      <c r="G147" s="4">
        <v>46</v>
      </c>
      <c r="K147" s="21" t="s">
        <v>107</v>
      </c>
      <c r="L147" s="1" t="s">
        <v>178</v>
      </c>
      <c r="M147" s="4" t="s">
        <v>71</v>
      </c>
      <c r="N147" t="s">
        <v>179</v>
      </c>
      <c r="S147" s="3"/>
      <c r="T147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30" customHeight="1" x14ac:dyDescent="0.35">
      <c r="A148" s="5">
        <v>145</v>
      </c>
      <c r="B148" s="4" t="s">
        <v>1</v>
      </c>
      <c r="C148" s="21" t="str">
        <f t="shared" si="0"/>
        <v>CBW010 WITH M50 THREADING</v>
      </c>
      <c r="D148" s="4" t="s">
        <v>22</v>
      </c>
      <c r="E148" s="4" t="s">
        <v>71</v>
      </c>
      <c r="F148" s="4">
        <v>46.5</v>
      </c>
      <c r="G148" s="4">
        <v>52</v>
      </c>
      <c r="K148" s="21" t="s">
        <v>108</v>
      </c>
      <c r="L148" s="1" t="s">
        <v>178</v>
      </c>
      <c r="M148" s="4" t="s">
        <v>71</v>
      </c>
      <c r="N148" t="s">
        <v>179</v>
      </c>
      <c r="T148"/>
    </row>
    <row r="149" spans="1:29" ht="30" customHeight="1" x14ac:dyDescent="0.35">
      <c r="A149" s="5">
        <v>146</v>
      </c>
      <c r="B149" s="4" t="s">
        <v>1</v>
      </c>
      <c r="C149" s="21" t="str">
        <f t="shared" si="0"/>
        <v>CBW010 WITH M63 THREADING</v>
      </c>
      <c r="D149" s="4" t="s">
        <v>22</v>
      </c>
      <c r="E149" s="4" t="s">
        <v>73</v>
      </c>
      <c r="F149" s="4">
        <v>46.5</v>
      </c>
      <c r="G149" s="4">
        <v>52</v>
      </c>
      <c r="K149" s="21" t="s">
        <v>108</v>
      </c>
      <c r="L149" s="1" t="s">
        <v>178</v>
      </c>
      <c r="M149" s="4" t="s">
        <v>73</v>
      </c>
      <c r="N149" t="s">
        <v>179</v>
      </c>
      <c r="S149" s="3"/>
      <c r="T149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30" customHeight="1" x14ac:dyDescent="0.35">
      <c r="A150" s="5">
        <v>147</v>
      </c>
      <c r="B150" s="4" t="s">
        <v>1</v>
      </c>
      <c r="C150" s="21" t="str">
        <f t="shared" si="0"/>
        <v>CBW011 WITH M63 THREADING</v>
      </c>
      <c r="D150" s="4" t="s">
        <v>22</v>
      </c>
      <c r="E150" s="4" t="s">
        <v>73</v>
      </c>
      <c r="F150" s="4">
        <v>52.5</v>
      </c>
      <c r="G150" s="4">
        <v>60</v>
      </c>
      <c r="K150" s="21" t="s">
        <v>111</v>
      </c>
      <c r="L150" s="1" t="s">
        <v>178</v>
      </c>
      <c r="M150" s="4" t="s">
        <v>73</v>
      </c>
      <c r="N150" t="s">
        <v>179</v>
      </c>
      <c r="T150"/>
    </row>
    <row r="151" spans="1:29" ht="30" customHeight="1" x14ac:dyDescent="0.35">
      <c r="A151" s="5">
        <v>148</v>
      </c>
      <c r="B151" s="4" t="s">
        <v>1</v>
      </c>
      <c r="C151" s="21" t="str">
        <f t="shared" si="0"/>
        <v>CBW012 WITH M75 THREADING</v>
      </c>
      <c r="D151" s="4" t="s">
        <v>22</v>
      </c>
      <c r="E151" s="4" t="s">
        <v>75</v>
      </c>
      <c r="F151" s="4">
        <v>60.5</v>
      </c>
      <c r="G151" s="4">
        <v>66</v>
      </c>
      <c r="K151" s="21" t="s">
        <v>112</v>
      </c>
      <c r="L151" s="1" t="s">
        <v>178</v>
      </c>
      <c r="M151" s="4" t="s">
        <v>75</v>
      </c>
      <c r="N151" t="s">
        <v>179</v>
      </c>
      <c r="S151" s="3"/>
      <c r="T151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30" customHeight="1" x14ac:dyDescent="0.35">
      <c r="A152" s="5">
        <v>149</v>
      </c>
      <c r="B152" s="4" t="s">
        <v>1</v>
      </c>
      <c r="C152" s="21" t="str">
        <f t="shared" si="0"/>
        <v>CBW013 WITH M82 THREADING</v>
      </c>
      <c r="D152" s="4" t="s">
        <v>22</v>
      </c>
      <c r="E152" s="4" t="s">
        <v>77</v>
      </c>
      <c r="F152" s="4">
        <v>72.5</v>
      </c>
      <c r="G152" s="4">
        <v>78</v>
      </c>
      <c r="K152" s="21" t="s">
        <v>114</v>
      </c>
      <c r="L152" s="1" t="s">
        <v>178</v>
      </c>
      <c r="M152" s="4" t="s">
        <v>77</v>
      </c>
      <c r="N152" t="s">
        <v>179</v>
      </c>
      <c r="T152"/>
    </row>
    <row r="153" spans="1:29" ht="30" customHeight="1" x14ac:dyDescent="0.35">
      <c r="A153" s="5">
        <v>150</v>
      </c>
      <c r="B153" s="4" t="s">
        <v>1</v>
      </c>
      <c r="C153" s="21" t="str">
        <f t="shared" si="0"/>
        <v>CBW014 WITH M90 THREADING</v>
      </c>
      <c r="D153" s="4" t="s">
        <v>22</v>
      </c>
      <c r="E153" s="4" t="s">
        <v>79</v>
      </c>
      <c r="F153" s="4">
        <v>78.5</v>
      </c>
      <c r="G153" s="4">
        <v>84</v>
      </c>
      <c r="K153" s="21" t="s">
        <v>115</v>
      </c>
      <c r="L153" s="1" t="s">
        <v>178</v>
      </c>
      <c r="M153" s="4" t="s">
        <v>79</v>
      </c>
      <c r="N153" t="s">
        <v>179</v>
      </c>
      <c r="S153" s="3"/>
      <c r="T15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30" customHeight="1" x14ac:dyDescent="0.35">
      <c r="A154" s="5"/>
      <c r="B154" s="4" t="s">
        <v>13</v>
      </c>
      <c r="C154" s="21" t="s">
        <v>180</v>
      </c>
      <c r="D154" s="4" t="s">
        <v>22</v>
      </c>
      <c r="E154" s="4" t="s">
        <v>85</v>
      </c>
      <c r="F154" s="4">
        <v>0</v>
      </c>
      <c r="G154" s="4">
        <v>12.5</v>
      </c>
      <c r="K154" s="11"/>
      <c r="L154" s="1"/>
      <c r="M154" s="2"/>
      <c r="S154" s="3"/>
      <c r="T154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35">
      <c r="A155" s="5">
        <v>151</v>
      </c>
      <c r="B155" s="4" t="s">
        <v>13</v>
      </c>
      <c r="C155" s="21" t="s">
        <v>181</v>
      </c>
      <c r="D155" s="4" t="s">
        <v>22</v>
      </c>
      <c r="E155" s="4" t="s">
        <v>85</v>
      </c>
      <c r="F155" s="4">
        <v>12.5</v>
      </c>
      <c r="G155" s="4">
        <v>16.5</v>
      </c>
      <c r="T155"/>
    </row>
    <row r="156" spans="1:29" x14ac:dyDescent="0.35">
      <c r="A156" s="5">
        <v>152</v>
      </c>
      <c r="B156" s="4" t="s">
        <v>13</v>
      </c>
      <c r="C156" s="21" t="s">
        <v>182</v>
      </c>
      <c r="D156" s="4" t="s">
        <v>22</v>
      </c>
      <c r="E156" s="4" t="s">
        <v>85</v>
      </c>
      <c r="F156" s="4">
        <v>12.5</v>
      </c>
      <c r="G156" s="4">
        <v>17</v>
      </c>
      <c r="S156" s="3"/>
      <c r="T156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35">
      <c r="A157" s="5">
        <v>153</v>
      </c>
      <c r="B157" s="4" t="s">
        <v>13</v>
      </c>
      <c r="C157" s="21" t="s">
        <v>183</v>
      </c>
      <c r="D157" s="4" t="s">
        <v>22</v>
      </c>
      <c r="E157" s="4" t="s">
        <v>85</v>
      </c>
      <c r="F157" s="4">
        <v>15</v>
      </c>
      <c r="G157" s="4">
        <v>18</v>
      </c>
      <c r="T157"/>
    </row>
    <row r="158" spans="1:29" x14ac:dyDescent="0.35">
      <c r="A158" s="5">
        <v>154</v>
      </c>
      <c r="B158" s="4" t="s">
        <v>13</v>
      </c>
      <c r="C158" s="21" t="s">
        <v>184</v>
      </c>
      <c r="D158" s="4" t="s">
        <v>22</v>
      </c>
      <c r="E158" s="4" t="s">
        <v>85</v>
      </c>
      <c r="F158" s="4">
        <v>18</v>
      </c>
      <c r="G158" s="4">
        <v>20</v>
      </c>
      <c r="S158" s="3"/>
      <c r="T158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35">
      <c r="A159" s="5">
        <v>155</v>
      </c>
      <c r="B159" s="4" t="s">
        <v>13</v>
      </c>
      <c r="C159" s="21" t="s">
        <v>185</v>
      </c>
      <c r="D159" s="4" t="s">
        <v>22</v>
      </c>
      <c r="E159" s="4" t="s">
        <v>85</v>
      </c>
      <c r="F159" s="4">
        <v>20</v>
      </c>
      <c r="G159" s="4">
        <v>23</v>
      </c>
      <c r="T159"/>
    </row>
    <row r="160" spans="1:29" x14ac:dyDescent="0.35">
      <c r="A160" s="5">
        <v>156</v>
      </c>
      <c r="B160" s="4" t="s">
        <v>13</v>
      </c>
      <c r="C160" s="21" t="s">
        <v>186</v>
      </c>
      <c r="D160" s="4" t="s">
        <v>22</v>
      </c>
      <c r="E160" s="4" t="s">
        <v>87</v>
      </c>
      <c r="F160" s="4">
        <v>15</v>
      </c>
      <c r="G160" s="4">
        <v>18</v>
      </c>
      <c r="S160" s="3"/>
      <c r="T160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35">
      <c r="A161" s="5">
        <v>157</v>
      </c>
      <c r="B161" s="4" t="s">
        <v>13</v>
      </c>
      <c r="C161" s="21" t="s">
        <v>187</v>
      </c>
      <c r="D161" s="4" t="s">
        <v>22</v>
      </c>
      <c r="E161" s="4" t="s">
        <v>87</v>
      </c>
      <c r="F161" s="4">
        <v>18</v>
      </c>
      <c r="G161" s="4">
        <v>20</v>
      </c>
      <c r="T161"/>
    </row>
    <row r="162" spans="1:29" x14ac:dyDescent="0.35">
      <c r="A162" s="5">
        <v>158</v>
      </c>
      <c r="B162" s="4" t="s">
        <v>13</v>
      </c>
      <c r="C162" s="21" t="s">
        <v>188</v>
      </c>
      <c r="D162" s="4" t="s">
        <v>22</v>
      </c>
      <c r="E162" s="4" t="s">
        <v>87</v>
      </c>
      <c r="F162" s="4">
        <v>20</v>
      </c>
      <c r="G162" s="4">
        <v>23</v>
      </c>
      <c r="S162" s="3"/>
      <c r="T162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35">
      <c r="A163" s="5">
        <v>159</v>
      </c>
      <c r="B163" s="4" t="s">
        <v>13</v>
      </c>
      <c r="C163" s="21" t="s">
        <v>189</v>
      </c>
      <c r="D163" s="4" t="s">
        <v>22</v>
      </c>
      <c r="E163" s="4" t="s">
        <v>87</v>
      </c>
      <c r="F163" s="4">
        <v>23</v>
      </c>
      <c r="G163" s="4">
        <v>26</v>
      </c>
      <c r="T163"/>
    </row>
    <row r="164" spans="1:29" x14ac:dyDescent="0.35">
      <c r="A164" s="5">
        <v>160</v>
      </c>
      <c r="B164" s="4" t="s">
        <v>13</v>
      </c>
      <c r="C164" s="21" t="s">
        <v>190</v>
      </c>
      <c r="D164" s="4" t="s">
        <v>22</v>
      </c>
      <c r="E164" s="4" t="s">
        <v>89</v>
      </c>
      <c r="F164" s="4">
        <v>23</v>
      </c>
      <c r="G164" s="4">
        <v>26</v>
      </c>
      <c r="S164" s="3"/>
      <c r="T164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35">
      <c r="A165" s="5">
        <v>161</v>
      </c>
      <c r="B165" s="4" t="s">
        <v>13</v>
      </c>
      <c r="C165" s="21" t="s">
        <v>191</v>
      </c>
      <c r="D165" s="4" t="s">
        <v>22</v>
      </c>
      <c r="E165" s="4" t="s">
        <v>89</v>
      </c>
      <c r="F165" s="4">
        <v>26</v>
      </c>
      <c r="G165" s="4">
        <v>30</v>
      </c>
      <c r="T165"/>
    </row>
    <row r="166" spans="1:29" ht="25" customHeight="1" x14ac:dyDescent="0.35">
      <c r="A166" s="5">
        <v>162</v>
      </c>
      <c r="B166" s="4" t="s">
        <v>13</v>
      </c>
      <c r="C166" s="21" t="s">
        <v>192</v>
      </c>
      <c r="D166" s="4" t="s">
        <v>22</v>
      </c>
      <c r="E166" s="4" t="s">
        <v>89</v>
      </c>
      <c r="F166" s="4">
        <v>30</v>
      </c>
      <c r="G166" s="4">
        <v>33</v>
      </c>
      <c r="S166" s="3"/>
      <c r="T166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30" customHeight="1" x14ac:dyDescent="0.35">
      <c r="A167" s="5">
        <v>163</v>
      </c>
      <c r="B167" s="4" t="s">
        <v>1</v>
      </c>
      <c r="C167" s="21" t="s">
        <v>193</v>
      </c>
      <c r="D167" s="4" t="s">
        <v>22</v>
      </c>
      <c r="E167" s="4" t="s">
        <v>85</v>
      </c>
      <c r="F167" s="4">
        <v>8</v>
      </c>
      <c r="G167" s="4">
        <v>13</v>
      </c>
      <c r="J167" s="21" t="s">
        <v>82</v>
      </c>
      <c r="T167"/>
    </row>
    <row r="168" spans="1:29" ht="30" customHeight="1" x14ac:dyDescent="0.35">
      <c r="A168" s="5">
        <v>164</v>
      </c>
      <c r="B168" s="4" t="s">
        <v>1</v>
      </c>
      <c r="C168" s="21" t="s">
        <v>194</v>
      </c>
      <c r="D168" s="4" t="s">
        <v>22</v>
      </c>
      <c r="E168" s="4" t="s">
        <v>87</v>
      </c>
      <c r="F168" s="4">
        <v>8</v>
      </c>
      <c r="G168" s="4">
        <v>13</v>
      </c>
      <c r="J168" s="21" t="s">
        <v>82</v>
      </c>
      <c r="S168" s="3"/>
      <c r="T168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30" customHeight="1" x14ac:dyDescent="0.35">
      <c r="A169" s="5">
        <v>165</v>
      </c>
      <c r="B169" s="4" t="s">
        <v>1</v>
      </c>
      <c r="C169" s="21" t="s">
        <v>195</v>
      </c>
      <c r="D169" s="4" t="s">
        <v>22</v>
      </c>
      <c r="E169" s="4" t="s">
        <v>85</v>
      </c>
      <c r="F169" s="4">
        <v>13.5</v>
      </c>
      <c r="G169" s="4">
        <v>16</v>
      </c>
      <c r="J169" s="21" t="s">
        <v>84</v>
      </c>
      <c r="T169"/>
    </row>
    <row r="170" spans="1:29" ht="30" customHeight="1" x14ac:dyDescent="0.35">
      <c r="A170" s="5">
        <v>166</v>
      </c>
      <c r="B170" s="4" t="s">
        <v>1</v>
      </c>
      <c r="C170" s="21" t="s">
        <v>196</v>
      </c>
      <c r="D170" s="4" t="s">
        <v>22</v>
      </c>
      <c r="E170" s="4" t="s">
        <v>87</v>
      </c>
      <c r="F170" s="4">
        <v>13.5</v>
      </c>
      <c r="G170" s="4">
        <v>16</v>
      </c>
      <c r="J170" s="21" t="s">
        <v>84</v>
      </c>
      <c r="S170" s="3"/>
      <c r="T170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30" customHeight="1" x14ac:dyDescent="0.35">
      <c r="A171" s="5">
        <v>167</v>
      </c>
      <c r="B171" s="4" t="s">
        <v>1</v>
      </c>
      <c r="C171" s="21" t="s">
        <v>197</v>
      </c>
      <c r="D171" s="4" t="s">
        <v>22</v>
      </c>
      <c r="E171" s="4" t="s">
        <v>85</v>
      </c>
      <c r="F171" s="4">
        <v>16.5</v>
      </c>
      <c r="G171" s="4">
        <v>18</v>
      </c>
      <c r="J171" s="21" t="s">
        <v>86</v>
      </c>
      <c r="T171"/>
    </row>
    <row r="172" spans="1:29" ht="30" customHeight="1" x14ac:dyDescent="0.35">
      <c r="A172" s="5">
        <v>168</v>
      </c>
      <c r="B172" s="4" t="s">
        <v>1</v>
      </c>
      <c r="C172" s="21" t="s">
        <v>198</v>
      </c>
      <c r="D172" s="4" t="s">
        <v>22</v>
      </c>
      <c r="E172" s="4" t="s">
        <v>87</v>
      </c>
      <c r="F172" s="4">
        <v>16.5</v>
      </c>
      <c r="G172" s="4">
        <v>18</v>
      </c>
      <c r="J172" s="21" t="s">
        <v>86</v>
      </c>
      <c r="T172"/>
    </row>
    <row r="173" spans="1:29" ht="30" customHeight="1" x14ac:dyDescent="0.35">
      <c r="A173" s="5">
        <v>169</v>
      </c>
      <c r="B173" s="4" t="s">
        <v>1</v>
      </c>
      <c r="C173" s="21" t="s">
        <v>199</v>
      </c>
      <c r="D173" s="4" t="s">
        <v>22</v>
      </c>
      <c r="E173" s="4" t="s">
        <v>87</v>
      </c>
      <c r="F173" s="4">
        <v>18.5</v>
      </c>
      <c r="G173" s="4">
        <v>20</v>
      </c>
      <c r="J173" s="21" t="s">
        <v>90</v>
      </c>
      <c r="T173"/>
    </row>
    <row r="174" spans="1:29" ht="30" customHeight="1" x14ac:dyDescent="0.35">
      <c r="A174" s="5">
        <v>170</v>
      </c>
      <c r="B174" s="4" t="s">
        <v>1</v>
      </c>
      <c r="C174" s="21" t="s">
        <v>200</v>
      </c>
      <c r="D174" s="4" t="s">
        <v>22</v>
      </c>
      <c r="E174" s="4" t="s">
        <v>89</v>
      </c>
      <c r="F174" s="4">
        <v>18.5</v>
      </c>
      <c r="G174" s="4">
        <v>20</v>
      </c>
      <c r="J174" s="21" t="s">
        <v>90</v>
      </c>
      <c r="T174"/>
    </row>
    <row r="175" spans="1:29" ht="30" customHeight="1" x14ac:dyDescent="0.35">
      <c r="A175" s="5">
        <v>171</v>
      </c>
      <c r="B175" s="4" t="s">
        <v>1</v>
      </c>
      <c r="C175" s="21" t="s">
        <v>201</v>
      </c>
      <c r="D175" s="4" t="s">
        <v>22</v>
      </c>
      <c r="E175" s="4" t="s">
        <v>87</v>
      </c>
      <c r="F175" s="4">
        <v>20.5</v>
      </c>
      <c r="G175" s="4">
        <v>23</v>
      </c>
      <c r="J175" s="21" t="s">
        <v>94</v>
      </c>
      <c r="T175"/>
    </row>
    <row r="176" spans="1:29" ht="30" customHeight="1" x14ac:dyDescent="0.35">
      <c r="A176" s="5">
        <v>172</v>
      </c>
      <c r="B176" s="4" t="s">
        <v>1</v>
      </c>
      <c r="C176" s="21" t="s">
        <v>202</v>
      </c>
      <c r="D176" s="4" t="s">
        <v>22</v>
      </c>
      <c r="E176" s="4" t="s">
        <v>89</v>
      </c>
      <c r="F176" s="4">
        <v>20.5</v>
      </c>
      <c r="G176" s="4">
        <v>23</v>
      </c>
      <c r="J176" s="21" t="s">
        <v>94</v>
      </c>
      <c r="T176"/>
    </row>
    <row r="177" spans="1:20" ht="30" customHeight="1" x14ac:dyDescent="0.35">
      <c r="A177" s="5">
        <v>173</v>
      </c>
      <c r="B177" s="4" t="s">
        <v>1</v>
      </c>
      <c r="C177" s="21" t="s">
        <v>203</v>
      </c>
      <c r="D177" s="4" t="s">
        <v>22</v>
      </c>
      <c r="E177" s="4" t="s">
        <v>89</v>
      </c>
      <c r="F177" s="4">
        <v>23.5</v>
      </c>
      <c r="G177" s="4">
        <v>26</v>
      </c>
      <c r="J177" s="21" t="s">
        <v>96</v>
      </c>
      <c r="T177"/>
    </row>
    <row r="178" spans="1:20" ht="30" customHeight="1" x14ac:dyDescent="0.35">
      <c r="A178" s="5">
        <v>174</v>
      </c>
      <c r="B178" s="4" t="s">
        <v>1</v>
      </c>
      <c r="C178" s="21" t="s">
        <v>204</v>
      </c>
      <c r="D178" s="4" t="s">
        <v>22</v>
      </c>
      <c r="E178" s="4" t="s">
        <v>91</v>
      </c>
      <c r="F178" s="4">
        <v>23.5</v>
      </c>
      <c r="G178" s="4">
        <v>26</v>
      </c>
      <c r="J178" s="21" t="s">
        <v>96</v>
      </c>
      <c r="T178"/>
    </row>
    <row r="179" spans="1:20" ht="30" customHeight="1" x14ac:dyDescent="0.35">
      <c r="A179" s="5">
        <v>175</v>
      </c>
      <c r="B179" s="4" t="s">
        <v>1</v>
      </c>
      <c r="C179" s="21" t="s">
        <v>205</v>
      </c>
      <c r="D179" s="4" t="s">
        <v>22</v>
      </c>
      <c r="E179" s="4" t="s">
        <v>89</v>
      </c>
      <c r="F179" s="4">
        <v>26.5</v>
      </c>
      <c r="G179" s="4">
        <v>30</v>
      </c>
      <c r="J179" s="21" t="s">
        <v>100</v>
      </c>
      <c r="T179"/>
    </row>
    <row r="180" spans="1:20" ht="30" customHeight="1" x14ac:dyDescent="0.35">
      <c r="A180" s="5">
        <v>176</v>
      </c>
      <c r="B180" s="4" t="s">
        <v>1</v>
      </c>
      <c r="C180" s="21" t="s">
        <v>206</v>
      </c>
      <c r="D180" s="4" t="s">
        <v>22</v>
      </c>
      <c r="E180" s="4" t="s">
        <v>91</v>
      </c>
      <c r="F180" s="4">
        <v>26.5</v>
      </c>
      <c r="G180" s="4">
        <v>30</v>
      </c>
      <c r="J180" s="21" t="s">
        <v>100</v>
      </c>
      <c r="T180"/>
    </row>
    <row r="181" spans="1:20" ht="30" customHeight="1" x14ac:dyDescent="0.35">
      <c r="A181" s="5">
        <v>177</v>
      </c>
      <c r="B181" s="4" t="s">
        <v>1</v>
      </c>
      <c r="C181" s="21" t="s">
        <v>207</v>
      </c>
      <c r="D181" s="4" t="s">
        <v>22</v>
      </c>
      <c r="E181" s="4" t="s">
        <v>91</v>
      </c>
      <c r="F181" s="4">
        <v>30.5</v>
      </c>
      <c r="G181" s="4">
        <v>33</v>
      </c>
      <c r="J181" s="21" t="s">
        <v>103</v>
      </c>
      <c r="T181"/>
    </row>
    <row r="182" spans="1:20" ht="30" customHeight="1" x14ac:dyDescent="0.35">
      <c r="A182" s="5">
        <v>178</v>
      </c>
      <c r="B182" s="4" t="s">
        <v>1</v>
      </c>
      <c r="C182" s="21" t="s">
        <v>208</v>
      </c>
      <c r="D182" s="4" t="s">
        <v>22</v>
      </c>
      <c r="E182" s="4" t="s">
        <v>93</v>
      </c>
      <c r="F182" s="4">
        <v>30.5</v>
      </c>
      <c r="G182" s="4">
        <v>33</v>
      </c>
      <c r="J182" s="21" t="s">
        <v>103</v>
      </c>
      <c r="T182"/>
    </row>
    <row r="183" spans="1:20" ht="30" customHeight="1" x14ac:dyDescent="0.35">
      <c r="A183" s="5">
        <v>179</v>
      </c>
      <c r="B183" s="4" t="s">
        <v>1</v>
      </c>
      <c r="C183" s="21" t="s">
        <v>209</v>
      </c>
      <c r="D183" s="4" t="s">
        <v>22</v>
      </c>
      <c r="E183" s="4" t="s">
        <v>91</v>
      </c>
      <c r="F183" s="4">
        <v>33.5</v>
      </c>
      <c r="G183" s="4">
        <v>37</v>
      </c>
      <c r="J183" s="21" t="s">
        <v>105</v>
      </c>
      <c r="T183"/>
    </row>
    <row r="184" spans="1:20" ht="30" customHeight="1" x14ac:dyDescent="0.35">
      <c r="A184" s="5">
        <v>180</v>
      </c>
      <c r="B184" s="4" t="s">
        <v>1</v>
      </c>
      <c r="C184" s="21" t="s">
        <v>210</v>
      </c>
      <c r="D184" s="4" t="s">
        <v>22</v>
      </c>
      <c r="E184" s="4" t="s">
        <v>93</v>
      </c>
      <c r="F184" s="4">
        <v>33.5</v>
      </c>
      <c r="G184" s="4">
        <v>37</v>
      </c>
      <c r="J184" s="21" t="s">
        <v>105</v>
      </c>
      <c r="T184"/>
    </row>
    <row r="185" spans="1:20" ht="30" customHeight="1" x14ac:dyDescent="0.35">
      <c r="A185" s="5">
        <v>181</v>
      </c>
      <c r="B185" s="4" t="s">
        <v>1</v>
      </c>
      <c r="C185" s="21" t="s">
        <v>211</v>
      </c>
      <c r="D185" s="4" t="s">
        <v>22</v>
      </c>
      <c r="E185" s="4" t="s">
        <v>93</v>
      </c>
      <c r="F185" s="4">
        <v>37.5</v>
      </c>
      <c r="G185" s="4">
        <v>41</v>
      </c>
      <c r="J185" s="21" t="s">
        <v>106</v>
      </c>
      <c r="T185"/>
    </row>
    <row r="186" spans="1:20" ht="30" customHeight="1" x14ac:dyDescent="0.35">
      <c r="A186" s="5">
        <v>182</v>
      </c>
      <c r="B186" s="4" t="s">
        <v>1</v>
      </c>
      <c r="C186" s="21" t="s">
        <v>212</v>
      </c>
      <c r="D186" s="4" t="s">
        <v>22</v>
      </c>
      <c r="E186" s="4" t="s">
        <v>95</v>
      </c>
      <c r="F186" s="4">
        <v>37.5</v>
      </c>
      <c r="G186" s="4">
        <v>41</v>
      </c>
      <c r="J186" s="21" t="s">
        <v>106</v>
      </c>
      <c r="T186"/>
    </row>
    <row r="187" spans="1:20" ht="30" customHeight="1" x14ac:dyDescent="0.35">
      <c r="A187" s="5">
        <v>183</v>
      </c>
      <c r="B187" s="4" t="s">
        <v>1</v>
      </c>
      <c r="C187" s="21" t="s">
        <v>213</v>
      </c>
      <c r="D187" s="4" t="s">
        <v>22</v>
      </c>
      <c r="E187" s="4" t="s">
        <v>93</v>
      </c>
      <c r="F187" s="4">
        <v>41.5</v>
      </c>
      <c r="G187" s="4">
        <v>46</v>
      </c>
      <c r="J187" s="21" t="s">
        <v>107</v>
      </c>
      <c r="T187"/>
    </row>
    <row r="188" spans="1:20" ht="30" customHeight="1" x14ac:dyDescent="0.35">
      <c r="A188" s="5">
        <v>184</v>
      </c>
      <c r="B188" s="4" t="s">
        <v>1</v>
      </c>
      <c r="C188" s="21" t="s">
        <v>214</v>
      </c>
      <c r="D188" s="4" t="s">
        <v>22</v>
      </c>
      <c r="E188" s="4" t="s">
        <v>95</v>
      </c>
      <c r="F188" s="4">
        <v>41.5</v>
      </c>
      <c r="G188" s="4">
        <v>46</v>
      </c>
      <c r="J188" s="21" t="s">
        <v>107</v>
      </c>
      <c r="T188"/>
    </row>
    <row r="189" spans="1:20" ht="30" customHeight="1" x14ac:dyDescent="0.35">
      <c r="A189" s="5">
        <v>185</v>
      </c>
      <c r="B189" s="4" t="s">
        <v>1</v>
      </c>
      <c r="C189" s="21" t="s">
        <v>215</v>
      </c>
      <c r="D189" s="4" t="s">
        <v>22</v>
      </c>
      <c r="E189" s="4" t="s">
        <v>95</v>
      </c>
      <c r="F189" s="4">
        <v>46.5</v>
      </c>
      <c r="G189" s="4">
        <v>52</v>
      </c>
      <c r="J189" s="21" t="s">
        <v>108</v>
      </c>
      <c r="T189"/>
    </row>
    <row r="190" spans="1:20" ht="30" customHeight="1" x14ac:dyDescent="0.35">
      <c r="A190" s="5">
        <v>186</v>
      </c>
      <c r="B190" s="4" t="s">
        <v>1</v>
      </c>
      <c r="C190" s="21" t="s">
        <v>216</v>
      </c>
      <c r="D190" s="4" t="s">
        <v>22</v>
      </c>
      <c r="E190" s="4" t="s">
        <v>97</v>
      </c>
      <c r="F190" s="4">
        <v>46.5</v>
      </c>
      <c r="G190" s="4">
        <v>52</v>
      </c>
      <c r="J190" s="21" t="s">
        <v>108</v>
      </c>
      <c r="T190"/>
    </row>
    <row r="191" spans="1:20" ht="30" customHeight="1" x14ac:dyDescent="0.35">
      <c r="A191" s="5">
        <v>187</v>
      </c>
      <c r="B191" s="4" t="s">
        <v>1</v>
      </c>
      <c r="C191" s="21" t="s">
        <v>217</v>
      </c>
      <c r="D191" s="4" t="s">
        <v>22</v>
      </c>
      <c r="E191" s="4" t="s">
        <v>95</v>
      </c>
      <c r="F191" s="4">
        <v>52.5</v>
      </c>
      <c r="G191" s="4">
        <v>60</v>
      </c>
      <c r="J191" s="21" t="s">
        <v>111</v>
      </c>
      <c r="T191"/>
    </row>
    <row r="192" spans="1:20" ht="30" customHeight="1" x14ac:dyDescent="0.35">
      <c r="A192" s="5">
        <v>188</v>
      </c>
      <c r="B192" s="4" t="s">
        <v>1</v>
      </c>
      <c r="C192" s="21" t="s">
        <v>218</v>
      </c>
      <c r="D192" s="4" t="s">
        <v>22</v>
      </c>
      <c r="E192" s="4" t="s">
        <v>97</v>
      </c>
      <c r="F192" s="4">
        <v>52.5</v>
      </c>
      <c r="G192" s="4">
        <v>60</v>
      </c>
      <c r="J192" s="21" t="s">
        <v>111</v>
      </c>
      <c r="T192"/>
    </row>
    <row r="193" spans="1:20" ht="30" customHeight="1" x14ac:dyDescent="0.35">
      <c r="A193" s="5">
        <v>189</v>
      </c>
      <c r="B193" s="4" t="s">
        <v>1</v>
      </c>
      <c r="C193" s="21" t="s">
        <v>219</v>
      </c>
      <c r="D193" s="4" t="s">
        <v>22</v>
      </c>
      <c r="E193" s="4" t="s">
        <v>97</v>
      </c>
      <c r="F193" s="4">
        <v>60.5</v>
      </c>
      <c r="G193" s="4">
        <v>66</v>
      </c>
      <c r="J193" s="21" t="s">
        <v>112</v>
      </c>
      <c r="T193"/>
    </row>
    <row r="194" spans="1:20" ht="30" customHeight="1" x14ac:dyDescent="0.35">
      <c r="A194" s="5">
        <v>190</v>
      </c>
      <c r="B194" s="4" t="s">
        <v>1</v>
      </c>
      <c r="C194" s="21" t="s">
        <v>220</v>
      </c>
      <c r="D194" s="4" t="s">
        <v>22</v>
      </c>
      <c r="E194" s="4" t="s">
        <v>99</v>
      </c>
      <c r="F194" s="4">
        <v>60.5</v>
      </c>
      <c r="G194" s="4">
        <v>66</v>
      </c>
      <c r="J194" s="21" t="s">
        <v>112</v>
      </c>
      <c r="T194"/>
    </row>
    <row r="195" spans="1:20" ht="30" customHeight="1" x14ac:dyDescent="0.35">
      <c r="A195" s="5">
        <v>191</v>
      </c>
      <c r="B195" s="4" t="s">
        <v>1</v>
      </c>
      <c r="C195" s="21" t="s">
        <v>221</v>
      </c>
      <c r="D195" s="4" t="s">
        <v>22</v>
      </c>
      <c r="E195" s="4" t="s">
        <v>99</v>
      </c>
      <c r="F195" s="4">
        <v>72.5</v>
      </c>
      <c r="G195" s="4">
        <v>78</v>
      </c>
      <c r="J195" s="21" t="s">
        <v>114</v>
      </c>
      <c r="T195"/>
    </row>
    <row r="196" spans="1:20" ht="30" customHeight="1" x14ac:dyDescent="0.35">
      <c r="A196" s="5">
        <v>192</v>
      </c>
      <c r="B196" s="4" t="s">
        <v>1</v>
      </c>
      <c r="C196" s="21" t="s">
        <v>222</v>
      </c>
      <c r="D196" s="4" t="s">
        <v>22</v>
      </c>
      <c r="E196" s="4" t="s">
        <v>101</v>
      </c>
      <c r="F196" s="4">
        <v>72.5</v>
      </c>
      <c r="G196" s="4">
        <v>78</v>
      </c>
      <c r="J196" s="21" t="s">
        <v>114</v>
      </c>
      <c r="T196"/>
    </row>
  </sheetData>
  <sheetProtection password="CCF3" sheet="1" objects="1" scenarios="1"/>
  <autoFilter ref="A3:AC196" xr:uid="{00000000-0009-0000-0000-000000000000}"/>
  <sortState xmlns:xlrd2="http://schemas.microsoft.com/office/spreadsheetml/2017/richdata2" ref="L3:O4">
    <sortCondition ref="M3:M4"/>
  </sortState>
  <mergeCells count="5">
    <mergeCell ref="A2:A3"/>
    <mergeCell ref="B2:B3"/>
    <mergeCell ref="C2:C3"/>
    <mergeCell ref="E2:E3"/>
    <mergeCell ref="F2:G2"/>
  </mergeCells>
  <pageMargins left="0.7" right="0.7" top="0.75" bottom="0.75" header="0.3" footer="0.3"/>
  <pageSetup orientation="portrait" verticalDpi="0" r:id="rId1"/>
  <headerFooter>
    <oddHeader xml:space="preserve">&amp;C&amp;12Classification: &amp;KFF0000Project 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opLeftCell="B1" zoomScale="130" zoomScaleNormal="130" workbookViewId="0">
      <selection activeCell="D8" sqref="D8"/>
    </sheetView>
  </sheetViews>
  <sheetFormatPr defaultRowHeight="14.5" x14ac:dyDescent="0.35"/>
  <cols>
    <col min="1" max="1" width="5.453125" style="2" customWidth="1"/>
    <col min="2" max="2" width="8.453125" style="2" customWidth="1"/>
    <col min="3" max="3" width="19.1796875" style="2" customWidth="1"/>
    <col min="4" max="4" width="15.1796875" style="2" customWidth="1"/>
    <col min="5" max="5" width="14.453125" style="2" customWidth="1"/>
    <col min="6" max="6" width="9.1796875" style="2"/>
    <col min="7" max="7" width="15.453125" style="2" customWidth="1"/>
    <col min="20" max="20" width="14.453125" style="2" customWidth="1"/>
  </cols>
  <sheetData>
    <row r="1" spans="1:29" ht="15" thickBot="1" x14ac:dyDescent="0.4"/>
    <row r="2" spans="1:29" ht="29" x14ac:dyDescent="0.35">
      <c r="A2" s="217" t="s">
        <v>3</v>
      </c>
      <c r="B2" s="219" t="s">
        <v>4</v>
      </c>
      <c r="C2" s="219" t="s">
        <v>5</v>
      </c>
      <c r="D2" s="19"/>
      <c r="E2" s="219" t="s">
        <v>6</v>
      </c>
      <c r="F2" s="221" t="s">
        <v>7</v>
      </c>
      <c r="G2" s="222"/>
      <c r="L2" s="11" t="s">
        <v>8</v>
      </c>
      <c r="M2" s="11" t="s">
        <v>9</v>
      </c>
      <c r="N2" s="12" t="s">
        <v>10</v>
      </c>
      <c r="O2" s="11" t="s">
        <v>11</v>
      </c>
      <c r="T2" s="43" t="s">
        <v>6</v>
      </c>
    </row>
    <row r="3" spans="1:29" s="3" customFormat="1" ht="15" thickBot="1" x14ac:dyDescent="0.4">
      <c r="A3" s="218"/>
      <c r="B3" s="220" t="s">
        <v>15</v>
      </c>
      <c r="C3" s="220" t="s">
        <v>16</v>
      </c>
      <c r="D3" s="20"/>
      <c r="E3" s="220" t="s">
        <v>17</v>
      </c>
      <c r="F3" s="20" t="s">
        <v>18</v>
      </c>
      <c r="G3" s="10" t="s">
        <v>19</v>
      </c>
      <c r="L3" s="4" t="s">
        <v>20</v>
      </c>
      <c r="M3" s="1">
        <v>8</v>
      </c>
      <c r="N3" s="1" t="s">
        <v>1</v>
      </c>
      <c r="O3" s="1" t="b">
        <f>IF(AND(N3=B4,(M3&gt;=F4),(M3&lt;=G4),(L3=E4)),(C4),(IF(AND(N3=B5,(M3&gt;=F5),(M3&lt;=G5),(L3=E5)),(C5))))</f>
        <v>0</v>
      </c>
      <c r="R3" s="1"/>
      <c r="T3" s="44" t="s">
        <v>17</v>
      </c>
    </row>
    <row r="4" spans="1:29" x14ac:dyDescent="0.35">
      <c r="A4" s="7">
        <v>1</v>
      </c>
      <c r="B4" s="8" t="s">
        <v>13</v>
      </c>
      <c r="C4" s="8" t="s">
        <v>223</v>
      </c>
      <c r="D4" s="8" t="s">
        <v>22</v>
      </c>
      <c r="E4" s="8" t="s">
        <v>23</v>
      </c>
      <c r="F4" s="48">
        <v>8</v>
      </c>
      <c r="G4" s="47">
        <v>13</v>
      </c>
      <c r="L4" s="1" t="s">
        <v>20</v>
      </c>
      <c r="M4" s="1">
        <v>8</v>
      </c>
      <c r="N4" s="1" t="s">
        <v>1</v>
      </c>
      <c r="O4" s="1" t="b">
        <f>IF(AND(N4=B5,(M4&gt;=F5),(M4&lt;=G5),(L4=E5)),(C5),(IF(AND(N4=B6,(M4&gt;=F6),(M4&lt;=G6),(L4=E6)),(C6))))</f>
        <v>0</v>
      </c>
      <c r="P4" s="1"/>
      <c r="T4" s="8" t="s">
        <v>23</v>
      </c>
    </row>
    <row r="5" spans="1:29" x14ac:dyDescent="0.35">
      <c r="A5" s="5">
        <v>2</v>
      </c>
      <c r="B5" s="4" t="s">
        <v>13</v>
      </c>
      <c r="C5" s="4" t="s">
        <v>224</v>
      </c>
      <c r="D5" s="8" t="s">
        <v>22</v>
      </c>
      <c r="E5" s="8" t="s">
        <v>25</v>
      </c>
      <c r="F5" s="48">
        <v>8</v>
      </c>
      <c r="G5" s="47">
        <v>14</v>
      </c>
      <c r="L5" s="1"/>
      <c r="M5" s="1"/>
      <c r="N5" s="1"/>
      <c r="O5" s="1"/>
      <c r="P5" s="1"/>
      <c r="S5" s="3"/>
      <c r="T5" s="8" t="s">
        <v>25</v>
      </c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5">
      <c r="A6" s="5">
        <v>3</v>
      </c>
      <c r="B6" s="88" t="s">
        <v>13</v>
      </c>
      <c r="C6" s="88" t="s">
        <v>225</v>
      </c>
      <c r="D6" s="89" t="s">
        <v>22</v>
      </c>
      <c r="E6" s="89" t="s">
        <v>25</v>
      </c>
      <c r="F6" s="90"/>
      <c r="G6" s="91"/>
      <c r="L6" s="1"/>
      <c r="M6" s="1"/>
      <c r="N6" s="1"/>
      <c r="O6" s="1"/>
      <c r="P6" s="1"/>
      <c r="T6" s="4" t="s">
        <v>27</v>
      </c>
    </row>
    <row r="7" spans="1:29" x14ac:dyDescent="0.35">
      <c r="A7" s="5">
        <v>4</v>
      </c>
      <c r="B7" s="4" t="s">
        <v>13</v>
      </c>
      <c r="C7" s="4" t="s">
        <v>226</v>
      </c>
      <c r="D7" s="8" t="s">
        <v>22</v>
      </c>
      <c r="E7" s="8" t="s">
        <v>25</v>
      </c>
      <c r="F7" s="90">
        <v>12.5</v>
      </c>
      <c r="G7" s="47">
        <v>16.5</v>
      </c>
      <c r="L7" s="1"/>
      <c r="M7" s="1"/>
      <c r="N7" s="1"/>
      <c r="O7" s="1"/>
      <c r="P7" s="1"/>
      <c r="S7" s="3"/>
      <c r="T7" s="4" t="s">
        <v>29</v>
      </c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5">
      <c r="A8" s="5">
        <v>5</v>
      </c>
      <c r="B8" s="4" t="s">
        <v>13</v>
      </c>
      <c r="C8" s="4" t="s">
        <v>227</v>
      </c>
      <c r="D8" s="8" t="s">
        <v>22</v>
      </c>
      <c r="E8" s="8" t="s">
        <v>25</v>
      </c>
      <c r="F8" s="48">
        <v>15</v>
      </c>
      <c r="G8" s="47">
        <v>18</v>
      </c>
      <c r="L8" s="1"/>
      <c r="M8" s="1"/>
      <c r="N8" s="1"/>
      <c r="O8" s="1"/>
      <c r="P8" s="1"/>
      <c r="T8" s="4" t="s">
        <v>31</v>
      </c>
    </row>
    <row r="9" spans="1:29" x14ac:dyDescent="0.35">
      <c r="A9" s="7">
        <v>6</v>
      </c>
      <c r="B9" s="4" t="s">
        <v>13</v>
      </c>
      <c r="C9" s="4" t="s">
        <v>228</v>
      </c>
      <c r="D9" s="8" t="s">
        <v>22</v>
      </c>
      <c r="E9" s="8" t="s">
        <v>27</v>
      </c>
      <c r="F9" s="48">
        <v>15</v>
      </c>
      <c r="G9" s="47">
        <v>18</v>
      </c>
      <c r="L9" s="1"/>
      <c r="M9" s="1"/>
      <c r="N9" s="1"/>
      <c r="O9" s="1"/>
      <c r="P9" s="1"/>
      <c r="S9" s="3"/>
      <c r="T9" s="4" t="s">
        <v>33</v>
      </c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35">
      <c r="A10" s="5">
        <v>7</v>
      </c>
      <c r="B10" s="4" t="s">
        <v>13</v>
      </c>
      <c r="C10" s="4" t="s">
        <v>229</v>
      </c>
      <c r="D10" s="8" t="s">
        <v>22</v>
      </c>
      <c r="E10" s="8" t="s">
        <v>27</v>
      </c>
      <c r="F10" s="48">
        <v>18</v>
      </c>
      <c r="G10" s="47">
        <v>20</v>
      </c>
      <c r="L10" s="1"/>
      <c r="M10" s="1"/>
      <c r="N10" s="1"/>
      <c r="O10" s="1"/>
      <c r="P10" s="1"/>
      <c r="T10" s="4" t="s">
        <v>35</v>
      </c>
    </row>
    <row r="11" spans="1:29" x14ac:dyDescent="0.35">
      <c r="A11" s="5">
        <v>8</v>
      </c>
      <c r="B11" s="4" t="s">
        <v>13</v>
      </c>
      <c r="C11" s="4" t="s">
        <v>230</v>
      </c>
      <c r="D11" s="8" t="s">
        <v>22</v>
      </c>
      <c r="E11" s="8" t="s">
        <v>25</v>
      </c>
      <c r="F11" s="48">
        <v>18</v>
      </c>
      <c r="G11" s="47">
        <v>20</v>
      </c>
      <c r="O11" s="1"/>
      <c r="S11" s="3"/>
      <c r="T11" s="4" t="s">
        <v>37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5">
      <c r="A12" s="5">
        <v>9</v>
      </c>
      <c r="B12" s="4" t="s">
        <v>13</v>
      </c>
      <c r="C12" s="4" t="s">
        <v>231</v>
      </c>
      <c r="D12" s="8" t="s">
        <v>22</v>
      </c>
      <c r="E12" s="8" t="s">
        <v>27</v>
      </c>
      <c r="F12" s="48">
        <v>20</v>
      </c>
      <c r="G12" s="47">
        <v>23</v>
      </c>
      <c r="O12" s="1"/>
      <c r="T12" s="4" t="s">
        <v>39</v>
      </c>
    </row>
    <row r="13" spans="1:29" x14ac:dyDescent="0.35">
      <c r="A13" s="5">
        <v>10</v>
      </c>
      <c r="B13" s="4" t="s">
        <v>13</v>
      </c>
      <c r="C13" s="4" t="s">
        <v>232</v>
      </c>
      <c r="D13" s="8" t="s">
        <v>22</v>
      </c>
      <c r="E13" s="8" t="s">
        <v>27</v>
      </c>
      <c r="F13" s="48">
        <v>23</v>
      </c>
      <c r="G13" s="47">
        <v>26</v>
      </c>
      <c r="O13" s="1"/>
      <c r="S13" s="3"/>
      <c r="T13" s="4" t="s">
        <v>41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35">
      <c r="A14" s="7">
        <v>11</v>
      </c>
      <c r="B14" s="4" t="s">
        <v>13</v>
      </c>
      <c r="C14" s="4" t="s">
        <v>233</v>
      </c>
      <c r="D14" s="8" t="s">
        <v>22</v>
      </c>
      <c r="E14" s="8" t="s">
        <v>29</v>
      </c>
      <c r="F14" s="48">
        <v>23</v>
      </c>
      <c r="G14" s="47">
        <v>26</v>
      </c>
      <c r="O14" s="1"/>
      <c r="T14" s="4" t="s">
        <v>43</v>
      </c>
    </row>
    <row r="15" spans="1:29" x14ac:dyDescent="0.35">
      <c r="A15" s="5">
        <v>12</v>
      </c>
      <c r="B15" s="4" t="s">
        <v>13</v>
      </c>
      <c r="C15" s="4" t="s">
        <v>234</v>
      </c>
      <c r="D15" s="8" t="s">
        <v>22</v>
      </c>
      <c r="E15" s="8" t="s">
        <v>29</v>
      </c>
      <c r="F15" s="48">
        <v>26</v>
      </c>
      <c r="G15" s="47">
        <v>30</v>
      </c>
      <c r="O15" s="1"/>
      <c r="S15" s="3"/>
      <c r="T15" s="4" t="s">
        <v>45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5">
      <c r="A16" s="5">
        <v>13</v>
      </c>
      <c r="B16" s="4" t="s">
        <v>13</v>
      </c>
      <c r="C16" s="4" t="s">
        <v>235</v>
      </c>
      <c r="D16" s="8" t="s">
        <v>22</v>
      </c>
      <c r="E16" s="8" t="s">
        <v>31</v>
      </c>
      <c r="F16" s="48">
        <v>26</v>
      </c>
      <c r="G16" s="47">
        <v>30</v>
      </c>
      <c r="O16" s="1"/>
      <c r="T16" s="4" t="s">
        <v>47</v>
      </c>
    </row>
    <row r="17" spans="1:29" x14ac:dyDescent="0.35">
      <c r="A17" s="5">
        <v>14</v>
      </c>
      <c r="B17" s="4" t="s">
        <v>13</v>
      </c>
      <c r="C17" s="4" t="s">
        <v>236</v>
      </c>
      <c r="D17" s="8" t="s">
        <v>22</v>
      </c>
      <c r="E17" s="8" t="s">
        <v>31</v>
      </c>
      <c r="F17" s="48">
        <v>30</v>
      </c>
      <c r="G17" s="47">
        <v>33</v>
      </c>
      <c r="O17" s="1"/>
      <c r="S17" s="3"/>
      <c r="T17" s="4" t="s">
        <v>49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5">
      <c r="A18" s="5">
        <v>15</v>
      </c>
      <c r="B18" s="4" t="s">
        <v>13</v>
      </c>
      <c r="C18" s="4" t="s">
        <v>237</v>
      </c>
      <c r="D18" s="8" t="s">
        <v>22</v>
      </c>
      <c r="E18" s="8" t="s">
        <v>29</v>
      </c>
      <c r="F18" s="48">
        <v>30</v>
      </c>
      <c r="G18" s="47">
        <v>33</v>
      </c>
      <c r="T18" s="4" t="s">
        <v>51</v>
      </c>
    </row>
    <row r="19" spans="1:29" x14ac:dyDescent="0.35">
      <c r="A19" s="7">
        <v>16</v>
      </c>
      <c r="B19" s="4" t="s">
        <v>13</v>
      </c>
      <c r="C19" s="4" t="s">
        <v>238</v>
      </c>
      <c r="D19" s="8" t="s">
        <v>22</v>
      </c>
      <c r="E19" s="8" t="s">
        <v>31</v>
      </c>
      <c r="F19" s="48">
        <v>33</v>
      </c>
      <c r="G19" s="47">
        <v>37</v>
      </c>
      <c r="S19" s="3"/>
      <c r="T19" s="4" t="s">
        <v>53</v>
      </c>
      <c r="U19" s="3"/>
      <c r="V19" s="3"/>
      <c r="W19" s="3" t="str">
        <f>T4:T33</f>
        <v>3.75" ET</v>
      </c>
      <c r="X19" s="3"/>
      <c r="Y19" s="3"/>
      <c r="Z19" s="3"/>
      <c r="AA19" s="3"/>
      <c r="AB19" s="3"/>
      <c r="AC19" s="3"/>
    </row>
    <row r="20" spans="1:29" x14ac:dyDescent="0.35">
      <c r="A20" s="5">
        <v>17</v>
      </c>
      <c r="B20" s="4" t="s">
        <v>13</v>
      </c>
      <c r="C20" s="4" t="s">
        <v>239</v>
      </c>
      <c r="D20" s="8" t="s">
        <v>22</v>
      </c>
      <c r="E20" s="8" t="s">
        <v>33</v>
      </c>
      <c r="F20" s="48">
        <v>37</v>
      </c>
      <c r="G20" s="47">
        <v>41</v>
      </c>
      <c r="T20" s="4" t="s">
        <v>55</v>
      </c>
    </row>
    <row r="21" spans="1:29" x14ac:dyDescent="0.35">
      <c r="A21" s="5">
        <v>18</v>
      </c>
      <c r="B21" s="4" t="s">
        <v>13</v>
      </c>
      <c r="C21" s="4" t="s">
        <v>240</v>
      </c>
      <c r="D21" s="8" t="s">
        <v>22</v>
      </c>
      <c r="E21" s="8" t="s">
        <v>33</v>
      </c>
      <c r="F21" s="48">
        <v>41</v>
      </c>
      <c r="G21" s="47">
        <v>46</v>
      </c>
      <c r="S21" s="3"/>
      <c r="T21" s="4" t="s">
        <v>57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5">
      <c r="A22" s="5">
        <v>19</v>
      </c>
      <c r="B22" s="4" t="s">
        <v>13</v>
      </c>
      <c r="C22" s="4" t="s">
        <v>241</v>
      </c>
      <c r="D22" s="8" t="s">
        <v>22</v>
      </c>
      <c r="E22" s="8" t="s">
        <v>33</v>
      </c>
      <c r="F22" s="48">
        <v>46</v>
      </c>
      <c r="G22" s="47">
        <v>52</v>
      </c>
      <c r="T22" s="4" t="s">
        <v>59</v>
      </c>
    </row>
    <row r="23" spans="1:29" x14ac:dyDescent="0.35">
      <c r="A23" s="5">
        <v>20</v>
      </c>
      <c r="B23" s="4" t="s">
        <v>13</v>
      </c>
      <c r="C23" s="4" t="s">
        <v>242</v>
      </c>
      <c r="D23" s="8" t="s">
        <v>22</v>
      </c>
      <c r="E23" s="8" t="s">
        <v>35</v>
      </c>
      <c r="F23" s="48">
        <v>46</v>
      </c>
      <c r="G23" s="47">
        <v>52</v>
      </c>
      <c r="S23" s="3"/>
      <c r="T23" s="4" t="s">
        <v>61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5">
      <c r="A24" s="7">
        <v>21</v>
      </c>
      <c r="B24" s="4" t="s">
        <v>13</v>
      </c>
      <c r="C24" s="4" t="s">
        <v>243</v>
      </c>
      <c r="D24" s="8" t="s">
        <v>22</v>
      </c>
      <c r="E24" s="8" t="s">
        <v>35</v>
      </c>
      <c r="F24" s="48">
        <v>52</v>
      </c>
      <c r="G24" s="47">
        <v>60</v>
      </c>
      <c r="T24" s="4" t="s">
        <v>63</v>
      </c>
    </row>
    <row r="25" spans="1:29" x14ac:dyDescent="0.35">
      <c r="A25" s="5">
        <v>22</v>
      </c>
      <c r="B25" s="4" t="s">
        <v>13</v>
      </c>
      <c r="C25" s="4" t="s">
        <v>244</v>
      </c>
      <c r="D25" s="8" t="s">
        <v>22</v>
      </c>
      <c r="E25" s="8" t="s">
        <v>37</v>
      </c>
      <c r="F25" s="48">
        <v>60</v>
      </c>
      <c r="G25" s="47">
        <v>66</v>
      </c>
      <c r="S25" s="3"/>
      <c r="T25" s="4" t="s">
        <v>65</v>
      </c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5">
      <c r="A26" s="5">
        <v>23</v>
      </c>
      <c r="B26" s="4" t="s">
        <v>13</v>
      </c>
      <c r="C26" s="4" t="s">
        <v>245</v>
      </c>
      <c r="D26" s="8" t="s">
        <v>22</v>
      </c>
      <c r="E26" s="8" t="s">
        <v>37</v>
      </c>
      <c r="F26" s="48">
        <v>66</v>
      </c>
      <c r="G26" s="47">
        <v>72</v>
      </c>
      <c r="T26" s="4" t="s">
        <v>67</v>
      </c>
    </row>
    <row r="27" spans="1:29" x14ac:dyDescent="0.35">
      <c r="A27" s="5">
        <v>24</v>
      </c>
      <c r="B27" s="4" t="s">
        <v>13</v>
      </c>
      <c r="C27" s="4" t="s">
        <v>246</v>
      </c>
      <c r="D27" s="8" t="s">
        <v>22</v>
      </c>
      <c r="E27" s="8" t="s">
        <v>39</v>
      </c>
      <c r="F27" s="48">
        <v>72</v>
      </c>
      <c r="G27" s="47">
        <v>78</v>
      </c>
      <c r="S27" s="3"/>
      <c r="T27" s="4" t="s">
        <v>69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5">
      <c r="A28" s="5">
        <v>25</v>
      </c>
      <c r="B28" s="4" t="s">
        <v>13</v>
      </c>
      <c r="C28" s="4" t="s">
        <v>247</v>
      </c>
      <c r="D28" s="8" t="s">
        <v>22</v>
      </c>
      <c r="E28" s="8" t="s">
        <v>41</v>
      </c>
      <c r="F28" s="48">
        <v>78</v>
      </c>
      <c r="G28" s="47">
        <v>83</v>
      </c>
      <c r="T28" s="4" t="s">
        <v>71</v>
      </c>
    </row>
    <row r="29" spans="1:29" x14ac:dyDescent="0.35">
      <c r="A29" s="7">
        <v>26</v>
      </c>
      <c r="B29" s="4" t="s">
        <v>13</v>
      </c>
      <c r="C29" s="4" t="s">
        <v>248</v>
      </c>
      <c r="D29" s="8" t="s">
        <v>22</v>
      </c>
      <c r="E29" s="8" t="s">
        <v>43</v>
      </c>
      <c r="F29" s="48">
        <v>83</v>
      </c>
      <c r="G29" s="47">
        <v>93</v>
      </c>
      <c r="S29" s="3"/>
      <c r="T29" s="4" t="s">
        <v>73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5">
      <c r="A30" s="5">
        <v>27</v>
      </c>
      <c r="B30" s="4" t="s">
        <v>13</v>
      </c>
      <c r="C30" s="4" t="s">
        <v>249</v>
      </c>
      <c r="D30" s="8" t="s">
        <v>22</v>
      </c>
      <c r="E30" s="8" t="s">
        <v>45</v>
      </c>
      <c r="F30" s="48">
        <v>93</v>
      </c>
      <c r="G30" s="47">
        <v>104</v>
      </c>
      <c r="T30" s="4" t="s">
        <v>75</v>
      </c>
    </row>
    <row r="31" spans="1:29" ht="29" x14ac:dyDescent="0.35">
      <c r="A31" s="5">
        <v>28</v>
      </c>
      <c r="B31" s="4" t="s">
        <v>13</v>
      </c>
      <c r="C31" s="21" t="s">
        <v>250</v>
      </c>
      <c r="D31" s="8" t="s">
        <v>22</v>
      </c>
      <c r="E31" s="4" t="s">
        <v>63</v>
      </c>
      <c r="F31" s="45">
        <v>8</v>
      </c>
      <c r="G31" s="46">
        <v>12</v>
      </c>
      <c r="S31" s="3"/>
      <c r="T31" s="4" t="s">
        <v>77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9" ht="29" x14ac:dyDescent="0.35">
      <c r="A32" s="5">
        <v>29</v>
      </c>
      <c r="B32" s="4" t="s">
        <v>13</v>
      </c>
      <c r="C32" s="21" t="s">
        <v>251</v>
      </c>
      <c r="D32" s="8" t="s">
        <v>22</v>
      </c>
      <c r="E32" s="4" t="s">
        <v>63</v>
      </c>
      <c r="F32" s="45">
        <v>8</v>
      </c>
      <c r="G32" s="46">
        <v>13</v>
      </c>
      <c r="T32" s="4" t="s">
        <v>79</v>
      </c>
    </row>
    <row r="33" spans="1:29" ht="29" x14ac:dyDescent="0.35">
      <c r="A33" s="5">
        <v>30</v>
      </c>
      <c r="B33" s="4" t="s">
        <v>13</v>
      </c>
      <c r="C33" s="21" t="s">
        <v>252</v>
      </c>
      <c r="D33" s="8" t="s">
        <v>22</v>
      </c>
      <c r="E33" s="4" t="s">
        <v>65</v>
      </c>
      <c r="F33" s="45">
        <v>8</v>
      </c>
      <c r="G33" s="46">
        <v>12.5</v>
      </c>
      <c r="S33" s="3"/>
      <c r="T33" s="4" t="s">
        <v>81</v>
      </c>
      <c r="U33" s="3"/>
      <c r="V33" s="3"/>
      <c r="W33" s="3"/>
      <c r="X33" s="3"/>
      <c r="Y33" s="3"/>
      <c r="Z33" s="3"/>
      <c r="AA33" s="3"/>
      <c r="AB33" s="3"/>
      <c r="AC33" s="3"/>
    </row>
    <row r="34" spans="1:29" ht="29" x14ac:dyDescent="0.35">
      <c r="A34" s="7">
        <v>31</v>
      </c>
      <c r="B34" s="4" t="s">
        <v>13</v>
      </c>
      <c r="C34" s="21" t="s">
        <v>253</v>
      </c>
      <c r="D34" s="8" t="s">
        <v>22</v>
      </c>
      <c r="E34" s="4" t="s">
        <v>65</v>
      </c>
      <c r="F34" s="45">
        <v>11</v>
      </c>
      <c r="G34" s="46">
        <v>15</v>
      </c>
      <c r="T34"/>
    </row>
    <row r="35" spans="1:29" ht="29" x14ac:dyDescent="0.35">
      <c r="A35" s="5">
        <v>32</v>
      </c>
      <c r="B35" s="4" t="s">
        <v>13</v>
      </c>
      <c r="C35" s="21" t="s">
        <v>254</v>
      </c>
      <c r="D35" s="8" t="s">
        <v>22</v>
      </c>
      <c r="E35" s="4" t="s">
        <v>65</v>
      </c>
      <c r="F35" s="45">
        <v>12.5</v>
      </c>
      <c r="G35" s="46">
        <v>16.5</v>
      </c>
      <c r="S35" s="3"/>
      <c r="T35"/>
      <c r="U35" s="3"/>
      <c r="V35" s="3"/>
      <c r="W35" s="3"/>
      <c r="X35" s="3"/>
      <c r="Y35" s="3"/>
      <c r="Z35" s="3"/>
      <c r="AA35" s="3"/>
      <c r="AB35" s="3"/>
      <c r="AC35" s="3"/>
    </row>
    <row r="36" spans="1:29" ht="29" x14ac:dyDescent="0.35">
      <c r="A36" s="5">
        <v>33</v>
      </c>
      <c r="B36" s="4" t="s">
        <v>13</v>
      </c>
      <c r="C36" s="21" t="s">
        <v>255</v>
      </c>
      <c r="D36" s="8" t="s">
        <v>22</v>
      </c>
      <c r="E36" s="4" t="s">
        <v>65</v>
      </c>
      <c r="F36" s="45">
        <v>12.5</v>
      </c>
      <c r="G36" s="46">
        <v>16.5</v>
      </c>
      <c r="T36"/>
    </row>
    <row r="37" spans="1:29" ht="29" x14ac:dyDescent="0.35">
      <c r="A37" s="5">
        <v>34</v>
      </c>
      <c r="B37" s="4" t="s">
        <v>13</v>
      </c>
      <c r="C37" s="21" t="s">
        <v>256</v>
      </c>
      <c r="D37" s="8" t="s">
        <v>22</v>
      </c>
      <c r="E37" s="4" t="s">
        <v>65</v>
      </c>
      <c r="F37" s="45">
        <v>15</v>
      </c>
      <c r="G37" s="46">
        <v>18</v>
      </c>
      <c r="S37" s="3"/>
      <c r="T37"/>
      <c r="U37" s="3"/>
      <c r="V37" s="3"/>
      <c r="W37" s="3"/>
      <c r="X37" s="3"/>
      <c r="Y37" s="3"/>
      <c r="Z37" s="3"/>
      <c r="AA37" s="3"/>
      <c r="AB37" s="3"/>
      <c r="AC37" s="3"/>
    </row>
    <row r="38" spans="1:29" ht="29" x14ac:dyDescent="0.35">
      <c r="A38" s="5">
        <v>35</v>
      </c>
      <c r="B38" s="4" t="s">
        <v>13</v>
      </c>
      <c r="C38" s="21" t="s">
        <v>257</v>
      </c>
      <c r="D38" s="8" t="s">
        <v>22</v>
      </c>
      <c r="E38" s="4" t="s">
        <v>67</v>
      </c>
      <c r="F38" s="45">
        <v>15</v>
      </c>
      <c r="G38" s="46">
        <v>18</v>
      </c>
      <c r="T38"/>
    </row>
    <row r="39" spans="1:29" ht="29" x14ac:dyDescent="0.35">
      <c r="A39" s="7">
        <v>36</v>
      </c>
      <c r="B39" s="4" t="s">
        <v>13</v>
      </c>
      <c r="C39" s="21" t="s">
        <v>258</v>
      </c>
      <c r="D39" s="8" t="s">
        <v>22</v>
      </c>
      <c r="E39" s="4" t="s">
        <v>67</v>
      </c>
      <c r="F39" s="45">
        <v>18</v>
      </c>
      <c r="G39" s="46">
        <v>20</v>
      </c>
      <c r="S39" s="3"/>
      <c r="T39"/>
      <c r="U39" s="3"/>
      <c r="V39" s="3"/>
      <c r="W39" s="3"/>
      <c r="X39" s="3"/>
      <c r="Y39" s="3"/>
      <c r="Z39" s="3"/>
      <c r="AA39" s="3"/>
      <c r="AB39" s="3"/>
      <c r="AC39" s="3"/>
    </row>
    <row r="40" spans="1:29" ht="29" x14ac:dyDescent="0.35">
      <c r="A40" s="5">
        <v>37</v>
      </c>
      <c r="B40" s="4" t="s">
        <v>13</v>
      </c>
      <c r="C40" s="21" t="s">
        <v>259</v>
      </c>
      <c r="D40" s="8" t="s">
        <v>22</v>
      </c>
      <c r="E40" s="4" t="s">
        <v>65</v>
      </c>
      <c r="F40" s="45">
        <v>18</v>
      </c>
      <c r="G40" s="46">
        <v>20</v>
      </c>
      <c r="T40"/>
    </row>
    <row r="41" spans="1:29" ht="29" x14ac:dyDescent="0.35">
      <c r="A41" s="5">
        <v>38</v>
      </c>
      <c r="B41" s="4" t="s">
        <v>13</v>
      </c>
      <c r="C41" s="21" t="s">
        <v>260</v>
      </c>
      <c r="D41" s="8" t="s">
        <v>22</v>
      </c>
      <c r="E41" s="4" t="s">
        <v>67</v>
      </c>
      <c r="F41" s="45">
        <v>20</v>
      </c>
      <c r="G41" s="46">
        <v>23</v>
      </c>
      <c r="J41" s="1"/>
      <c r="S41" s="3"/>
      <c r="T41"/>
      <c r="U41" s="3"/>
      <c r="V41" s="3"/>
      <c r="W41" s="3"/>
      <c r="X41" s="3"/>
      <c r="Y41" s="3"/>
      <c r="Z41" s="3"/>
      <c r="AA41" s="3"/>
      <c r="AB41" s="3"/>
      <c r="AC41" s="3"/>
    </row>
    <row r="42" spans="1:29" ht="29" x14ac:dyDescent="0.35">
      <c r="A42" s="5">
        <v>39</v>
      </c>
      <c r="B42" s="4" t="s">
        <v>13</v>
      </c>
      <c r="C42" s="21" t="s">
        <v>261</v>
      </c>
      <c r="D42" s="8" t="s">
        <v>22</v>
      </c>
      <c r="E42" s="4" t="s">
        <v>67</v>
      </c>
      <c r="F42" s="45">
        <v>20</v>
      </c>
      <c r="G42" s="46">
        <v>23</v>
      </c>
      <c r="J42" s="1"/>
      <c r="T42"/>
    </row>
    <row r="43" spans="1:29" ht="29" x14ac:dyDescent="0.35">
      <c r="A43" s="5">
        <v>40</v>
      </c>
      <c r="B43" s="4" t="s">
        <v>13</v>
      </c>
      <c r="C43" s="21" t="s">
        <v>262</v>
      </c>
      <c r="D43" s="8" t="s">
        <v>22</v>
      </c>
      <c r="E43" s="4" t="s">
        <v>67</v>
      </c>
      <c r="F43" s="45">
        <v>23</v>
      </c>
      <c r="G43" s="46">
        <v>26</v>
      </c>
      <c r="J43" s="1"/>
      <c r="S43" s="3"/>
      <c r="T43"/>
      <c r="U43" s="3"/>
      <c r="V43" s="3"/>
      <c r="W43" s="3"/>
      <c r="X43" s="3"/>
      <c r="Y43" s="3"/>
      <c r="Z43" s="3"/>
      <c r="AA43" s="3"/>
      <c r="AB43" s="3"/>
      <c r="AC43" s="3"/>
    </row>
    <row r="44" spans="1:29" ht="29" x14ac:dyDescent="0.35">
      <c r="A44" s="7">
        <v>41</v>
      </c>
      <c r="B44" s="4" t="s">
        <v>13</v>
      </c>
      <c r="C44" s="21" t="s">
        <v>263</v>
      </c>
      <c r="D44" s="8" t="s">
        <v>22</v>
      </c>
      <c r="E44" s="4" t="s">
        <v>69</v>
      </c>
      <c r="F44" s="45">
        <v>23</v>
      </c>
      <c r="G44" s="46">
        <v>26</v>
      </c>
      <c r="J44" s="1"/>
      <c r="T44"/>
    </row>
    <row r="45" spans="1:29" ht="29" x14ac:dyDescent="0.35">
      <c r="A45" s="5">
        <v>42</v>
      </c>
      <c r="B45" s="4" t="s">
        <v>13</v>
      </c>
      <c r="C45" s="21" t="s">
        <v>264</v>
      </c>
      <c r="D45" s="8" t="s">
        <v>22</v>
      </c>
      <c r="E45" s="4" t="s">
        <v>69</v>
      </c>
      <c r="F45" s="45">
        <v>26</v>
      </c>
      <c r="G45" s="46">
        <v>30</v>
      </c>
      <c r="J45" s="1"/>
      <c r="S45" s="3"/>
      <c r="T45"/>
      <c r="U45" s="3"/>
      <c r="V45" s="3"/>
      <c r="W45" s="3"/>
      <c r="X45" s="3"/>
      <c r="Y45" s="3"/>
      <c r="Z45" s="3"/>
      <c r="AA45" s="3"/>
      <c r="AB45" s="3"/>
      <c r="AC45" s="3"/>
    </row>
    <row r="46" spans="1:29" ht="29" x14ac:dyDescent="0.35">
      <c r="A46" s="5">
        <v>43</v>
      </c>
      <c r="B46" s="4" t="s">
        <v>13</v>
      </c>
      <c r="C46" s="21" t="s">
        <v>265</v>
      </c>
      <c r="D46" s="8" t="s">
        <v>22</v>
      </c>
      <c r="E46" s="4" t="s">
        <v>57</v>
      </c>
      <c r="F46" s="45">
        <v>26</v>
      </c>
      <c r="G46" s="46">
        <v>30</v>
      </c>
      <c r="J46" s="1"/>
      <c r="T46"/>
    </row>
    <row r="47" spans="1:29" ht="29" x14ac:dyDescent="0.35">
      <c r="A47" s="5">
        <v>44</v>
      </c>
      <c r="B47" s="4" t="s">
        <v>13</v>
      </c>
      <c r="C47" s="21" t="s">
        <v>266</v>
      </c>
      <c r="D47" s="8" t="s">
        <v>22</v>
      </c>
      <c r="E47" s="4" t="s">
        <v>57</v>
      </c>
      <c r="F47" s="45">
        <v>30</v>
      </c>
      <c r="G47" s="46">
        <v>33</v>
      </c>
      <c r="J47" s="1"/>
      <c r="S47" s="3"/>
      <c r="T47"/>
      <c r="U47" s="3"/>
      <c r="V47" s="3"/>
      <c r="W47" s="3"/>
      <c r="X47" s="3"/>
      <c r="Y47" s="3"/>
      <c r="Z47" s="3"/>
      <c r="AA47" s="3"/>
      <c r="AB47" s="3"/>
      <c r="AC47" s="3"/>
    </row>
    <row r="48" spans="1:29" ht="29" x14ac:dyDescent="0.35">
      <c r="A48" s="5">
        <v>45</v>
      </c>
      <c r="B48" s="4" t="s">
        <v>13</v>
      </c>
      <c r="C48" s="21" t="s">
        <v>267</v>
      </c>
      <c r="D48" s="8" t="s">
        <v>22</v>
      </c>
      <c r="E48" s="4" t="s">
        <v>69</v>
      </c>
      <c r="F48" s="45">
        <v>30</v>
      </c>
      <c r="G48" s="46">
        <v>33</v>
      </c>
      <c r="J48" s="1"/>
      <c r="T48"/>
    </row>
    <row r="49" spans="1:29" ht="29" x14ac:dyDescent="0.35">
      <c r="A49" s="7">
        <v>46</v>
      </c>
      <c r="B49" s="4" t="s">
        <v>13</v>
      </c>
      <c r="C49" s="21" t="s">
        <v>268</v>
      </c>
      <c r="D49" s="8" t="s">
        <v>22</v>
      </c>
      <c r="E49" s="4" t="s">
        <v>57</v>
      </c>
      <c r="F49" s="45">
        <v>33</v>
      </c>
      <c r="G49" s="46">
        <v>37</v>
      </c>
      <c r="J49" s="1"/>
      <c r="S49" s="3"/>
      <c r="T49"/>
      <c r="U49" s="3"/>
      <c r="V49" s="3"/>
      <c r="W49" s="3"/>
      <c r="X49" s="3"/>
      <c r="Y49" s="3"/>
      <c r="Z49" s="3"/>
      <c r="AA49" s="3"/>
      <c r="AB49" s="3"/>
      <c r="AC49" s="3"/>
    </row>
    <row r="50" spans="1:29" ht="29" x14ac:dyDescent="0.35">
      <c r="A50" s="5">
        <v>47</v>
      </c>
      <c r="B50" s="4" t="s">
        <v>13</v>
      </c>
      <c r="C50" s="21" t="s">
        <v>269</v>
      </c>
      <c r="D50" s="8" t="s">
        <v>22</v>
      </c>
      <c r="E50" s="4" t="s">
        <v>71</v>
      </c>
      <c r="F50" s="45">
        <v>37</v>
      </c>
      <c r="G50" s="46">
        <v>41</v>
      </c>
      <c r="J50" s="1"/>
      <c r="T50"/>
    </row>
    <row r="51" spans="1:29" ht="29" x14ac:dyDescent="0.35">
      <c r="A51" s="5">
        <v>48</v>
      </c>
      <c r="B51" s="4" t="s">
        <v>13</v>
      </c>
      <c r="C51" s="21" t="s">
        <v>270</v>
      </c>
      <c r="D51" s="8" t="s">
        <v>22</v>
      </c>
      <c r="E51" s="4" t="s">
        <v>71</v>
      </c>
      <c r="F51" s="45">
        <v>41</v>
      </c>
      <c r="G51" s="46">
        <v>46</v>
      </c>
      <c r="J51" s="1"/>
      <c r="S51" s="3"/>
      <c r="T51"/>
      <c r="U51" s="3"/>
      <c r="V51" s="3"/>
      <c r="W51" s="3"/>
      <c r="X51" s="3"/>
      <c r="Y51" s="3"/>
      <c r="Z51" s="3"/>
      <c r="AA51" s="3"/>
      <c r="AB51" s="3"/>
      <c r="AC51" s="3"/>
    </row>
    <row r="52" spans="1:29" ht="29" x14ac:dyDescent="0.35">
      <c r="A52" s="5">
        <v>49</v>
      </c>
      <c r="B52" s="4" t="s">
        <v>13</v>
      </c>
      <c r="C52" s="21" t="s">
        <v>271</v>
      </c>
      <c r="D52" s="8" t="s">
        <v>22</v>
      </c>
      <c r="E52" s="4" t="s">
        <v>71</v>
      </c>
      <c r="F52" s="45">
        <v>46</v>
      </c>
      <c r="G52" s="46">
        <v>52</v>
      </c>
      <c r="T52"/>
    </row>
    <row r="53" spans="1:29" ht="29" x14ac:dyDescent="0.35">
      <c r="A53" s="5">
        <v>50</v>
      </c>
      <c r="B53" s="4" t="s">
        <v>13</v>
      </c>
      <c r="C53" s="21" t="s">
        <v>272</v>
      </c>
      <c r="D53" s="8" t="s">
        <v>22</v>
      </c>
      <c r="E53" s="4" t="s">
        <v>73</v>
      </c>
      <c r="F53" s="45">
        <v>46</v>
      </c>
      <c r="G53" s="46">
        <v>52</v>
      </c>
      <c r="S53" s="3"/>
      <c r="T53"/>
      <c r="U53" s="3"/>
      <c r="V53" s="3"/>
      <c r="W53" s="3"/>
      <c r="X53" s="3"/>
      <c r="Y53" s="3"/>
      <c r="Z53" s="3"/>
      <c r="AA53" s="3"/>
      <c r="AB53" s="3"/>
      <c r="AC53" s="3"/>
    </row>
    <row r="54" spans="1:29" ht="29" x14ac:dyDescent="0.35">
      <c r="A54" s="7">
        <v>51</v>
      </c>
      <c r="B54" s="4" t="s">
        <v>13</v>
      </c>
      <c r="C54" s="21" t="s">
        <v>273</v>
      </c>
      <c r="D54" s="8" t="s">
        <v>22</v>
      </c>
      <c r="E54" s="4" t="s">
        <v>73</v>
      </c>
      <c r="F54" s="45">
        <v>52</v>
      </c>
      <c r="G54" s="46">
        <v>60</v>
      </c>
      <c r="T54"/>
    </row>
    <row r="55" spans="1:29" ht="29" x14ac:dyDescent="0.35">
      <c r="A55" s="5">
        <v>52</v>
      </c>
      <c r="B55" s="4" t="s">
        <v>13</v>
      </c>
      <c r="C55" s="21" t="s">
        <v>274</v>
      </c>
      <c r="D55" s="8" t="s">
        <v>22</v>
      </c>
      <c r="E55" s="4" t="s">
        <v>75</v>
      </c>
      <c r="F55" s="45">
        <v>60</v>
      </c>
      <c r="G55" s="46">
        <v>66</v>
      </c>
      <c r="K55" s="4"/>
      <c r="T55"/>
    </row>
    <row r="56" spans="1:29" ht="29" x14ac:dyDescent="0.35">
      <c r="A56" s="5">
        <v>53</v>
      </c>
      <c r="B56" s="4" t="s">
        <v>13</v>
      </c>
      <c r="C56" s="21" t="s">
        <v>275</v>
      </c>
      <c r="D56" s="8" t="s">
        <v>22</v>
      </c>
      <c r="E56" s="4" t="s">
        <v>75</v>
      </c>
      <c r="F56" s="45">
        <v>66</v>
      </c>
      <c r="G56" s="46">
        <v>72</v>
      </c>
      <c r="K56" s="4"/>
      <c r="S56" s="3"/>
      <c r="T56"/>
      <c r="U56" s="3"/>
      <c r="V56" s="3"/>
      <c r="W56" s="3"/>
      <c r="X56" s="3"/>
      <c r="Y56" s="3"/>
      <c r="Z56" s="3"/>
      <c r="AA56" s="3"/>
      <c r="AB56" s="3"/>
      <c r="AC56" s="3"/>
    </row>
    <row r="57" spans="1:29" ht="29" x14ac:dyDescent="0.35">
      <c r="A57" s="5">
        <v>54</v>
      </c>
      <c r="B57" s="4" t="s">
        <v>13</v>
      </c>
      <c r="C57" s="21" t="s">
        <v>276</v>
      </c>
      <c r="D57" s="8" t="s">
        <v>22</v>
      </c>
      <c r="E57" s="4" t="s">
        <v>77</v>
      </c>
      <c r="F57" s="45">
        <v>72</v>
      </c>
      <c r="G57" s="46">
        <v>78</v>
      </c>
      <c r="K57" s="4"/>
      <c r="T57"/>
    </row>
    <row r="58" spans="1:29" ht="29" x14ac:dyDescent="0.35">
      <c r="A58" s="5">
        <v>55</v>
      </c>
      <c r="B58" s="4" t="s">
        <v>13</v>
      </c>
      <c r="C58" s="21" t="s">
        <v>277</v>
      </c>
      <c r="D58" s="8" t="s">
        <v>22</v>
      </c>
      <c r="E58" s="4" t="s">
        <v>79</v>
      </c>
      <c r="F58" s="45">
        <v>78</v>
      </c>
      <c r="G58" s="46">
        <v>83</v>
      </c>
      <c r="K58" s="4"/>
      <c r="S58" s="3"/>
      <c r="T58"/>
      <c r="U58" s="3"/>
      <c r="V58" s="3"/>
      <c r="W58" s="3"/>
      <c r="X58" s="3"/>
      <c r="Y58" s="3"/>
      <c r="Z58" s="3"/>
      <c r="AA58" s="3"/>
      <c r="AB58" s="3"/>
      <c r="AC58" s="3"/>
    </row>
    <row r="59" spans="1:29" ht="29" x14ac:dyDescent="0.35">
      <c r="A59" s="7">
        <v>56</v>
      </c>
      <c r="B59" s="4" t="s">
        <v>13</v>
      </c>
      <c r="C59" s="21" t="s">
        <v>278</v>
      </c>
      <c r="D59" s="8" t="s">
        <v>22</v>
      </c>
      <c r="E59" s="4" t="s">
        <v>81</v>
      </c>
      <c r="F59" s="45">
        <v>83</v>
      </c>
      <c r="G59" s="46">
        <v>93</v>
      </c>
      <c r="K59" s="4"/>
      <c r="T59"/>
    </row>
    <row r="60" spans="1:29" ht="29" x14ac:dyDescent="0.35">
      <c r="A60" s="5">
        <v>57</v>
      </c>
      <c r="B60" s="4" t="s">
        <v>13</v>
      </c>
      <c r="C60" s="21" t="s">
        <v>279</v>
      </c>
      <c r="D60" s="8" t="s">
        <v>22</v>
      </c>
      <c r="E60" s="4" t="s">
        <v>83</v>
      </c>
      <c r="F60" s="45">
        <v>93</v>
      </c>
      <c r="G60" s="46">
        <v>104</v>
      </c>
      <c r="K60" s="4"/>
      <c r="S60" s="3"/>
      <c r="T60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35">
      <c r="A61" s="5">
        <v>58</v>
      </c>
      <c r="B61" s="4" t="s">
        <v>13</v>
      </c>
      <c r="C61" s="4" t="s">
        <v>280</v>
      </c>
      <c r="D61" s="8" t="s">
        <v>22</v>
      </c>
      <c r="E61" s="4" t="s">
        <v>85</v>
      </c>
      <c r="F61" s="45">
        <v>8</v>
      </c>
      <c r="G61" s="46">
        <v>13.5</v>
      </c>
      <c r="K61" s="4"/>
      <c r="T61"/>
    </row>
    <row r="62" spans="1:29" x14ac:dyDescent="0.35">
      <c r="A62" s="5">
        <v>59</v>
      </c>
      <c r="B62" s="4" t="s">
        <v>13</v>
      </c>
      <c r="C62" s="4" t="s">
        <v>281</v>
      </c>
      <c r="D62" s="8" t="s">
        <v>22</v>
      </c>
      <c r="E62" s="4" t="s">
        <v>85</v>
      </c>
      <c r="F62" s="45">
        <v>13.5</v>
      </c>
      <c r="G62" s="46">
        <v>16.5</v>
      </c>
      <c r="K62" s="4"/>
      <c r="S62" s="3"/>
      <c r="T62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35">
      <c r="A63" s="5">
        <v>60</v>
      </c>
      <c r="B63" s="4" t="s">
        <v>13</v>
      </c>
      <c r="C63" s="4" t="s">
        <v>282</v>
      </c>
      <c r="D63" s="8" t="s">
        <v>22</v>
      </c>
      <c r="E63" s="4" t="s">
        <v>85</v>
      </c>
      <c r="F63" s="45">
        <v>15</v>
      </c>
      <c r="G63" s="46">
        <v>18</v>
      </c>
      <c r="K63" s="4"/>
      <c r="T63"/>
    </row>
    <row r="64" spans="1:29" x14ac:dyDescent="0.35">
      <c r="A64" s="7">
        <v>61</v>
      </c>
      <c r="B64" s="4" t="s">
        <v>13</v>
      </c>
      <c r="C64" s="4" t="s">
        <v>283</v>
      </c>
      <c r="D64" s="8" t="s">
        <v>22</v>
      </c>
      <c r="E64" s="4" t="s">
        <v>85</v>
      </c>
      <c r="F64" s="45">
        <v>18</v>
      </c>
      <c r="G64" s="46">
        <v>20</v>
      </c>
      <c r="K64" s="4"/>
      <c r="S64" s="3"/>
      <c r="T64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35">
      <c r="A65" s="5">
        <v>62</v>
      </c>
      <c r="B65" s="4" t="s">
        <v>13</v>
      </c>
      <c r="C65" s="4" t="s">
        <v>284</v>
      </c>
      <c r="D65" s="8" t="s">
        <v>22</v>
      </c>
      <c r="E65" s="4" t="s">
        <v>87</v>
      </c>
      <c r="F65" s="45">
        <v>15</v>
      </c>
      <c r="G65" s="46">
        <v>18</v>
      </c>
      <c r="K65" s="4"/>
      <c r="T65"/>
    </row>
    <row r="66" spans="1:29" x14ac:dyDescent="0.35">
      <c r="A66" s="5">
        <v>63</v>
      </c>
      <c r="B66" s="4" t="s">
        <v>13</v>
      </c>
      <c r="C66" s="4" t="s">
        <v>285</v>
      </c>
      <c r="D66" s="8" t="s">
        <v>22</v>
      </c>
      <c r="E66" s="4" t="s">
        <v>87</v>
      </c>
      <c r="F66" s="45">
        <v>18</v>
      </c>
      <c r="G66" s="46">
        <v>20</v>
      </c>
      <c r="K66" s="4"/>
      <c r="S66" s="3"/>
      <c r="T66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35">
      <c r="A67" s="5">
        <v>64</v>
      </c>
      <c r="B67" s="4" t="s">
        <v>13</v>
      </c>
      <c r="C67" s="4" t="s">
        <v>286</v>
      </c>
      <c r="D67" s="8" t="s">
        <v>22</v>
      </c>
      <c r="E67" s="4" t="s">
        <v>87</v>
      </c>
      <c r="F67" s="45">
        <v>20</v>
      </c>
      <c r="G67" s="46">
        <v>23</v>
      </c>
      <c r="K67" s="4"/>
      <c r="T67"/>
    </row>
    <row r="68" spans="1:29" x14ac:dyDescent="0.35">
      <c r="A68" s="5">
        <v>65</v>
      </c>
      <c r="B68" s="4" t="s">
        <v>13</v>
      </c>
      <c r="C68" s="4" t="s">
        <v>287</v>
      </c>
      <c r="D68" s="8" t="s">
        <v>22</v>
      </c>
      <c r="E68" s="4" t="s">
        <v>87</v>
      </c>
      <c r="F68" s="45">
        <v>23</v>
      </c>
      <c r="G68" s="46">
        <v>26</v>
      </c>
      <c r="K68" s="4"/>
      <c r="S68" s="3"/>
      <c r="T68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35">
      <c r="A69" s="7">
        <v>66</v>
      </c>
      <c r="B69" s="4" t="s">
        <v>13</v>
      </c>
      <c r="C69" s="4" t="s">
        <v>288</v>
      </c>
      <c r="D69" s="8" t="s">
        <v>22</v>
      </c>
      <c r="E69" s="4" t="s">
        <v>89</v>
      </c>
      <c r="F69" s="45">
        <v>23</v>
      </c>
      <c r="G69" s="46">
        <v>26</v>
      </c>
      <c r="K69" s="4"/>
      <c r="T69"/>
    </row>
    <row r="70" spans="1:29" x14ac:dyDescent="0.35">
      <c r="A70" s="5">
        <v>67</v>
      </c>
      <c r="B70" s="4" t="s">
        <v>13</v>
      </c>
      <c r="C70" s="4" t="s">
        <v>289</v>
      </c>
      <c r="D70" s="8" t="s">
        <v>22</v>
      </c>
      <c r="E70" s="4" t="s">
        <v>89</v>
      </c>
      <c r="F70" s="45">
        <v>26</v>
      </c>
      <c r="G70" s="46">
        <v>30</v>
      </c>
      <c r="K70" s="4"/>
      <c r="S70" s="3"/>
      <c r="T70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35">
      <c r="A71" s="5">
        <v>68</v>
      </c>
      <c r="B71" s="4" t="s">
        <v>13</v>
      </c>
      <c r="C71" s="4" t="s">
        <v>290</v>
      </c>
      <c r="D71" s="8" t="s">
        <v>22</v>
      </c>
      <c r="E71" s="4" t="s">
        <v>89</v>
      </c>
      <c r="F71" s="45">
        <v>30</v>
      </c>
      <c r="G71" s="46">
        <v>33</v>
      </c>
      <c r="K71" s="4"/>
      <c r="T71"/>
    </row>
    <row r="72" spans="1:29" x14ac:dyDescent="0.35">
      <c r="A72" s="5">
        <v>69</v>
      </c>
      <c r="B72" s="4" t="s">
        <v>13</v>
      </c>
      <c r="C72" s="4" t="s">
        <v>291</v>
      </c>
      <c r="D72" s="8" t="s">
        <v>22</v>
      </c>
      <c r="E72" s="4" t="s">
        <v>91</v>
      </c>
      <c r="F72" s="45">
        <v>30</v>
      </c>
      <c r="G72" s="46">
        <v>33</v>
      </c>
      <c r="K72" s="4"/>
      <c r="S72" s="3"/>
      <c r="T72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35">
      <c r="A73" s="5">
        <v>70</v>
      </c>
      <c r="B73" s="4" t="s">
        <v>13</v>
      </c>
      <c r="C73" s="4" t="s">
        <v>292</v>
      </c>
      <c r="D73" s="8" t="s">
        <v>22</v>
      </c>
      <c r="E73" s="4" t="s">
        <v>91</v>
      </c>
      <c r="F73" s="45">
        <v>33</v>
      </c>
      <c r="G73" s="46">
        <v>37</v>
      </c>
      <c r="K73" s="4"/>
      <c r="T73"/>
    </row>
    <row r="74" spans="1:29" x14ac:dyDescent="0.35">
      <c r="A74" s="7">
        <v>71</v>
      </c>
      <c r="B74" s="4" t="s">
        <v>13</v>
      </c>
      <c r="C74" s="4" t="s">
        <v>293</v>
      </c>
      <c r="D74" s="8" t="s">
        <v>22</v>
      </c>
      <c r="E74" s="4" t="s">
        <v>93</v>
      </c>
      <c r="F74" s="45">
        <v>37</v>
      </c>
      <c r="G74" s="46">
        <v>41</v>
      </c>
      <c r="K74" s="4"/>
      <c r="S74" s="3"/>
      <c r="T74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35">
      <c r="A75" s="5">
        <v>72</v>
      </c>
      <c r="B75" s="4" t="s">
        <v>13</v>
      </c>
      <c r="C75" s="4" t="s">
        <v>294</v>
      </c>
      <c r="D75" s="8" t="s">
        <v>22</v>
      </c>
      <c r="E75" s="4" t="s">
        <v>93</v>
      </c>
      <c r="F75" s="45">
        <v>41</v>
      </c>
      <c r="G75" s="46">
        <v>46</v>
      </c>
      <c r="K75" s="4"/>
      <c r="T75"/>
    </row>
    <row r="76" spans="1:29" x14ac:dyDescent="0.35">
      <c r="A76" s="5">
        <v>73</v>
      </c>
      <c r="B76" s="4" t="s">
        <v>13</v>
      </c>
      <c r="C76" s="4" t="s">
        <v>295</v>
      </c>
      <c r="D76" s="8" t="s">
        <v>22</v>
      </c>
      <c r="E76" s="4" t="s">
        <v>93</v>
      </c>
      <c r="F76" s="45">
        <v>46</v>
      </c>
      <c r="G76" s="46">
        <v>52</v>
      </c>
      <c r="K76" s="4"/>
      <c r="S76" s="3"/>
      <c r="T76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35">
      <c r="A77" s="5">
        <v>74</v>
      </c>
      <c r="B77" s="4" t="s">
        <v>13</v>
      </c>
      <c r="C77" s="4" t="s">
        <v>296</v>
      </c>
      <c r="D77" s="8" t="s">
        <v>22</v>
      </c>
      <c r="E77" s="4" t="s">
        <v>95</v>
      </c>
      <c r="F77" s="45">
        <v>52</v>
      </c>
      <c r="G77" s="46">
        <v>60</v>
      </c>
      <c r="K77" s="4"/>
      <c r="T77"/>
    </row>
    <row r="78" spans="1:29" x14ac:dyDescent="0.35">
      <c r="A78" s="5">
        <v>75</v>
      </c>
      <c r="B78" s="4" t="s">
        <v>13</v>
      </c>
      <c r="C78" s="4" t="s">
        <v>297</v>
      </c>
      <c r="D78" s="8" t="s">
        <v>22</v>
      </c>
      <c r="E78" s="4" t="s">
        <v>97</v>
      </c>
      <c r="F78" s="45">
        <v>60</v>
      </c>
      <c r="G78" s="46">
        <v>66</v>
      </c>
      <c r="K78" s="4"/>
      <c r="S78" s="3"/>
      <c r="T78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35">
      <c r="A79" s="7">
        <v>76</v>
      </c>
      <c r="B79" s="4" t="s">
        <v>13</v>
      </c>
      <c r="C79" s="4" t="s">
        <v>298</v>
      </c>
      <c r="D79" s="8" t="s">
        <v>22</v>
      </c>
      <c r="E79" s="4" t="s">
        <v>99</v>
      </c>
      <c r="F79" s="45">
        <v>72</v>
      </c>
      <c r="G79" s="46">
        <v>78</v>
      </c>
      <c r="K79" s="4"/>
      <c r="T79"/>
    </row>
    <row r="80" spans="1:29" x14ac:dyDescent="0.35">
      <c r="A80" s="5">
        <v>77</v>
      </c>
      <c r="B80" s="4" t="s">
        <v>13</v>
      </c>
      <c r="C80" s="4" t="s">
        <v>299</v>
      </c>
      <c r="D80" s="4" t="s">
        <v>119</v>
      </c>
      <c r="E80" s="8" t="s">
        <v>25</v>
      </c>
      <c r="F80" s="45">
        <v>5</v>
      </c>
      <c r="G80" s="46">
        <v>11</v>
      </c>
      <c r="K80" s="4"/>
      <c r="S80" s="3"/>
      <c r="T80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35">
      <c r="A81" s="5">
        <v>78</v>
      </c>
      <c r="B81" s="4" t="s">
        <v>13</v>
      </c>
      <c r="C81" s="4" t="s">
        <v>300</v>
      </c>
      <c r="D81" s="4" t="s">
        <v>119</v>
      </c>
      <c r="E81" s="8" t="s">
        <v>25</v>
      </c>
      <c r="F81" s="45">
        <v>11</v>
      </c>
      <c r="G81" s="46">
        <v>14</v>
      </c>
      <c r="K81" s="4"/>
      <c r="T81"/>
    </row>
    <row r="82" spans="1:29" x14ac:dyDescent="0.35">
      <c r="A82" s="5">
        <v>79</v>
      </c>
      <c r="B82" s="4" t="s">
        <v>13</v>
      </c>
      <c r="C82" s="4" t="s">
        <v>301</v>
      </c>
      <c r="D82" s="4" t="s">
        <v>119</v>
      </c>
      <c r="E82" s="8" t="s">
        <v>27</v>
      </c>
      <c r="F82" s="45">
        <v>14</v>
      </c>
      <c r="G82" s="46">
        <v>18</v>
      </c>
      <c r="K82" s="4"/>
      <c r="S82" s="3"/>
      <c r="T82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35">
      <c r="A83" s="5">
        <v>80</v>
      </c>
      <c r="B83" s="4" t="s">
        <v>13</v>
      </c>
      <c r="C83" s="4" t="s">
        <v>302</v>
      </c>
      <c r="D83" s="4" t="s">
        <v>119</v>
      </c>
      <c r="E83" s="8" t="s">
        <v>27</v>
      </c>
      <c r="F83" s="45">
        <v>18</v>
      </c>
      <c r="G83" s="46">
        <v>20</v>
      </c>
      <c r="K83" s="4"/>
      <c r="T83"/>
    </row>
    <row r="84" spans="1:29" x14ac:dyDescent="0.35">
      <c r="A84" s="7">
        <v>81</v>
      </c>
      <c r="B84" s="4" t="s">
        <v>13</v>
      </c>
      <c r="C84" s="4" t="s">
        <v>303</v>
      </c>
      <c r="D84" s="4" t="s">
        <v>119</v>
      </c>
      <c r="E84" s="4" t="s">
        <v>304</v>
      </c>
      <c r="F84" s="45">
        <v>20</v>
      </c>
      <c r="G84" s="46">
        <v>23</v>
      </c>
      <c r="K84" s="4"/>
      <c r="S84" s="3"/>
      <c r="T84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35">
      <c r="A85" s="5">
        <v>82</v>
      </c>
      <c r="B85" s="4" t="s">
        <v>13</v>
      </c>
      <c r="C85" s="4" t="s">
        <v>305</v>
      </c>
      <c r="D85" s="4" t="s">
        <v>119</v>
      </c>
      <c r="E85" s="8" t="s">
        <v>29</v>
      </c>
      <c r="F85" s="45">
        <v>23</v>
      </c>
      <c r="G85" s="46">
        <v>26</v>
      </c>
      <c r="T85"/>
    </row>
    <row r="86" spans="1:29" x14ac:dyDescent="0.35">
      <c r="A86" s="5">
        <v>83</v>
      </c>
      <c r="B86" s="4" t="s">
        <v>13</v>
      </c>
      <c r="C86" s="4" t="s">
        <v>306</v>
      </c>
      <c r="D86" s="4" t="s">
        <v>119</v>
      </c>
      <c r="E86" s="8" t="s">
        <v>31</v>
      </c>
      <c r="F86" s="45">
        <v>26</v>
      </c>
      <c r="G86" s="46">
        <v>30</v>
      </c>
      <c r="S86" s="3"/>
      <c r="T86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35">
      <c r="A87" s="5">
        <v>84</v>
      </c>
      <c r="B87" s="4" t="s">
        <v>13</v>
      </c>
      <c r="C87" s="4" t="s">
        <v>307</v>
      </c>
      <c r="D87" s="4" t="s">
        <v>119</v>
      </c>
      <c r="E87" s="4" t="s">
        <v>308</v>
      </c>
      <c r="F87" s="45">
        <v>30</v>
      </c>
      <c r="G87" s="46">
        <v>33</v>
      </c>
      <c r="T87"/>
    </row>
    <row r="88" spans="1:29" x14ac:dyDescent="0.35">
      <c r="A88" s="5">
        <v>85</v>
      </c>
      <c r="B88" s="4" t="s">
        <v>13</v>
      </c>
      <c r="C88" s="4" t="s">
        <v>309</v>
      </c>
      <c r="D88" s="4" t="s">
        <v>119</v>
      </c>
      <c r="E88" s="4" t="s">
        <v>310</v>
      </c>
      <c r="F88" s="45">
        <v>33</v>
      </c>
      <c r="G88" s="46">
        <v>36</v>
      </c>
      <c r="S88" s="3"/>
      <c r="T88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35">
      <c r="A89" s="7">
        <v>86</v>
      </c>
      <c r="B89" s="4" t="s">
        <v>13</v>
      </c>
      <c r="C89" s="4" t="s">
        <v>311</v>
      </c>
      <c r="D89" s="4" t="s">
        <v>119</v>
      </c>
      <c r="E89" s="8" t="s">
        <v>33</v>
      </c>
      <c r="F89" s="45">
        <v>36</v>
      </c>
      <c r="G89" s="46">
        <v>41</v>
      </c>
      <c r="T89"/>
    </row>
    <row r="90" spans="1:29" x14ac:dyDescent="0.35">
      <c r="A90" s="5">
        <v>87</v>
      </c>
      <c r="B90" s="4" t="s">
        <v>13</v>
      </c>
      <c r="C90" s="4" t="s">
        <v>312</v>
      </c>
      <c r="D90" s="4" t="s">
        <v>119</v>
      </c>
      <c r="E90" s="8" t="s">
        <v>33</v>
      </c>
      <c r="F90" s="45">
        <v>41</v>
      </c>
      <c r="G90" s="46">
        <v>44</v>
      </c>
      <c r="S90" s="3"/>
      <c r="T90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35">
      <c r="A91" s="5">
        <v>88</v>
      </c>
      <c r="B91" s="4" t="s">
        <v>13</v>
      </c>
      <c r="C91" s="4" t="s">
        <v>313</v>
      </c>
      <c r="D91" s="4" t="s">
        <v>119</v>
      </c>
      <c r="E91" s="8" t="s">
        <v>35</v>
      </c>
      <c r="F91" s="45">
        <v>44</v>
      </c>
      <c r="G91" s="46">
        <v>52</v>
      </c>
      <c r="T91"/>
    </row>
    <row r="92" spans="1:29" x14ac:dyDescent="0.35">
      <c r="A92" s="5">
        <v>89</v>
      </c>
      <c r="B92" s="4" t="s">
        <v>13</v>
      </c>
      <c r="C92" s="4" t="s">
        <v>314</v>
      </c>
      <c r="D92" s="4" t="s">
        <v>119</v>
      </c>
      <c r="E92" s="8" t="s">
        <v>35</v>
      </c>
      <c r="F92" s="45">
        <v>52</v>
      </c>
      <c r="G92" s="46">
        <v>55</v>
      </c>
      <c r="S92" s="3"/>
      <c r="T92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35">
      <c r="A93" s="5">
        <v>90</v>
      </c>
      <c r="B93" s="4" t="s">
        <v>13</v>
      </c>
      <c r="C93" s="4" t="s">
        <v>315</v>
      </c>
      <c r="D93" s="4" t="s">
        <v>119</v>
      </c>
      <c r="E93" s="4" t="s">
        <v>316</v>
      </c>
      <c r="F93" s="45">
        <v>52</v>
      </c>
      <c r="G93" s="46">
        <v>60</v>
      </c>
      <c r="T93"/>
    </row>
    <row r="94" spans="1:29" x14ac:dyDescent="0.35">
      <c r="A94" s="7">
        <v>91</v>
      </c>
      <c r="B94" s="4" t="s">
        <v>13</v>
      </c>
      <c r="C94" s="4" t="s">
        <v>317</v>
      </c>
      <c r="D94" s="4" t="s">
        <v>119</v>
      </c>
      <c r="E94" s="8" t="s">
        <v>37</v>
      </c>
      <c r="F94" s="45">
        <v>60</v>
      </c>
      <c r="G94" s="46">
        <v>66</v>
      </c>
      <c r="S94" s="3"/>
      <c r="T94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35">
      <c r="A95" s="5">
        <v>92</v>
      </c>
      <c r="B95" s="4" t="s">
        <v>13</v>
      </c>
      <c r="C95" s="4" t="s">
        <v>318</v>
      </c>
      <c r="D95" s="4" t="s">
        <v>119</v>
      </c>
      <c r="E95" s="8" t="s">
        <v>39</v>
      </c>
      <c r="F95" s="45">
        <v>66</v>
      </c>
      <c r="G95" s="46">
        <v>72</v>
      </c>
      <c r="T95"/>
    </row>
    <row r="96" spans="1:29" ht="25" customHeight="1" x14ac:dyDescent="0.35">
      <c r="A96" s="5">
        <v>93</v>
      </c>
      <c r="B96" s="4" t="s">
        <v>13</v>
      </c>
      <c r="C96" s="4" t="s">
        <v>319</v>
      </c>
      <c r="D96" s="4" t="s">
        <v>119</v>
      </c>
      <c r="E96" s="8" t="s">
        <v>39</v>
      </c>
      <c r="F96" s="45">
        <v>72</v>
      </c>
      <c r="G96" s="46">
        <v>78</v>
      </c>
      <c r="S96" s="3"/>
      <c r="T96"/>
      <c r="U96" s="3"/>
      <c r="V96" s="3"/>
      <c r="W96" s="3"/>
      <c r="X96" s="3"/>
      <c r="Y96" s="3"/>
      <c r="Z96" s="3"/>
      <c r="AA96" s="3"/>
      <c r="AB96" s="3"/>
      <c r="AC96" s="3"/>
    </row>
    <row r="97" spans="1:7" x14ac:dyDescent="0.35">
      <c r="A97" s="5">
        <v>94</v>
      </c>
      <c r="B97" s="4" t="s">
        <v>13</v>
      </c>
      <c r="C97" s="4" t="s">
        <v>320</v>
      </c>
      <c r="D97" s="4" t="s">
        <v>119</v>
      </c>
      <c r="E97" s="8" t="s">
        <v>41</v>
      </c>
      <c r="F97" s="45">
        <v>78</v>
      </c>
      <c r="G97" s="46">
        <v>83</v>
      </c>
    </row>
    <row r="98" spans="1:7" x14ac:dyDescent="0.35">
      <c r="A98" s="5">
        <v>95</v>
      </c>
      <c r="B98" s="4" t="s">
        <v>13</v>
      </c>
      <c r="C98" s="4" t="s">
        <v>321</v>
      </c>
      <c r="D98" s="4" t="s">
        <v>119</v>
      </c>
      <c r="E98" s="8" t="s">
        <v>43</v>
      </c>
      <c r="F98" s="45">
        <v>83</v>
      </c>
      <c r="G98" s="46">
        <v>93</v>
      </c>
    </row>
    <row r="99" spans="1:7" x14ac:dyDescent="0.35">
      <c r="A99" s="7">
        <v>96</v>
      </c>
      <c r="B99" s="4" t="s">
        <v>13</v>
      </c>
      <c r="C99" s="4" t="s">
        <v>322</v>
      </c>
      <c r="D99" s="4" t="s">
        <v>119</v>
      </c>
      <c r="E99" s="8" t="s">
        <v>45</v>
      </c>
      <c r="F99" s="45">
        <v>93</v>
      </c>
      <c r="G99" s="46">
        <v>104</v>
      </c>
    </row>
    <row r="100" spans="1:7" x14ac:dyDescent="0.35">
      <c r="A100" s="4"/>
      <c r="B100" s="4"/>
      <c r="C100" s="4"/>
      <c r="D100" s="4"/>
      <c r="E100" s="4"/>
      <c r="F100" s="45"/>
      <c r="G100" s="46"/>
    </row>
    <row r="101" spans="1:7" x14ac:dyDescent="0.35">
      <c r="A101" s="4"/>
      <c r="B101" s="4"/>
      <c r="C101" s="4"/>
      <c r="D101" s="4"/>
      <c r="E101" s="4"/>
      <c r="F101" s="4"/>
      <c r="G101" s="4"/>
    </row>
  </sheetData>
  <sheetProtection password="CCF3" sheet="1" objects="1" scenarios="1"/>
  <autoFilter ref="A3:AC100" xr:uid="{00000000-0009-0000-0000-000001000000}"/>
  <mergeCells count="5">
    <mergeCell ref="A2:A3"/>
    <mergeCell ref="B2:B3"/>
    <mergeCell ref="C2:C3"/>
    <mergeCell ref="E2:E3"/>
    <mergeCell ref="F2:G2"/>
  </mergeCells>
  <pageMargins left="0.7" right="0.7" top="0.75" bottom="0.75" header="0.3" footer="0.3"/>
  <pageSetup orientation="portrait" verticalDpi="0" r:id="rId1"/>
  <headerFooter>
    <oddHeader xml:space="preserve">&amp;C&amp;12Classification: &amp;KFF0000Project Confidential&amp;8&amp;K000000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D35"/>
  <sheetViews>
    <sheetView tabSelected="1" view="pageBreakPreview" zoomScale="70" zoomScaleNormal="70" zoomScaleSheetLayoutView="70" workbookViewId="0">
      <selection activeCell="D6" sqref="D6:G6"/>
    </sheetView>
  </sheetViews>
  <sheetFormatPr defaultRowHeight="13" x14ac:dyDescent="0.3"/>
  <cols>
    <col min="1" max="1" width="4.54296875" style="194" customWidth="1"/>
    <col min="2" max="2" width="16.453125" style="194" customWidth="1"/>
    <col min="3" max="3" width="17.26953125" style="194" customWidth="1"/>
    <col min="4" max="4" width="60.54296875" style="194" customWidth="1"/>
    <col min="5" max="6" width="15" style="194" customWidth="1"/>
    <col min="7" max="7" width="12.7265625" style="194" customWidth="1"/>
    <col min="8" max="8" width="4.81640625" style="194" customWidth="1"/>
    <col min="9" max="31" width="9.1796875" style="194"/>
    <col min="32" max="82" width="10.26953125" style="194" hidden="1" customWidth="1"/>
    <col min="83" max="256" width="9.1796875" style="194"/>
    <col min="257" max="257" width="4.54296875" style="194" customWidth="1"/>
    <col min="258" max="258" width="16.453125" style="194" customWidth="1"/>
    <col min="259" max="259" width="17.26953125" style="194" customWidth="1"/>
    <col min="260" max="260" width="60.54296875" style="194" customWidth="1"/>
    <col min="261" max="262" width="15" style="194" customWidth="1"/>
    <col min="263" max="263" width="12.7265625" style="194" customWidth="1"/>
    <col min="264" max="264" width="4.81640625" style="194" customWidth="1"/>
    <col min="265" max="287" width="9.1796875" style="194"/>
    <col min="288" max="338" width="0" style="194" hidden="1" customWidth="1"/>
    <col min="339" max="512" width="9.1796875" style="194"/>
    <col min="513" max="513" width="4.54296875" style="194" customWidth="1"/>
    <col min="514" max="514" width="16.453125" style="194" customWidth="1"/>
    <col min="515" max="515" width="17.26953125" style="194" customWidth="1"/>
    <col min="516" max="516" width="60.54296875" style="194" customWidth="1"/>
    <col min="517" max="518" width="15" style="194" customWidth="1"/>
    <col min="519" max="519" width="12.7265625" style="194" customWidth="1"/>
    <col min="520" max="520" width="4.81640625" style="194" customWidth="1"/>
    <col min="521" max="543" width="9.1796875" style="194"/>
    <col min="544" max="594" width="0" style="194" hidden="1" customWidth="1"/>
    <col min="595" max="768" width="9.1796875" style="194"/>
    <col min="769" max="769" width="4.54296875" style="194" customWidth="1"/>
    <col min="770" max="770" width="16.453125" style="194" customWidth="1"/>
    <col min="771" max="771" width="17.26953125" style="194" customWidth="1"/>
    <col min="772" max="772" width="60.54296875" style="194" customWidth="1"/>
    <col min="773" max="774" width="15" style="194" customWidth="1"/>
    <col min="775" max="775" width="12.7265625" style="194" customWidth="1"/>
    <col min="776" max="776" width="4.81640625" style="194" customWidth="1"/>
    <col min="777" max="799" width="9.1796875" style="194"/>
    <col min="800" max="850" width="0" style="194" hidden="1" customWidth="1"/>
    <col min="851" max="1024" width="9.1796875" style="194"/>
    <col min="1025" max="1025" width="4.54296875" style="194" customWidth="1"/>
    <col min="1026" max="1026" width="16.453125" style="194" customWidth="1"/>
    <col min="1027" max="1027" width="17.26953125" style="194" customWidth="1"/>
    <col min="1028" max="1028" width="60.54296875" style="194" customWidth="1"/>
    <col min="1029" max="1030" width="15" style="194" customWidth="1"/>
    <col min="1031" max="1031" width="12.7265625" style="194" customWidth="1"/>
    <col min="1032" max="1032" width="4.81640625" style="194" customWidth="1"/>
    <col min="1033" max="1055" width="9.1796875" style="194"/>
    <col min="1056" max="1106" width="0" style="194" hidden="1" customWidth="1"/>
    <col min="1107" max="1280" width="9.1796875" style="194"/>
    <col min="1281" max="1281" width="4.54296875" style="194" customWidth="1"/>
    <col min="1282" max="1282" width="16.453125" style="194" customWidth="1"/>
    <col min="1283" max="1283" width="17.26953125" style="194" customWidth="1"/>
    <col min="1284" max="1284" width="60.54296875" style="194" customWidth="1"/>
    <col min="1285" max="1286" width="15" style="194" customWidth="1"/>
    <col min="1287" max="1287" width="12.7265625" style="194" customWidth="1"/>
    <col min="1288" max="1288" width="4.81640625" style="194" customWidth="1"/>
    <col min="1289" max="1311" width="9.1796875" style="194"/>
    <col min="1312" max="1362" width="0" style="194" hidden="1" customWidth="1"/>
    <col min="1363" max="1536" width="9.1796875" style="194"/>
    <col min="1537" max="1537" width="4.54296875" style="194" customWidth="1"/>
    <col min="1538" max="1538" width="16.453125" style="194" customWidth="1"/>
    <col min="1539" max="1539" width="17.26953125" style="194" customWidth="1"/>
    <col min="1540" max="1540" width="60.54296875" style="194" customWidth="1"/>
    <col min="1541" max="1542" width="15" style="194" customWidth="1"/>
    <col min="1543" max="1543" width="12.7265625" style="194" customWidth="1"/>
    <col min="1544" max="1544" width="4.81640625" style="194" customWidth="1"/>
    <col min="1545" max="1567" width="9.1796875" style="194"/>
    <col min="1568" max="1618" width="0" style="194" hidden="1" customWidth="1"/>
    <col min="1619" max="1792" width="9.1796875" style="194"/>
    <col min="1793" max="1793" width="4.54296875" style="194" customWidth="1"/>
    <col min="1794" max="1794" width="16.453125" style="194" customWidth="1"/>
    <col min="1795" max="1795" width="17.26953125" style="194" customWidth="1"/>
    <col min="1796" max="1796" width="60.54296875" style="194" customWidth="1"/>
    <col min="1797" max="1798" width="15" style="194" customWidth="1"/>
    <col min="1799" max="1799" width="12.7265625" style="194" customWidth="1"/>
    <col min="1800" max="1800" width="4.81640625" style="194" customWidth="1"/>
    <col min="1801" max="1823" width="9.1796875" style="194"/>
    <col min="1824" max="1874" width="0" style="194" hidden="1" customWidth="1"/>
    <col min="1875" max="2048" width="9.1796875" style="194"/>
    <col min="2049" max="2049" width="4.54296875" style="194" customWidth="1"/>
    <col min="2050" max="2050" width="16.453125" style="194" customWidth="1"/>
    <col min="2051" max="2051" width="17.26953125" style="194" customWidth="1"/>
    <col min="2052" max="2052" width="60.54296875" style="194" customWidth="1"/>
    <col min="2053" max="2054" width="15" style="194" customWidth="1"/>
    <col min="2055" max="2055" width="12.7265625" style="194" customWidth="1"/>
    <col min="2056" max="2056" width="4.81640625" style="194" customWidth="1"/>
    <col min="2057" max="2079" width="9.1796875" style="194"/>
    <col min="2080" max="2130" width="0" style="194" hidden="1" customWidth="1"/>
    <col min="2131" max="2304" width="9.1796875" style="194"/>
    <col min="2305" max="2305" width="4.54296875" style="194" customWidth="1"/>
    <col min="2306" max="2306" width="16.453125" style="194" customWidth="1"/>
    <col min="2307" max="2307" width="17.26953125" style="194" customWidth="1"/>
    <col min="2308" max="2308" width="60.54296875" style="194" customWidth="1"/>
    <col min="2309" max="2310" width="15" style="194" customWidth="1"/>
    <col min="2311" max="2311" width="12.7265625" style="194" customWidth="1"/>
    <col min="2312" max="2312" width="4.81640625" style="194" customWidth="1"/>
    <col min="2313" max="2335" width="9.1796875" style="194"/>
    <col min="2336" max="2386" width="0" style="194" hidden="1" customWidth="1"/>
    <col min="2387" max="2560" width="9.1796875" style="194"/>
    <col min="2561" max="2561" width="4.54296875" style="194" customWidth="1"/>
    <col min="2562" max="2562" width="16.453125" style="194" customWidth="1"/>
    <col min="2563" max="2563" width="17.26953125" style="194" customWidth="1"/>
    <col min="2564" max="2564" width="60.54296875" style="194" customWidth="1"/>
    <col min="2565" max="2566" width="15" style="194" customWidth="1"/>
    <col min="2567" max="2567" width="12.7265625" style="194" customWidth="1"/>
    <col min="2568" max="2568" width="4.81640625" style="194" customWidth="1"/>
    <col min="2569" max="2591" width="9.1796875" style="194"/>
    <col min="2592" max="2642" width="0" style="194" hidden="1" customWidth="1"/>
    <col min="2643" max="2816" width="9.1796875" style="194"/>
    <col min="2817" max="2817" width="4.54296875" style="194" customWidth="1"/>
    <col min="2818" max="2818" width="16.453125" style="194" customWidth="1"/>
    <col min="2819" max="2819" width="17.26953125" style="194" customWidth="1"/>
    <col min="2820" max="2820" width="60.54296875" style="194" customWidth="1"/>
    <col min="2821" max="2822" width="15" style="194" customWidth="1"/>
    <col min="2823" max="2823" width="12.7265625" style="194" customWidth="1"/>
    <col min="2824" max="2824" width="4.81640625" style="194" customWidth="1"/>
    <col min="2825" max="2847" width="9.1796875" style="194"/>
    <col min="2848" max="2898" width="0" style="194" hidden="1" customWidth="1"/>
    <col min="2899" max="3072" width="9.1796875" style="194"/>
    <col min="3073" max="3073" width="4.54296875" style="194" customWidth="1"/>
    <col min="3074" max="3074" width="16.453125" style="194" customWidth="1"/>
    <col min="3075" max="3075" width="17.26953125" style="194" customWidth="1"/>
    <col min="3076" max="3076" width="60.54296875" style="194" customWidth="1"/>
    <col min="3077" max="3078" width="15" style="194" customWidth="1"/>
    <col min="3079" max="3079" width="12.7265625" style="194" customWidth="1"/>
    <col min="3080" max="3080" width="4.81640625" style="194" customWidth="1"/>
    <col min="3081" max="3103" width="9.1796875" style="194"/>
    <col min="3104" max="3154" width="0" style="194" hidden="1" customWidth="1"/>
    <col min="3155" max="3328" width="9.1796875" style="194"/>
    <col min="3329" max="3329" width="4.54296875" style="194" customWidth="1"/>
    <col min="3330" max="3330" width="16.453125" style="194" customWidth="1"/>
    <col min="3331" max="3331" width="17.26953125" style="194" customWidth="1"/>
    <col min="3332" max="3332" width="60.54296875" style="194" customWidth="1"/>
    <col min="3333" max="3334" width="15" style="194" customWidth="1"/>
    <col min="3335" max="3335" width="12.7265625" style="194" customWidth="1"/>
    <col min="3336" max="3336" width="4.81640625" style="194" customWidth="1"/>
    <col min="3337" max="3359" width="9.1796875" style="194"/>
    <col min="3360" max="3410" width="0" style="194" hidden="1" customWidth="1"/>
    <col min="3411" max="3584" width="9.1796875" style="194"/>
    <col min="3585" max="3585" width="4.54296875" style="194" customWidth="1"/>
    <col min="3586" max="3586" width="16.453125" style="194" customWidth="1"/>
    <col min="3587" max="3587" width="17.26953125" style="194" customWidth="1"/>
    <col min="3588" max="3588" width="60.54296875" style="194" customWidth="1"/>
    <col min="3589" max="3590" width="15" style="194" customWidth="1"/>
    <col min="3591" max="3591" width="12.7265625" style="194" customWidth="1"/>
    <col min="3592" max="3592" width="4.81640625" style="194" customWidth="1"/>
    <col min="3593" max="3615" width="9.1796875" style="194"/>
    <col min="3616" max="3666" width="0" style="194" hidden="1" customWidth="1"/>
    <col min="3667" max="3840" width="9.1796875" style="194"/>
    <col min="3841" max="3841" width="4.54296875" style="194" customWidth="1"/>
    <col min="3842" max="3842" width="16.453125" style="194" customWidth="1"/>
    <col min="3843" max="3843" width="17.26953125" style="194" customWidth="1"/>
    <col min="3844" max="3844" width="60.54296875" style="194" customWidth="1"/>
    <col min="3845" max="3846" width="15" style="194" customWidth="1"/>
    <col min="3847" max="3847" width="12.7265625" style="194" customWidth="1"/>
    <col min="3848" max="3848" width="4.81640625" style="194" customWidth="1"/>
    <col min="3849" max="3871" width="9.1796875" style="194"/>
    <col min="3872" max="3922" width="0" style="194" hidden="1" customWidth="1"/>
    <col min="3923" max="4096" width="9.1796875" style="194"/>
    <col min="4097" max="4097" width="4.54296875" style="194" customWidth="1"/>
    <col min="4098" max="4098" width="16.453125" style="194" customWidth="1"/>
    <col min="4099" max="4099" width="17.26953125" style="194" customWidth="1"/>
    <col min="4100" max="4100" width="60.54296875" style="194" customWidth="1"/>
    <col min="4101" max="4102" width="15" style="194" customWidth="1"/>
    <col min="4103" max="4103" width="12.7265625" style="194" customWidth="1"/>
    <col min="4104" max="4104" width="4.81640625" style="194" customWidth="1"/>
    <col min="4105" max="4127" width="9.1796875" style="194"/>
    <col min="4128" max="4178" width="0" style="194" hidden="1" customWidth="1"/>
    <col min="4179" max="4352" width="9.1796875" style="194"/>
    <col min="4353" max="4353" width="4.54296875" style="194" customWidth="1"/>
    <col min="4354" max="4354" width="16.453125" style="194" customWidth="1"/>
    <col min="4355" max="4355" width="17.26953125" style="194" customWidth="1"/>
    <col min="4356" max="4356" width="60.54296875" style="194" customWidth="1"/>
    <col min="4357" max="4358" width="15" style="194" customWidth="1"/>
    <col min="4359" max="4359" width="12.7265625" style="194" customWidth="1"/>
    <col min="4360" max="4360" width="4.81640625" style="194" customWidth="1"/>
    <col min="4361" max="4383" width="9.1796875" style="194"/>
    <col min="4384" max="4434" width="0" style="194" hidden="1" customWidth="1"/>
    <col min="4435" max="4608" width="9.1796875" style="194"/>
    <col min="4609" max="4609" width="4.54296875" style="194" customWidth="1"/>
    <col min="4610" max="4610" width="16.453125" style="194" customWidth="1"/>
    <col min="4611" max="4611" width="17.26953125" style="194" customWidth="1"/>
    <col min="4612" max="4612" width="60.54296875" style="194" customWidth="1"/>
    <col min="4613" max="4614" width="15" style="194" customWidth="1"/>
    <col min="4615" max="4615" width="12.7265625" style="194" customWidth="1"/>
    <col min="4616" max="4616" width="4.81640625" style="194" customWidth="1"/>
    <col min="4617" max="4639" width="9.1796875" style="194"/>
    <col min="4640" max="4690" width="0" style="194" hidden="1" customWidth="1"/>
    <col min="4691" max="4864" width="9.1796875" style="194"/>
    <col min="4865" max="4865" width="4.54296875" style="194" customWidth="1"/>
    <col min="4866" max="4866" width="16.453125" style="194" customWidth="1"/>
    <col min="4867" max="4867" width="17.26953125" style="194" customWidth="1"/>
    <col min="4868" max="4868" width="60.54296875" style="194" customWidth="1"/>
    <col min="4869" max="4870" width="15" style="194" customWidth="1"/>
    <col min="4871" max="4871" width="12.7265625" style="194" customWidth="1"/>
    <col min="4872" max="4872" width="4.81640625" style="194" customWidth="1"/>
    <col min="4873" max="4895" width="9.1796875" style="194"/>
    <col min="4896" max="4946" width="0" style="194" hidden="1" customWidth="1"/>
    <col min="4947" max="5120" width="9.1796875" style="194"/>
    <col min="5121" max="5121" width="4.54296875" style="194" customWidth="1"/>
    <col min="5122" max="5122" width="16.453125" style="194" customWidth="1"/>
    <col min="5123" max="5123" width="17.26953125" style="194" customWidth="1"/>
    <col min="5124" max="5124" width="60.54296875" style="194" customWidth="1"/>
    <col min="5125" max="5126" width="15" style="194" customWidth="1"/>
    <col min="5127" max="5127" width="12.7265625" style="194" customWidth="1"/>
    <col min="5128" max="5128" width="4.81640625" style="194" customWidth="1"/>
    <col min="5129" max="5151" width="9.1796875" style="194"/>
    <col min="5152" max="5202" width="0" style="194" hidden="1" customWidth="1"/>
    <col min="5203" max="5376" width="9.1796875" style="194"/>
    <col min="5377" max="5377" width="4.54296875" style="194" customWidth="1"/>
    <col min="5378" max="5378" width="16.453125" style="194" customWidth="1"/>
    <col min="5379" max="5379" width="17.26953125" style="194" customWidth="1"/>
    <col min="5380" max="5380" width="60.54296875" style="194" customWidth="1"/>
    <col min="5381" max="5382" width="15" style="194" customWidth="1"/>
    <col min="5383" max="5383" width="12.7265625" style="194" customWidth="1"/>
    <col min="5384" max="5384" width="4.81640625" style="194" customWidth="1"/>
    <col min="5385" max="5407" width="9.1796875" style="194"/>
    <col min="5408" max="5458" width="0" style="194" hidden="1" customWidth="1"/>
    <col min="5459" max="5632" width="9.1796875" style="194"/>
    <col min="5633" max="5633" width="4.54296875" style="194" customWidth="1"/>
    <col min="5634" max="5634" width="16.453125" style="194" customWidth="1"/>
    <col min="5635" max="5635" width="17.26953125" style="194" customWidth="1"/>
    <col min="5636" max="5636" width="60.54296875" style="194" customWidth="1"/>
    <col min="5637" max="5638" width="15" style="194" customWidth="1"/>
    <col min="5639" max="5639" width="12.7265625" style="194" customWidth="1"/>
    <col min="5640" max="5640" width="4.81640625" style="194" customWidth="1"/>
    <col min="5641" max="5663" width="9.1796875" style="194"/>
    <col min="5664" max="5714" width="0" style="194" hidden="1" customWidth="1"/>
    <col min="5715" max="5888" width="9.1796875" style="194"/>
    <col min="5889" max="5889" width="4.54296875" style="194" customWidth="1"/>
    <col min="5890" max="5890" width="16.453125" style="194" customWidth="1"/>
    <col min="5891" max="5891" width="17.26953125" style="194" customWidth="1"/>
    <col min="5892" max="5892" width="60.54296875" style="194" customWidth="1"/>
    <col min="5893" max="5894" width="15" style="194" customWidth="1"/>
    <col min="5895" max="5895" width="12.7265625" style="194" customWidth="1"/>
    <col min="5896" max="5896" width="4.81640625" style="194" customWidth="1"/>
    <col min="5897" max="5919" width="9.1796875" style="194"/>
    <col min="5920" max="5970" width="0" style="194" hidden="1" customWidth="1"/>
    <col min="5971" max="6144" width="9.1796875" style="194"/>
    <col min="6145" max="6145" width="4.54296875" style="194" customWidth="1"/>
    <col min="6146" max="6146" width="16.453125" style="194" customWidth="1"/>
    <col min="6147" max="6147" width="17.26953125" style="194" customWidth="1"/>
    <col min="6148" max="6148" width="60.54296875" style="194" customWidth="1"/>
    <col min="6149" max="6150" width="15" style="194" customWidth="1"/>
    <col min="6151" max="6151" width="12.7265625" style="194" customWidth="1"/>
    <col min="6152" max="6152" width="4.81640625" style="194" customWidth="1"/>
    <col min="6153" max="6175" width="9.1796875" style="194"/>
    <col min="6176" max="6226" width="0" style="194" hidden="1" customWidth="1"/>
    <col min="6227" max="6400" width="9.1796875" style="194"/>
    <col min="6401" max="6401" width="4.54296875" style="194" customWidth="1"/>
    <col min="6402" max="6402" width="16.453125" style="194" customWidth="1"/>
    <col min="6403" max="6403" width="17.26953125" style="194" customWidth="1"/>
    <col min="6404" max="6404" width="60.54296875" style="194" customWidth="1"/>
    <col min="6405" max="6406" width="15" style="194" customWidth="1"/>
    <col min="6407" max="6407" width="12.7265625" style="194" customWidth="1"/>
    <col min="6408" max="6408" width="4.81640625" style="194" customWidth="1"/>
    <col min="6409" max="6431" width="9.1796875" style="194"/>
    <col min="6432" max="6482" width="0" style="194" hidden="1" customWidth="1"/>
    <col min="6483" max="6656" width="9.1796875" style="194"/>
    <col min="6657" max="6657" width="4.54296875" style="194" customWidth="1"/>
    <col min="6658" max="6658" width="16.453125" style="194" customWidth="1"/>
    <col min="6659" max="6659" width="17.26953125" style="194" customWidth="1"/>
    <col min="6660" max="6660" width="60.54296875" style="194" customWidth="1"/>
    <col min="6661" max="6662" width="15" style="194" customWidth="1"/>
    <col min="6663" max="6663" width="12.7265625" style="194" customWidth="1"/>
    <col min="6664" max="6664" width="4.81640625" style="194" customWidth="1"/>
    <col min="6665" max="6687" width="9.1796875" style="194"/>
    <col min="6688" max="6738" width="0" style="194" hidden="1" customWidth="1"/>
    <col min="6739" max="6912" width="9.1796875" style="194"/>
    <col min="6913" max="6913" width="4.54296875" style="194" customWidth="1"/>
    <col min="6914" max="6914" width="16.453125" style="194" customWidth="1"/>
    <col min="6915" max="6915" width="17.26953125" style="194" customWidth="1"/>
    <col min="6916" max="6916" width="60.54296875" style="194" customWidth="1"/>
    <col min="6917" max="6918" width="15" style="194" customWidth="1"/>
    <col min="6919" max="6919" width="12.7265625" style="194" customWidth="1"/>
    <col min="6920" max="6920" width="4.81640625" style="194" customWidth="1"/>
    <col min="6921" max="6943" width="9.1796875" style="194"/>
    <col min="6944" max="6994" width="0" style="194" hidden="1" customWidth="1"/>
    <col min="6995" max="7168" width="9.1796875" style="194"/>
    <col min="7169" max="7169" width="4.54296875" style="194" customWidth="1"/>
    <col min="7170" max="7170" width="16.453125" style="194" customWidth="1"/>
    <col min="7171" max="7171" width="17.26953125" style="194" customWidth="1"/>
    <col min="7172" max="7172" width="60.54296875" style="194" customWidth="1"/>
    <col min="7173" max="7174" width="15" style="194" customWidth="1"/>
    <col min="7175" max="7175" width="12.7265625" style="194" customWidth="1"/>
    <col min="7176" max="7176" width="4.81640625" style="194" customWidth="1"/>
    <col min="7177" max="7199" width="9.1796875" style="194"/>
    <col min="7200" max="7250" width="0" style="194" hidden="1" customWidth="1"/>
    <col min="7251" max="7424" width="9.1796875" style="194"/>
    <col min="7425" max="7425" width="4.54296875" style="194" customWidth="1"/>
    <col min="7426" max="7426" width="16.453125" style="194" customWidth="1"/>
    <col min="7427" max="7427" width="17.26953125" style="194" customWidth="1"/>
    <col min="7428" max="7428" width="60.54296875" style="194" customWidth="1"/>
    <col min="7429" max="7430" width="15" style="194" customWidth="1"/>
    <col min="7431" max="7431" width="12.7265625" style="194" customWidth="1"/>
    <col min="7432" max="7432" width="4.81640625" style="194" customWidth="1"/>
    <col min="7433" max="7455" width="9.1796875" style="194"/>
    <col min="7456" max="7506" width="0" style="194" hidden="1" customWidth="1"/>
    <col min="7507" max="7680" width="9.1796875" style="194"/>
    <col min="7681" max="7681" width="4.54296875" style="194" customWidth="1"/>
    <col min="7682" max="7682" width="16.453125" style="194" customWidth="1"/>
    <col min="7683" max="7683" width="17.26953125" style="194" customWidth="1"/>
    <col min="7684" max="7684" width="60.54296875" style="194" customWidth="1"/>
    <col min="7685" max="7686" width="15" style="194" customWidth="1"/>
    <col min="7687" max="7687" width="12.7265625" style="194" customWidth="1"/>
    <col min="7688" max="7688" width="4.81640625" style="194" customWidth="1"/>
    <col min="7689" max="7711" width="9.1796875" style="194"/>
    <col min="7712" max="7762" width="0" style="194" hidden="1" customWidth="1"/>
    <col min="7763" max="7936" width="9.1796875" style="194"/>
    <col min="7937" max="7937" width="4.54296875" style="194" customWidth="1"/>
    <col min="7938" max="7938" width="16.453125" style="194" customWidth="1"/>
    <col min="7939" max="7939" width="17.26953125" style="194" customWidth="1"/>
    <col min="7940" max="7940" width="60.54296875" style="194" customWidth="1"/>
    <col min="7941" max="7942" width="15" style="194" customWidth="1"/>
    <col min="7943" max="7943" width="12.7265625" style="194" customWidth="1"/>
    <col min="7944" max="7944" width="4.81640625" style="194" customWidth="1"/>
    <col min="7945" max="7967" width="9.1796875" style="194"/>
    <col min="7968" max="8018" width="0" style="194" hidden="1" customWidth="1"/>
    <col min="8019" max="8192" width="9.1796875" style="194"/>
    <col min="8193" max="8193" width="4.54296875" style="194" customWidth="1"/>
    <col min="8194" max="8194" width="16.453125" style="194" customWidth="1"/>
    <col min="8195" max="8195" width="17.26953125" style="194" customWidth="1"/>
    <col min="8196" max="8196" width="60.54296875" style="194" customWidth="1"/>
    <col min="8197" max="8198" width="15" style="194" customWidth="1"/>
    <col min="8199" max="8199" width="12.7265625" style="194" customWidth="1"/>
    <col min="8200" max="8200" width="4.81640625" style="194" customWidth="1"/>
    <col min="8201" max="8223" width="9.1796875" style="194"/>
    <col min="8224" max="8274" width="0" style="194" hidden="1" customWidth="1"/>
    <col min="8275" max="8448" width="9.1796875" style="194"/>
    <col min="8449" max="8449" width="4.54296875" style="194" customWidth="1"/>
    <col min="8450" max="8450" width="16.453125" style="194" customWidth="1"/>
    <col min="8451" max="8451" width="17.26953125" style="194" customWidth="1"/>
    <col min="8452" max="8452" width="60.54296875" style="194" customWidth="1"/>
    <col min="8453" max="8454" width="15" style="194" customWidth="1"/>
    <col min="8455" max="8455" width="12.7265625" style="194" customWidth="1"/>
    <col min="8456" max="8456" width="4.81640625" style="194" customWidth="1"/>
    <col min="8457" max="8479" width="9.1796875" style="194"/>
    <col min="8480" max="8530" width="0" style="194" hidden="1" customWidth="1"/>
    <col min="8531" max="8704" width="9.1796875" style="194"/>
    <col min="8705" max="8705" width="4.54296875" style="194" customWidth="1"/>
    <col min="8706" max="8706" width="16.453125" style="194" customWidth="1"/>
    <col min="8707" max="8707" width="17.26953125" style="194" customWidth="1"/>
    <col min="8708" max="8708" width="60.54296875" style="194" customWidth="1"/>
    <col min="8709" max="8710" width="15" style="194" customWidth="1"/>
    <col min="8711" max="8711" width="12.7265625" style="194" customWidth="1"/>
    <col min="8712" max="8712" width="4.81640625" style="194" customWidth="1"/>
    <col min="8713" max="8735" width="9.1796875" style="194"/>
    <col min="8736" max="8786" width="0" style="194" hidden="1" customWidth="1"/>
    <col min="8787" max="8960" width="9.1796875" style="194"/>
    <col min="8961" max="8961" width="4.54296875" style="194" customWidth="1"/>
    <col min="8962" max="8962" width="16.453125" style="194" customWidth="1"/>
    <col min="8963" max="8963" width="17.26953125" style="194" customWidth="1"/>
    <col min="8964" max="8964" width="60.54296875" style="194" customWidth="1"/>
    <col min="8965" max="8966" width="15" style="194" customWidth="1"/>
    <col min="8967" max="8967" width="12.7265625" style="194" customWidth="1"/>
    <col min="8968" max="8968" width="4.81640625" style="194" customWidth="1"/>
    <col min="8969" max="8991" width="9.1796875" style="194"/>
    <col min="8992" max="9042" width="0" style="194" hidden="1" customWidth="1"/>
    <col min="9043" max="9216" width="9.1796875" style="194"/>
    <col min="9217" max="9217" width="4.54296875" style="194" customWidth="1"/>
    <col min="9218" max="9218" width="16.453125" style="194" customWidth="1"/>
    <col min="9219" max="9219" width="17.26953125" style="194" customWidth="1"/>
    <col min="9220" max="9220" width="60.54296875" style="194" customWidth="1"/>
    <col min="9221" max="9222" width="15" style="194" customWidth="1"/>
    <col min="9223" max="9223" width="12.7265625" style="194" customWidth="1"/>
    <col min="9224" max="9224" width="4.81640625" style="194" customWidth="1"/>
    <col min="9225" max="9247" width="9.1796875" style="194"/>
    <col min="9248" max="9298" width="0" style="194" hidden="1" customWidth="1"/>
    <col min="9299" max="9472" width="9.1796875" style="194"/>
    <col min="9473" max="9473" width="4.54296875" style="194" customWidth="1"/>
    <col min="9474" max="9474" width="16.453125" style="194" customWidth="1"/>
    <col min="9475" max="9475" width="17.26953125" style="194" customWidth="1"/>
    <col min="9476" max="9476" width="60.54296875" style="194" customWidth="1"/>
    <col min="9477" max="9478" width="15" style="194" customWidth="1"/>
    <col min="9479" max="9479" width="12.7265625" style="194" customWidth="1"/>
    <col min="9480" max="9480" width="4.81640625" style="194" customWidth="1"/>
    <col min="9481" max="9503" width="9.1796875" style="194"/>
    <col min="9504" max="9554" width="0" style="194" hidden="1" customWidth="1"/>
    <col min="9555" max="9728" width="9.1796875" style="194"/>
    <col min="9729" max="9729" width="4.54296875" style="194" customWidth="1"/>
    <col min="9730" max="9730" width="16.453125" style="194" customWidth="1"/>
    <col min="9731" max="9731" width="17.26953125" style="194" customWidth="1"/>
    <col min="9732" max="9732" width="60.54296875" style="194" customWidth="1"/>
    <col min="9733" max="9734" width="15" style="194" customWidth="1"/>
    <col min="9735" max="9735" width="12.7265625" style="194" customWidth="1"/>
    <col min="9736" max="9736" width="4.81640625" style="194" customWidth="1"/>
    <col min="9737" max="9759" width="9.1796875" style="194"/>
    <col min="9760" max="9810" width="0" style="194" hidden="1" customWidth="1"/>
    <col min="9811" max="9984" width="9.1796875" style="194"/>
    <col min="9985" max="9985" width="4.54296875" style="194" customWidth="1"/>
    <col min="9986" max="9986" width="16.453125" style="194" customWidth="1"/>
    <col min="9987" max="9987" width="17.26953125" style="194" customWidth="1"/>
    <col min="9988" max="9988" width="60.54296875" style="194" customWidth="1"/>
    <col min="9989" max="9990" width="15" style="194" customWidth="1"/>
    <col min="9991" max="9991" width="12.7265625" style="194" customWidth="1"/>
    <col min="9992" max="9992" width="4.81640625" style="194" customWidth="1"/>
    <col min="9993" max="10015" width="9.1796875" style="194"/>
    <col min="10016" max="10066" width="0" style="194" hidden="1" customWidth="1"/>
    <col min="10067" max="10240" width="9.1796875" style="194"/>
    <col min="10241" max="10241" width="4.54296875" style="194" customWidth="1"/>
    <col min="10242" max="10242" width="16.453125" style="194" customWidth="1"/>
    <col min="10243" max="10243" width="17.26953125" style="194" customWidth="1"/>
    <col min="10244" max="10244" width="60.54296875" style="194" customWidth="1"/>
    <col min="10245" max="10246" width="15" style="194" customWidth="1"/>
    <col min="10247" max="10247" width="12.7265625" style="194" customWidth="1"/>
    <col min="10248" max="10248" width="4.81640625" style="194" customWidth="1"/>
    <col min="10249" max="10271" width="9.1796875" style="194"/>
    <col min="10272" max="10322" width="0" style="194" hidden="1" customWidth="1"/>
    <col min="10323" max="10496" width="9.1796875" style="194"/>
    <col min="10497" max="10497" width="4.54296875" style="194" customWidth="1"/>
    <col min="10498" max="10498" width="16.453125" style="194" customWidth="1"/>
    <col min="10499" max="10499" width="17.26953125" style="194" customWidth="1"/>
    <col min="10500" max="10500" width="60.54296875" style="194" customWidth="1"/>
    <col min="10501" max="10502" width="15" style="194" customWidth="1"/>
    <col min="10503" max="10503" width="12.7265625" style="194" customWidth="1"/>
    <col min="10504" max="10504" width="4.81640625" style="194" customWidth="1"/>
    <col min="10505" max="10527" width="9.1796875" style="194"/>
    <col min="10528" max="10578" width="0" style="194" hidden="1" customWidth="1"/>
    <col min="10579" max="10752" width="9.1796875" style="194"/>
    <col min="10753" max="10753" width="4.54296875" style="194" customWidth="1"/>
    <col min="10754" max="10754" width="16.453125" style="194" customWidth="1"/>
    <col min="10755" max="10755" width="17.26953125" style="194" customWidth="1"/>
    <col min="10756" max="10756" width="60.54296875" style="194" customWidth="1"/>
    <col min="10757" max="10758" width="15" style="194" customWidth="1"/>
    <col min="10759" max="10759" width="12.7265625" style="194" customWidth="1"/>
    <col min="10760" max="10760" width="4.81640625" style="194" customWidth="1"/>
    <col min="10761" max="10783" width="9.1796875" style="194"/>
    <col min="10784" max="10834" width="0" style="194" hidden="1" customWidth="1"/>
    <col min="10835" max="11008" width="9.1796875" style="194"/>
    <col min="11009" max="11009" width="4.54296875" style="194" customWidth="1"/>
    <col min="11010" max="11010" width="16.453125" style="194" customWidth="1"/>
    <col min="11011" max="11011" width="17.26953125" style="194" customWidth="1"/>
    <col min="11012" max="11012" width="60.54296875" style="194" customWidth="1"/>
    <col min="11013" max="11014" width="15" style="194" customWidth="1"/>
    <col min="11015" max="11015" width="12.7265625" style="194" customWidth="1"/>
    <col min="11016" max="11016" width="4.81640625" style="194" customWidth="1"/>
    <col min="11017" max="11039" width="9.1796875" style="194"/>
    <col min="11040" max="11090" width="0" style="194" hidden="1" customWidth="1"/>
    <col min="11091" max="11264" width="9.1796875" style="194"/>
    <col min="11265" max="11265" width="4.54296875" style="194" customWidth="1"/>
    <col min="11266" max="11266" width="16.453125" style="194" customWidth="1"/>
    <col min="11267" max="11267" width="17.26953125" style="194" customWidth="1"/>
    <col min="11268" max="11268" width="60.54296875" style="194" customWidth="1"/>
    <col min="11269" max="11270" width="15" style="194" customWidth="1"/>
    <col min="11271" max="11271" width="12.7265625" style="194" customWidth="1"/>
    <col min="11272" max="11272" width="4.81640625" style="194" customWidth="1"/>
    <col min="11273" max="11295" width="9.1796875" style="194"/>
    <col min="11296" max="11346" width="0" style="194" hidden="1" customWidth="1"/>
    <col min="11347" max="11520" width="9.1796875" style="194"/>
    <col min="11521" max="11521" width="4.54296875" style="194" customWidth="1"/>
    <col min="11522" max="11522" width="16.453125" style="194" customWidth="1"/>
    <col min="11523" max="11523" width="17.26953125" style="194" customWidth="1"/>
    <col min="11524" max="11524" width="60.54296875" style="194" customWidth="1"/>
    <col min="11525" max="11526" width="15" style="194" customWidth="1"/>
    <col min="11527" max="11527" width="12.7265625" style="194" customWidth="1"/>
    <col min="11528" max="11528" width="4.81640625" style="194" customWidth="1"/>
    <col min="11529" max="11551" width="9.1796875" style="194"/>
    <col min="11552" max="11602" width="0" style="194" hidden="1" customWidth="1"/>
    <col min="11603" max="11776" width="9.1796875" style="194"/>
    <col min="11777" max="11777" width="4.54296875" style="194" customWidth="1"/>
    <col min="11778" max="11778" width="16.453125" style="194" customWidth="1"/>
    <col min="11779" max="11779" width="17.26953125" style="194" customWidth="1"/>
    <col min="11780" max="11780" width="60.54296875" style="194" customWidth="1"/>
    <col min="11781" max="11782" width="15" style="194" customWidth="1"/>
    <col min="11783" max="11783" width="12.7265625" style="194" customWidth="1"/>
    <col min="11784" max="11784" width="4.81640625" style="194" customWidth="1"/>
    <col min="11785" max="11807" width="9.1796875" style="194"/>
    <col min="11808" max="11858" width="0" style="194" hidden="1" customWidth="1"/>
    <col min="11859" max="12032" width="9.1796875" style="194"/>
    <col min="12033" max="12033" width="4.54296875" style="194" customWidth="1"/>
    <col min="12034" max="12034" width="16.453125" style="194" customWidth="1"/>
    <col min="12035" max="12035" width="17.26953125" style="194" customWidth="1"/>
    <col min="12036" max="12036" width="60.54296875" style="194" customWidth="1"/>
    <col min="12037" max="12038" width="15" style="194" customWidth="1"/>
    <col min="12039" max="12039" width="12.7265625" style="194" customWidth="1"/>
    <col min="12040" max="12040" width="4.81640625" style="194" customWidth="1"/>
    <col min="12041" max="12063" width="9.1796875" style="194"/>
    <col min="12064" max="12114" width="0" style="194" hidden="1" customWidth="1"/>
    <col min="12115" max="12288" width="9.1796875" style="194"/>
    <col min="12289" max="12289" width="4.54296875" style="194" customWidth="1"/>
    <col min="12290" max="12290" width="16.453125" style="194" customWidth="1"/>
    <col min="12291" max="12291" width="17.26953125" style="194" customWidth="1"/>
    <col min="12292" max="12292" width="60.54296875" style="194" customWidth="1"/>
    <col min="12293" max="12294" width="15" style="194" customWidth="1"/>
    <col min="12295" max="12295" width="12.7265625" style="194" customWidth="1"/>
    <col min="12296" max="12296" width="4.81640625" style="194" customWidth="1"/>
    <col min="12297" max="12319" width="9.1796875" style="194"/>
    <col min="12320" max="12370" width="0" style="194" hidden="1" customWidth="1"/>
    <col min="12371" max="12544" width="9.1796875" style="194"/>
    <col min="12545" max="12545" width="4.54296875" style="194" customWidth="1"/>
    <col min="12546" max="12546" width="16.453125" style="194" customWidth="1"/>
    <col min="12547" max="12547" width="17.26953125" style="194" customWidth="1"/>
    <col min="12548" max="12548" width="60.54296875" style="194" customWidth="1"/>
    <col min="12549" max="12550" width="15" style="194" customWidth="1"/>
    <col min="12551" max="12551" width="12.7265625" style="194" customWidth="1"/>
    <col min="12552" max="12552" width="4.81640625" style="194" customWidth="1"/>
    <col min="12553" max="12575" width="9.1796875" style="194"/>
    <col min="12576" max="12626" width="0" style="194" hidden="1" customWidth="1"/>
    <col min="12627" max="12800" width="9.1796875" style="194"/>
    <col min="12801" max="12801" width="4.54296875" style="194" customWidth="1"/>
    <col min="12802" max="12802" width="16.453125" style="194" customWidth="1"/>
    <col min="12803" max="12803" width="17.26953125" style="194" customWidth="1"/>
    <col min="12804" max="12804" width="60.54296875" style="194" customWidth="1"/>
    <col min="12805" max="12806" width="15" style="194" customWidth="1"/>
    <col min="12807" max="12807" width="12.7265625" style="194" customWidth="1"/>
    <col min="12808" max="12808" width="4.81640625" style="194" customWidth="1"/>
    <col min="12809" max="12831" width="9.1796875" style="194"/>
    <col min="12832" max="12882" width="0" style="194" hidden="1" customWidth="1"/>
    <col min="12883" max="13056" width="9.1796875" style="194"/>
    <col min="13057" max="13057" width="4.54296875" style="194" customWidth="1"/>
    <col min="13058" max="13058" width="16.453125" style="194" customWidth="1"/>
    <col min="13059" max="13059" width="17.26953125" style="194" customWidth="1"/>
    <col min="13060" max="13060" width="60.54296875" style="194" customWidth="1"/>
    <col min="13061" max="13062" width="15" style="194" customWidth="1"/>
    <col min="13063" max="13063" width="12.7265625" style="194" customWidth="1"/>
    <col min="13064" max="13064" width="4.81640625" style="194" customWidth="1"/>
    <col min="13065" max="13087" width="9.1796875" style="194"/>
    <col min="13088" max="13138" width="0" style="194" hidden="1" customWidth="1"/>
    <col min="13139" max="13312" width="9.1796875" style="194"/>
    <col min="13313" max="13313" width="4.54296875" style="194" customWidth="1"/>
    <col min="13314" max="13314" width="16.453125" style="194" customWidth="1"/>
    <col min="13315" max="13315" width="17.26953125" style="194" customWidth="1"/>
    <col min="13316" max="13316" width="60.54296875" style="194" customWidth="1"/>
    <col min="13317" max="13318" width="15" style="194" customWidth="1"/>
    <col min="13319" max="13319" width="12.7265625" style="194" customWidth="1"/>
    <col min="13320" max="13320" width="4.81640625" style="194" customWidth="1"/>
    <col min="13321" max="13343" width="9.1796875" style="194"/>
    <col min="13344" max="13394" width="0" style="194" hidden="1" customWidth="1"/>
    <col min="13395" max="13568" width="9.1796875" style="194"/>
    <col min="13569" max="13569" width="4.54296875" style="194" customWidth="1"/>
    <col min="13570" max="13570" width="16.453125" style="194" customWidth="1"/>
    <col min="13571" max="13571" width="17.26953125" style="194" customWidth="1"/>
    <col min="13572" max="13572" width="60.54296875" style="194" customWidth="1"/>
    <col min="13573" max="13574" width="15" style="194" customWidth="1"/>
    <col min="13575" max="13575" width="12.7265625" style="194" customWidth="1"/>
    <col min="13576" max="13576" width="4.81640625" style="194" customWidth="1"/>
    <col min="13577" max="13599" width="9.1796875" style="194"/>
    <col min="13600" max="13650" width="0" style="194" hidden="1" customWidth="1"/>
    <col min="13651" max="13824" width="9.1796875" style="194"/>
    <col min="13825" max="13825" width="4.54296875" style="194" customWidth="1"/>
    <col min="13826" max="13826" width="16.453125" style="194" customWidth="1"/>
    <col min="13827" max="13827" width="17.26953125" style="194" customWidth="1"/>
    <col min="13828" max="13828" width="60.54296875" style="194" customWidth="1"/>
    <col min="13829" max="13830" width="15" style="194" customWidth="1"/>
    <col min="13831" max="13831" width="12.7265625" style="194" customWidth="1"/>
    <col min="13832" max="13832" width="4.81640625" style="194" customWidth="1"/>
    <col min="13833" max="13855" width="9.1796875" style="194"/>
    <col min="13856" max="13906" width="0" style="194" hidden="1" customWidth="1"/>
    <col min="13907" max="14080" width="9.1796875" style="194"/>
    <col min="14081" max="14081" width="4.54296875" style="194" customWidth="1"/>
    <col min="14082" max="14082" width="16.453125" style="194" customWidth="1"/>
    <col min="14083" max="14083" width="17.26953125" style="194" customWidth="1"/>
    <col min="14084" max="14084" width="60.54296875" style="194" customWidth="1"/>
    <col min="14085" max="14086" width="15" style="194" customWidth="1"/>
    <col min="14087" max="14087" width="12.7265625" style="194" customWidth="1"/>
    <col min="14088" max="14088" width="4.81640625" style="194" customWidth="1"/>
    <col min="14089" max="14111" width="9.1796875" style="194"/>
    <col min="14112" max="14162" width="0" style="194" hidden="1" customWidth="1"/>
    <col min="14163" max="14336" width="9.1796875" style="194"/>
    <col min="14337" max="14337" width="4.54296875" style="194" customWidth="1"/>
    <col min="14338" max="14338" width="16.453125" style="194" customWidth="1"/>
    <col min="14339" max="14339" width="17.26953125" style="194" customWidth="1"/>
    <col min="14340" max="14340" width="60.54296875" style="194" customWidth="1"/>
    <col min="14341" max="14342" width="15" style="194" customWidth="1"/>
    <col min="14343" max="14343" width="12.7265625" style="194" customWidth="1"/>
    <col min="14344" max="14344" width="4.81640625" style="194" customWidth="1"/>
    <col min="14345" max="14367" width="9.1796875" style="194"/>
    <col min="14368" max="14418" width="0" style="194" hidden="1" customWidth="1"/>
    <col min="14419" max="14592" width="9.1796875" style="194"/>
    <col min="14593" max="14593" width="4.54296875" style="194" customWidth="1"/>
    <col min="14594" max="14594" width="16.453125" style="194" customWidth="1"/>
    <col min="14595" max="14595" width="17.26953125" style="194" customWidth="1"/>
    <col min="14596" max="14596" width="60.54296875" style="194" customWidth="1"/>
    <col min="14597" max="14598" width="15" style="194" customWidth="1"/>
    <col min="14599" max="14599" width="12.7265625" style="194" customWidth="1"/>
    <col min="14600" max="14600" width="4.81640625" style="194" customWidth="1"/>
    <col min="14601" max="14623" width="9.1796875" style="194"/>
    <col min="14624" max="14674" width="0" style="194" hidden="1" customWidth="1"/>
    <col min="14675" max="14848" width="9.1796875" style="194"/>
    <col min="14849" max="14849" width="4.54296875" style="194" customWidth="1"/>
    <col min="14850" max="14850" width="16.453125" style="194" customWidth="1"/>
    <col min="14851" max="14851" width="17.26953125" style="194" customWidth="1"/>
    <col min="14852" max="14852" width="60.54296875" style="194" customWidth="1"/>
    <col min="14853" max="14854" width="15" style="194" customWidth="1"/>
    <col min="14855" max="14855" width="12.7265625" style="194" customWidth="1"/>
    <col min="14856" max="14856" width="4.81640625" style="194" customWidth="1"/>
    <col min="14857" max="14879" width="9.1796875" style="194"/>
    <col min="14880" max="14930" width="0" style="194" hidden="1" customWidth="1"/>
    <col min="14931" max="15104" width="9.1796875" style="194"/>
    <col min="15105" max="15105" width="4.54296875" style="194" customWidth="1"/>
    <col min="15106" max="15106" width="16.453125" style="194" customWidth="1"/>
    <col min="15107" max="15107" width="17.26953125" style="194" customWidth="1"/>
    <col min="15108" max="15108" width="60.54296875" style="194" customWidth="1"/>
    <col min="15109" max="15110" width="15" style="194" customWidth="1"/>
    <col min="15111" max="15111" width="12.7265625" style="194" customWidth="1"/>
    <col min="15112" max="15112" width="4.81640625" style="194" customWidth="1"/>
    <col min="15113" max="15135" width="9.1796875" style="194"/>
    <col min="15136" max="15186" width="0" style="194" hidden="1" customWidth="1"/>
    <col min="15187" max="15360" width="9.1796875" style="194"/>
    <col min="15361" max="15361" width="4.54296875" style="194" customWidth="1"/>
    <col min="15362" max="15362" width="16.453125" style="194" customWidth="1"/>
    <col min="15363" max="15363" width="17.26953125" style="194" customWidth="1"/>
    <col min="15364" max="15364" width="60.54296875" style="194" customWidth="1"/>
    <col min="15365" max="15366" width="15" style="194" customWidth="1"/>
    <col min="15367" max="15367" width="12.7265625" style="194" customWidth="1"/>
    <col min="15368" max="15368" width="4.81640625" style="194" customWidth="1"/>
    <col min="15369" max="15391" width="9.1796875" style="194"/>
    <col min="15392" max="15442" width="0" style="194" hidden="1" customWidth="1"/>
    <col min="15443" max="15616" width="9.1796875" style="194"/>
    <col min="15617" max="15617" width="4.54296875" style="194" customWidth="1"/>
    <col min="15618" max="15618" width="16.453125" style="194" customWidth="1"/>
    <col min="15619" max="15619" width="17.26953125" style="194" customWidth="1"/>
    <col min="15620" max="15620" width="60.54296875" style="194" customWidth="1"/>
    <col min="15621" max="15622" width="15" style="194" customWidth="1"/>
    <col min="15623" max="15623" width="12.7265625" style="194" customWidth="1"/>
    <col min="15624" max="15624" width="4.81640625" style="194" customWidth="1"/>
    <col min="15625" max="15647" width="9.1796875" style="194"/>
    <col min="15648" max="15698" width="0" style="194" hidden="1" customWidth="1"/>
    <col min="15699" max="15872" width="9.1796875" style="194"/>
    <col min="15873" max="15873" width="4.54296875" style="194" customWidth="1"/>
    <col min="15874" max="15874" width="16.453125" style="194" customWidth="1"/>
    <col min="15875" max="15875" width="17.26953125" style="194" customWidth="1"/>
    <col min="15876" max="15876" width="60.54296875" style="194" customWidth="1"/>
    <col min="15877" max="15878" width="15" style="194" customWidth="1"/>
    <col min="15879" max="15879" width="12.7265625" style="194" customWidth="1"/>
    <col min="15880" max="15880" width="4.81640625" style="194" customWidth="1"/>
    <col min="15881" max="15903" width="9.1796875" style="194"/>
    <col min="15904" max="15954" width="0" style="194" hidden="1" customWidth="1"/>
    <col min="15955" max="16128" width="9.1796875" style="194"/>
    <col min="16129" max="16129" width="4.54296875" style="194" customWidth="1"/>
    <col min="16130" max="16130" width="16.453125" style="194" customWidth="1"/>
    <col min="16131" max="16131" width="17.26953125" style="194" customWidth="1"/>
    <col min="16132" max="16132" width="60.54296875" style="194" customWidth="1"/>
    <col min="16133" max="16134" width="15" style="194" customWidth="1"/>
    <col min="16135" max="16135" width="12.7265625" style="194" customWidth="1"/>
    <col min="16136" max="16136" width="4.81640625" style="194" customWidth="1"/>
    <col min="16137" max="16159" width="9.1796875" style="194"/>
    <col min="16160" max="16210" width="0" style="194" hidden="1" customWidth="1"/>
    <col min="16211" max="16384" width="9.1796875" style="194"/>
  </cols>
  <sheetData>
    <row r="1" spans="1:8" ht="116.25" customHeight="1" thickBot="1" x14ac:dyDescent="0.35">
      <c r="A1" s="223"/>
      <c r="B1" s="224"/>
      <c r="C1" s="224"/>
      <c r="D1" s="224"/>
      <c r="E1" s="224"/>
      <c r="F1" s="224"/>
      <c r="G1" s="224"/>
      <c r="H1" s="225"/>
    </row>
    <row r="2" spans="1:8" ht="26.5" thickBot="1" x14ac:dyDescent="0.35">
      <c r="A2" s="226" t="s">
        <v>323</v>
      </c>
      <c r="B2" s="227"/>
      <c r="C2" s="227"/>
      <c r="D2" s="227"/>
      <c r="E2" s="227"/>
      <c r="F2" s="227"/>
      <c r="G2" s="227"/>
      <c r="H2" s="228"/>
    </row>
    <row r="3" spans="1:8" ht="23.5" x14ac:dyDescent="0.3">
      <c r="A3" s="229" t="s">
        <v>576</v>
      </c>
      <c r="B3" s="230"/>
      <c r="C3" s="230"/>
      <c r="D3" s="230"/>
      <c r="E3" s="230"/>
      <c r="F3" s="230"/>
      <c r="G3" s="230"/>
      <c r="H3" s="231"/>
    </row>
    <row r="4" spans="1:8" ht="24" thickBot="1" x14ac:dyDescent="0.35">
      <c r="A4" s="232" t="s">
        <v>575</v>
      </c>
      <c r="B4" s="233"/>
      <c r="C4" s="233"/>
      <c r="D4" s="233"/>
      <c r="E4" s="233"/>
      <c r="F4" s="233"/>
      <c r="G4" s="233"/>
      <c r="H4" s="234"/>
    </row>
    <row r="5" spans="1:8" ht="13.5" thickBot="1" x14ac:dyDescent="0.35">
      <c r="A5" s="195"/>
      <c r="B5" s="196"/>
      <c r="C5" s="196"/>
      <c r="D5" s="196"/>
      <c r="E5" s="196"/>
      <c r="F5" s="196"/>
      <c r="G5" s="196"/>
      <c r="H5" s="197"/>
    </row>
    <row r="6" spans="1:8" ht="39.75" customHeight="1" x14ac:dyDescent="0.3">
      <c r="A6" s="195"/>
      <c r="B6" s="235" t="s">
        <v>324</v>
      </c>
      <c r="C6" s="236"/>
      <c r="D6" s="237" t="s">
        <v>577</v>
      </c>
      <c r="E6" s="238"/>
      <c r="F6" s="238"/>
      <c r="G6" s="239"/>
      <c r="H6" s="197"/>
    </row>
    <row r="7" spans="1:8" ht="39.75" customHeight="1" x14ac:dyDescent="0.3">
      <c r="A7" s="195"/>
      <c r="B7" s="250" t="s">
        <v>325</v>
      </c>
      <c r="C7" s="251"/>
      <c r="D7" s="242"/>
      <c r="E7" s="243"/>
      <c r="F7" s="243"/>
      <c r="G7" s="244"/>
      <c r="H7" s="197"/>
    </row>
    <row r="8" spans="1:8" ht="39.75" customHeight="1" x14ac:dyDescent="0.3">
      <c r="A8" s="195"/>
      <c r="B8" s="240" t="s">
        <v>326</v>
      </c>
      <c r="C8" s="241"/>
      <c r="D8" s="242"/>
      <c r="E8" s="243"/>
      <c r="F8" s="243"/>
      <c r="G8" s="244"/>
      <c r="H8" s="197"/>
    </row>
    <row r="9" spans="1:8" ht="39.75" customHeight="1" x14ac:dyDescent="0.3">
      <c r="A9" s="195"/>
      <c r="B9" s="240" t="s">
        <v>327</v>
      </c>
      <c r="C9" s="241"/>
      <c r="D9" s="242"/>
      <c r="E9" s="243"/>
      <c r="F9" s="243"/>
      <c r="G9" s="244"/>
      <c r="H9" s="197"/>
    </row>
    <row r="10" spans="1:8" ht="39.75" customHeight="1" x14ac:dyDescent="0.3">
      <c r="A10" s="195"/>
      <c r="B10" s="240" t="s">
        <v>328</v>
      </c>
      <c r="C10" s="241"/>
      <c r="D10" s="242"/>
      <c r="E10" s="243"/>
      <c r="F10" s="243"/>
      <c r="G10" s="244"/>
      <c r="H10" s="197"/>
    </row>
    <row r="11" spans="1:8" ht="39.75" customHeight="1" thickBot="1" x14ac:dyDescent="0.35">
      <c r="A11" s="195"/>
      <c r="B11" s="245" t="s">
        <v>329</v>
      </c>
      <c r="C11" s="246"/>
      <c r="D11" s="247"/>
      <c r="E11" s="248"/>
      <c r="F11" s="248"/>
      <c r="G11" s="249"/>
      <c r="H11" s="197"/>
    </row>
    <row r="12" spans="1:8" s="200" customFormat="1" ht="24.75" customHeight="1" x14ac:dyDescent="0.3">
      <c r="A12" s="195"/>
      <c r="B12" s="198"/>
      <c r="C12" s="198"/>
      <c r="D12" s="199"/>
      <c r="E12" s="199"/>
      <c r="F12" s="199"/>
      <c r="G12" s="199"/>
      <c r="H12" s="197"/>
    </row>
    <row r="13" spans="1:8" s="200" customFormat="1" ht="24.75" customHeight="1" x14ac:dyDescent="0.3">
      <c r="A13" s="195"/>
      <c r="B13" s="198"/>
      <c r="C13" s="198"/>
      <c r="D13" s="199"/>
      <c r="E13" s="199"/>
      <c r="F13" s="199"/>
      <c r="G13" s="199"/>
      <c r="H13" s="197"/>
    </row>
    <row r="14" spans="1:8" s="200" customFormat="1" ht="24.75" customHeight="1" x14ac:dyDescent="0.3">
      <c r="A14" s="195"/>
      <c r="B14" s="198"/>
      <c r="C14" s="198"/>
      <c r="D14" s="199"/>
      <c r="E14" s="199"/>
      <c r="F14" s="199"/>
      <c r="G14" s="199"/>
      <c r="H14" s="197"/>
    </row>
    <row r="15" spans="1:8" s="200" customFormat="1" ht="24.75" customHeight="1" x14ac:dyDescent="0.3">
      <c r="A15" s="195"/>
      <c r="B15" s="198"/>
      <c r="C15" s="198"/>
      <c r="D15" s="199"/>
      <c r="E15" s="199"/>
      <c r="F15" s="199"/>
      <c r="G15" s="199"/>
      <c r="H15" s="197"/>
    </row>
    <row r="16" spans="1:8" s="200" customFormat="1" ht="24.75" customHeight="1" x14ac:dyDescent="0.3">
      <c r="A16" s="195"/>
      <c r="B16" s="198"/>
      <c r="C16" s="198"/>
      <c r="D16" s="199"/>
      <c r="E16" s="199"/>
      <c r="F16" s="199"/>
      <c r="G16" s="199"/>
      <c r="H16" s="197"/>
    </row>
    <row r="17" spans="1:8" s="200" customFormat="1" ht="24.75" customHeight="1" x14ac:dyDescent="0.3">
      <c r="A17" s="195"/>
      <c r="B17" s="198"/>
      <c r="C17" s="198"/>
      <c r="D17" s="199"/>
      <c r="E17" s="199"/>
      <c r="F17" s="199"/>
      <c r="G17" s="199"/>
      <c r="H17" s="197"/>
    </row>
    <row r="18" spans="1:8" s="200" customFormat="1" ht="24.75" customHeight="1" x14ac:dyDescent="0.3">
      <c r="A18" s="195"/>
      <c r="B18" s="198"/>
      <c r="C18" s="198"/>
      <c r="D18" s="199"/>
      <c r="E18" s="199"/>
      <c r="F18" s="199"/>
      <c r="G18" s="199"/>
      <c r="H18" s="197"/>
    </row>
    <row r="19" spans="1:8" s="200" customFormat="1" ht="24.75" customHeight="1" x14ac:dyDescent="0.3">
      <c r="A19" s="195"/>
      <c r="B19" s="198"/>
      <c r="C19" s="198"/>
      <c r="D19" s="199"/>
      <c r="E19" s="199"/>
      <c r="F19" s="199"/>
      <c r="G19" s="199"/>
      <c r="H19" s="197"/>
    </row>
    <row r="20" spans="1:8" s="200" customFormat="1" ht="24.75" customHeight="1" x14ac:dyDescent="0.3">
      <c r="A20" s="195"/>
      <c r="B20" s="198"/>
      <c r="C20" s="198"/>
      <c r="D20" s="199"/>
      <c r="E20" s="199"/>
      <c r="F20" s="199"/>
      <c r="G20" s="199"/>
      <c r="H20" s="197"/>
    </row>
    <row r="21" spans="1:8" s="200" customFormat="1" ht="24.75" customHeight="1" thickBot="1" x14ac:dyDescent="0.35">
      <c r="A21" s="195"/>
      <c r="B21" s="198"/>
      <c r="C21" s="198"/>
      <c r="D21" s="199"/>
      <c r="E21" s="199"/>
      <c r="F21" s="199"/>
      <c r="G21" s="199"/>
      <c r="H21" s="197"/>
    </row>
    <row r="22" spans="1:8" s="200" customFormat="1" ht="24.75" customHeight="1" x14ac:dyDescent="0.3">
      <c r="A22" s="195"/>
      <c r="B22" s="201"/>
      <c r="C22" s="202"/>
      <c r="D22" s="203"/>
      <c r="E22" s="203"/>
      <c r="F22" s="203"/>
      <c r="G22" s="204"/>
      <c r="H22" s="197"/>
    </row>
    <row r="23" spans="1:8" s="200" customFormat="1" ht="24.75" customHeight="1" x14ac:dyDescent="0.3">
      <c r="A23" s="195"/>
      <c r="B23" s="205"/>
      <c r="C23" s="206"/>
      <c r="D23" s="207"/>
      <c r="E23" s="207"/>
      <c r="F23" s="207"/>
      <c r="G23" s="208"/>
      <c r="H23" s="197"/>
    </row>
    <row r="24" spans="1:8" s="200" customFormat="1" ht="24.75" customHeight="1" x14ac:dyDescent="0.3">
      <c r="A24" s="195"/>
      <c r="B24" s="205"/>
      <c r="C24" s="206"/>
      <c r="D24" s="207"/>
      <c r="E24" s="207"/>
      <c r="F24" s="207"/>
      <c r="G24" s="208"/>
      <c r="H24" s="197"/>
    </row>
    <row r="25" spans="1:8" s="200" customFormat="1" ht="24.75" customHeight="1" x14ac:dyDescent="0.3">
      <c r="A25" s="195"/>
      <c r="B25" s="205"/>
      <c r="C25" s="206"/>
      <c r="D25" s="207"/>
      <c r="E25" s="207"/>
      <c r="F25" s="207"/>
      <c r="G25" s="208"/>
      <c r="H25" s="197"/>
    </row>
    <row r="26" spans="1:8" s="200" customFormat="1" ht="24.75" customHeight="1" x14ac:dyDescent="0.3">
      <c r="A26" s="195"/>
      <c r="B26" s="205"/>
      <c r="C26" s="206"/>
      <c r="D26" s="207"/>
      <c r="E26" s="207"/>
      <c r="F26" s="207"/>
      <c r="G26" s="208"/>
      <c r="H26" s="197"/>
    </row>
    <row r="27" spans="1:8" s="200" customFormat="1" ht="24.75" customHeight="1" x14ac:dyDescent="0.3">
      <c r="A27" s="195"/>
      <c r="B27" s="205"/>
      <c r="C27" s="206"/>
      <c r="D27" s="207"/>
      <c r="E27" s="207"/>
      <c r="F27" s="207"/>
      <c r="G27" s="208"/>
      <c r="H27" s="197"/>
    </row>
    <row r="28" spans="1:8" s="200" customFormat="1" ht="24.75" customHeight="1" x14ac:dyDescent="0.3">
      <c r="A28" s="195"/>
      <c r="B28" s="205"/>
      <c r="C28" s="206"/>
      <c r="D28" s="207"/>
      <c r="E28" s="207"/>
      <c r="F28" s="207"/>
      <c r="G28" s="208"/>
      <c r="H28" s="197"/>
    </row>
    <row r="29" spans="1:8" s="200" customFormat="1" ht="24.75" customHeight="1" x14ac:dyDescent="0.3">
      <c r="A29" s="195"/>
      <c r="B29" s="205"/>
      <c r="C29" s="206"/>
      <c r="D29" s="207"/>
      <c r="E29" s="207"/>
      <c r="F29" s="207"/>
      <c r="G29" s="208"/>
      <c r="H29" s="197"/>
    </row>
    <row r="30" spans="1:8" ht="24.75" customHeight="1" x14ac:dyDescent="0.3">
      <c r="A30" s="195"/>
      <c r="B30" s="205"/>
      <c r="C30" s="206"/>
      <c r="D30" s="207"/>
      <c r="E30" s="207"/>
      <c r="F30" s="207"/>
      <c r="G30" s="208"/>
      <c r="H30" s="197"/>
    </row>
    <row r="31" spans="1:8" ht="24.75" customHeight="1" x14ac:dyDescent="0.3">
      <c r="A31" s="195"/>
      <c r="B31" s="205"/>
      <c r="C31" s="206"/>
      <c r="D31" s="207"/>
      <c r="E31" s="207"/>
      <c r="F31" s="207"/>
      <c r="G31" s="208"/>
      <c r="H31" s="197"/>
    </row>
    <row r="32" spans="1:8" ht="24.75" customHeight="1" x14ac:dyDescent="0.3">
      <c r="A32" s="195"/>
      <c r="B32" s="209"/>
      <c r="C32" s="206"/>
      <c r="D32" s="207"/>
      <c r="E32" s="207"/>
      <c r="F32" s="207"/>
      <c r="G32" s="208"/>
      <c r="H32" s="197"/>
    </row>
    <row r="33" spans="1:32" ht="24.75" customHeight="1" x14ac:dyDescent="0.3">
      <c r="A33" s="195"/>
      <c r="B33" s="209" t="s">
        <v>330</v>
      </c>
      <c r="C33" s="206"/>
      <c r="D33" s="210" t="s">
        <v>331</v>
      </c>
      <c r="E33" s="207"/>
      <c r="F33" s="207"/>
      <c r="G33" s="208"/>
      <c r="H33" s="197"/>
    </row>
    <row r="34" spans="1:32" ht="24.75" customHeight="1" thickBot="1" x14ac:dyDescent="0.35">
      <c r="A34" s="195"/>
      <c r="B34" s="211" t="s">
        <v>332</v>
      </c>
      <c r="C34" s="212" t="s">
        <v>333</v>
      </c>
      <c r="D34" s="212" t="s">
        <v>334</v>
      </c>
      <c r="E34" s="212" t="s">
        <v>335</v>
      </c>
      <c r="F34" s="212" t="s">
        <v>336</v>
      </c>
      <c r="G34" s="213" t="s">
        <v>337</v>
      </c>
      <c r="H34" s="197"/>
      <c r="AF34" s="194">
        <v>5.5</v>
      </c>
    </row>
    <row r="35" spans="1:32" ht="13.5" thickBot="1" x14ac:dyDescent="0.35">
      <c r="A35" s="214"/>
      <c r="B35" s="215"/>
      <c r="C35" s="215"/>
      <c r="D35" s="215"/>
      <c r="E35" s="215"/>
      <c r="F35" s="215"/>
      <c r="G35" s="215"/>
      <c r="H35" s="216"/>
    </row>
  </sheetData>
  <mergeCells count="16">
    <mergeCell ref="B10:C10"/>
    <mergeCell ref="D10:G10"/>
    <mergeCell ref="B11:C11"/>
    <mergeCell ref="D11:G11"/>
    <mergeCell ref="B7:C7"/>
    <mergeCell ref="D7:G7"/>
    <mergeCell ref="B8:C8"/>
    <mergeCell ref="D8:G8"/>
    <mergeCell ref="B9:C9"/>
    <mergeCell ref="D9:G9"/>
    <mergeCell ref="A1:H1"/>
    <mergeCell ref="A2:H2"/>
    <mergeCell ref="A3:H3"/>
    <mergeCell ref="A4:H4"/>
    <mergeCell ref="B6:C6"/>
    <mergeCell ref="D6:G6"/>
  </mergeCells>
  <pageMargins left="0.5" right="0.5" top="0.75" bottom="0.75" header="0.3" footer="0.3"/>
  <pageSetup scale="65" fitToHeight="10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38"/>
  <sheetViews>
    <sheetView view="pageBreakPreview" topLeftCell="B1" zoomScale="70" zoomScaleNormal="70" zoomScaleSheetLayoutView="70" workbookViewId="0">
      <selection activeCell="H49" sqref="H49"/>
    </sheetView>
  </sheetViews>
  <sheetFormatPr defaultRowHeight="14.5" x14ac:dyDescent="0.35"/>
  <cols>
    <col min="2" max="2" width="11.26953125" customWidth="1"/>
    <col min="3" max="3" width="9.7265625" customWidth="1"/>
    <col min="4" max="4" width="19.1796875" customWidth="1"/>
    <col min="5" max="5" width="16" hidden="1" customWidth="1"/>
    <col min="6" max="6" width="37.453125" customWidth="1"/>
    <col min="7" max="7" width="8" customWidth="1"/>
    <col min="8" max="8" width="22.54296875" customWidth="1"/>
    <col min="9" max="9" width="31.54296875" customWidth="1"/>
    <col min="10" max="10" width="13.81640625" customWidth="1"/>
    <col min="11" max="11" width="12.26953125" customWidth="1"/>
    <col min="12" max="12" width="15.54296875" customWidth="1"/>
    <col min="13" max="13" width="12.54296875" style="2" customWidth="1"/>
    <col min="14" max="14" width="13.54296875" style="2" customWidth="1"/>
    <col min="15" max="17" width="11.26953125" style="2" customWidth="1"/>
    <col min="18" max="18" width="9.1796875" style="2" customWidth="1"/>
    <col min="19" max="21" width="9.1796875" customWidth="1"/>
    <col min="24" max="24" width="9.1796875" style="51" hidden="1" customWidth="1"/>
    <col min="25" max="29" width="0" hidden="1" customWidth="1"/>
    <col min="261" max="261" width="17.1796875" customWidth="1"/>
    <col min="262" max="262" width="9.7265625" customWidth="1"/>
    <col min="263" max="263" width="19.26953125" customWidth="1"/>
    <col min="264" max="264" width="16" customWidth="1"/>
    <col min="265" max="266" width="13.7265625" customWidth="1"/>
    <col min="268" max="268" width="13.7265625" customWidth="1"/>
    <col min="269" max="269" width="17.81640625" customWidth="1"/>
    <col min="270" max="270" width="11.453125" customWidth="1"/>
    <col min="271" max="271" width="8.54296875" customWidth="1"/>
    <col min="272" max="272" width="7.81640625" customWidth="1"/>
    <col min="273" max="273" width="18.453125" customWidth="1"/>
    <col min="517" max="517" width="17.1796875" customWidth="1"/>
    <col min="518" max="518" width="9.7265625" customWidth="1"/>
    <col min="519" max="519" width="19.26953125" customWidth="1"/>
    <col min="520" max="520" width="16" customWidth="1"/>
    <col min="521" max="522" width="13.7265625" customWidth="1"/>
    <col min="524" max="524" width="13.7265625" customWidth="1"/>
    <col min="525" max="525" width="17.81640625" customWidth="1"/>
    <col min="526" max="526" width="11.453125" customWidth="1"/>
    <col min="527" max="527" width="8.54296875" customWidth="1"/>
    <col min="528" max="528" width="7.81640625" customWidth="1"/>
    <col min="529" max="529" width="18.453125" customWidth="1"/>
    <col min="773" max="773" width="17.1796875" customWidth="1"/>
    <col min="774" max="774" width="9.7265625" customWidth="1"/>
    <col min="775" max="775" width="19.26953125" customWidth="1"/>
    <col min="776" max="776" width="16" customWidth="1"/>
    <col min="777" max="778" width="13.7265625" customWidth="1"/>
    <col min="780" max="780" width="13.7265625" customWidth="1"/>
    <col min="781" max="781" width="17.81640625" customWidth="1"/>
    <col min="782" max="782" width="11.453125" customWidth="1"/>
    <col min="783" max="783" width="8.54296875" customWidth="1"/>
    <col min="784" max="784" width="7.81640625" customWidth="1"/>
    <col min="785" max="785" width="18.453125" customWidth="1"/>
    <col min="1029" max="1029" width="17.1796875" customWidth="1"/>
    <col min="1030" max="1030" width="9.7265625" customWidth="1"/>
    <col min="1031" max="1031" width="19.26953125" customWidth="1"/>
    <col min="1032" max="1032" width="16" customWidth="1"/>
    <col min="1033" max="1034" width="13.7265625" customWidth="1"/>
    <col min="1036" max="1036" width="13.7265625" customWidth="1"/>
    <col min="1037" max="1037" width="17.81640625" customWidth="1"/>
    <col min="1038" max="1038" width="11.453125" customWidth="1"/>
    <col min="1039" max="1039" width="8.54296875" customWidth="1"/>
    <col min="1040" max="1040" width="7.81640625" customWidth="1"/>
    <col min="1041" max="1041" width="18.453125" customWidth="1"/>
    <col min="1285" max="1285" width="17.1796875" customWidth="1"/>
    <col min="1286" max="1286" width="9.7265625" customWidth="1"/>
    <col min="1287" max="1287" width="19.26953125" customWidth="1"/>
    <col min="1288" max="1288" width="16" customWidth="1"/>
    <col min="1289" max="1290" width="13.7265625" customWidth="1"/>
    <col min="1292" max="1292" width="13.7265625" customWidth="1"/>
    <col min="1293" max="1293" width="17.81640625" customWidth="1"/>
    <col min="1294" max="1294" width="11.453125" customWidth="1"/>
    <col min="1295" max="1295" width="8.54296875" customWidth="1"/>
    <col min="1296" max="1296" width="7.81640625" customWidth="1"/>
    <col min="1297" max="1297" width="18.453125" customWidth="1"/>
    <col min="1541" max="1541" width="17.1796875" customWidth="1"/>
    <col min="1542" max="1542" width="9.7265625" customWidth="1"/>
    <col min="1543" max="1543" width="19.26953125" customWidth="1"/>
    <col min="1544" max="1544" width="16" customWidth="1"/>
    <col min="1545" max="1546" width="13.7265625" customWidth="1"/>
    <col min="1548" max="1548" width="13.7265625" customWidth="1"/>
    <col min="1549" max="1549" width="17.81640625" customWidth="1"/>
    <col min="1550" max="1550" width="11.453125" customWidth="1"/>
    <col min="1551" max="1551" width="8.54296875" customWidth="1"/>
    <col min="1552" max="1552" width="7.81640625" customWidth="1"/>
    <col min="1553" max="1553" width="18.453125" customWidth="1"/>
    <col min="1797" max="1797" width="17.1796875" customWidth="1"/>
    <col min="1798" max="1798" width="9.7265625" customWidth="1"/>
    <col min="1799" max="1799" width="19.26953125" customWidth="1"/>
    <col min="1800" max="1800" width="16" customWidth="1"/>
    <col min="1801" max="1802" width="13.7265625" customWidth="1"/>
    <col min="1804" max="1804" width="13.7265625" customWidth="1"/>
    <col min="1805" max="1805" width="17.81640625" customWidth="1"/>
    <col min="1806" max="1806" width="11.453125" customWidth="1"/>
    <col min="1807" max="1807" width="8.54296875" customWidth="1"/>
    <col min="1808" max="1808" width="7.81640625" customWidth="1"/>
    <col min="1809" max="1809" width="18.453125" customWidth="1"/>
    <col min="2053" max="2053" width="17.1796875" customWidth="1"/>
    <col min="2054" max="2054" width="9.7265625" customWidth="1"/>
    <col min="2055" max="2055" width="19.26953125" customWidth="1"/>
    <col min="2056" max="2056" width="16" customWidth="1"/>
    <col min="2057" max="2058" width="13.7265625" customWidth="1"/>
    <col min="2060" max="2060" width="13.7265625" customWidth="1"/>
    <col min="2061" max="2061" width="17.81640625" customWidth="1"/>
    <col min="2062" max="2062" width="11.453125" customWidth="1"/>
    <col min="2063" max="2063" width="8.54296875" customWidth="1"/>
    <col min="2064" max="2064" width="7.81640625" customWidth="1"/>
    <col min="2065" max="2065" width="18.453125" customWidth="1"/>
    <col min="2309" max="2309" width="17.1796875" customWidth="1"/>
    <col min="2310" max="2310" width="9.7265625" customWidth="1"/>
    <col min="2311" max="2311" width="19.26953125" customWidth="1"/>
    <col min="2312" max="2312" width="16" customWidth="1"/>
    <col min="2313" max="2314" width="13.7265625" customWidth="1"/>
    <col min="2316" max="2316" width="13.7265625" customWidth="1"/>
    <col min="2317" max="2317" width="17.81640625" customWidth="1"/>
    <col min="2318" max="2318" width="11.453125" customWidth="1"/>
    <col min="2319" max="2319" width="8.54296875" customWidth="1"/>
    <col min="2320" max="2320" width="7.81640625" customWidth="1"/>
    <col min="2321" max="2321" width="18.453125" customWidth="1"/>
    <col min="2565" max="2565" width="17.1796875" customWidth="1"/>
    <col min="2566" max="2566" width="9.7265625" customWidth="1"/>
    <col min="2567" max="2567" width="19.26953125" customWidth="1"/>
    <col min="2568" max="2568" width="16" customWidth="1"/>
    <col min="2569" max="2570" width="13.7265625" customWidth="1"/>
    <col min="2572" max="2572" width="13.7265625" customWidth="1"/>
    <col min="2573" max="2573" width="17.81640625" customWidth="1"/>
    <col min="2574" max="2574" width="11.453125" customWidth="1"/>
    <col min="2575" max="2575" width="8.54296875" customWidth="1"/>
    <col min="2576" max="2576" width="7.81640625" customWidth="1"/>
    <col min="2577" max="2577" width="18.453125" customWidth="1"/>
    <col min="2821" max="2821" width="17.1796875" customWidth="1"/>
    <col min="2822" max="2822" width="9.7265625" customWidth="1"/>
    <col min="2823" max="2823" width="19.26953125" customWidth="1"/>
    <col min="2824" max="2824" width="16" customWidth="1"/>
    <col min="2825" max="2826" width="13.7265625" customWidth="1"/>
    <col min="2828" max="2828" width="13.7265625" customWidth="1"/>
    <col min="2829" max="2829" width="17.81640625" customWidth="1"/>
    <col min="2830" max="2830" width="11.453125" customWidth="1"/>
    <col min="2831" max="2831" width="8.54296875" customWidth="1"/>
    <col min="2832" max="2832" width="7.81640625" customWidth="1"/>
    <col min="2833" max="2833" width="18.453125" customWidth="1"/>
    <col min="3077" max="3077" width="17.1796875" customWidth="1"/>
    <col min="3078" max="3078" width="9.7265625" customWidth="1"/>
    <col min="3079" max="3079" width="19.26953125" customWidth="1"/>
    <col min="3080" max="3080" width="16" customWidth="1"/>
    <col min="3081" max="3082" width="13.7265625" customWidth="1"/>
    <col min="3084" max="3084" width="13.7265625" customWidth="1"/>
    <col min="3085" max="3085" width="17.81640625" customWidth="1"/>
    <col min="3086" max="3086" width="11.453125" customWidth="1"/>
    <col min="3087" max="3087" width="8.54296875" customWidth="1"/>
    <col min="3088" max="3088" width="7.81640625" customWidth="1"/>
    <col min="3089" max="3089" width="18.453125" customWidth="1"/>
    <col min="3333" max="3333" width="17.1796875" customWidth="1"/>
    <col min="3334" max="3334" width="9.7265625" customWidth="1"/>
    <col min="3335" max="3335" width="19.26953125" customWidth="1"/>
    <col min="3336" max="3336" width="16" customWidth="1"/>
    <col min="3337" max="3338" width="13.7265625" customWidth="1"/>
    <col min="3340" max="3340" width="13.7265625" customWidth="1"/>
    <col min="3341" max="3341" width="17.81640625" customWidth="1"/>
    <col min="3342" max="3342" width="11.453125" customWidth="1"/>
    <col min="3343" max="3343" width="8.54296875" customWidth="1"/>
    <col min="3344" max="3344" width="7.81640625" customWidth="1"/>
    <col min="3345" max="3345" width="18.453125" customWidth="1"/>
    <col min="3589" max="3589" width="17.1796875" customWidth="1"/>
    <col min="3590" max="3590" width="9.7265625" customWidth="1"/>
    <col min="3591" max="3591" width="19.26953125" customWidth="1"/>
    <col min="3592" max="3592" width="16" customWidth="1"/>
    <col min="3593" max="3594" width="13.7265625" customWidth="1"/>
    <col min="3596" max="3596" width="13.7265625" customWidth="1"/>
    <col min="3597" max="3597" width="17.81640625" customWidth="1"/>
    <col min="3598" max="3598" width="11.453125" customWidth="1"/>
    <col min="3599" max="3599" width="8.54296875" customWidth="1"/>
    <col min="3600" max="3600" width="7.81640625" customWidth="1"/>
    <col min="3601" max="3601" width="18.453125" customWidth="1"/>
    <col min="3845" max="3845" width="17.1796875" customWidth="1"/>
    <col min="3846" max="3846" width="9.7265625" customWidth="1"/>
    <col min="3847" max="3847" width="19.26953125" customWidth="1"/>
    <col min="3848" max="3848" width="16" customWidth="1"/>
    <col min="3849" max="3850" width="13.7265625" customWidth="1"/>
    <col min="3852" max="3852" width="13.7265625" customWidth="1"/>
    <col min="3853" max="3853" width="17.81640625" customWidth="1"/>
    <col min="3854" max="3854" width="11.453125" customWidth="1"/>
    <col min="3855" max="3855" width="8.54296875" customWidth="1"/>
    <col min="3856" max="3856" width="7.81640625" customWidth="1"/>
    <col min="3857" max="3857" width="18.453125" customWidth="1"/>
    <col min="4101" max="4101" width="17.1796875" customWidth="1"/>
    <col min="4102" max="4102" width="9.7265625" customWidth="1"/>
    <col min="4103" max="4103" width="19.26953125" customWidth="1"/>
    <col min="4104" max="4104" width="16" customWidth="1"/>
    <col min="4105" max="4106" width="13.7265625" customWidth="1"/>
    <col min="4108" max="4108" width="13.7265625" customWidth="1"/>
    <col min="4109" max="4109" width="17.81640625" customWidth="1"/>
    <col min="4110" max="4110" width="11.453125" customWidth="1"/>
    <col min="4111" max="4111" width="8.54296875" customWidth="1"/>
    <col min="4112" max="4112" width="7.81640625" customWidth="1"/>
    <col min="4113" max="4113" width="18.453125" customWidth="1"/>
    <col min="4357" max="4357" width="17.1796875" customWidth="1"/>
    <col min="4358" max="4358" width="9.7265625" customWidth="1"/>
    <col min="4359" max="4359" width="19.26953125" customWidth="1"/>
    <col min="4360" max="4360" width="16" customWidth="1"/>
    <col min="4361" max="4362" width="13.7265625" customWidth="1"/>
    <col min="4364" max="4364" width="13.7265625" customWidth="1"/>
    <col min="4365" max="4365" width="17.81640625" customWidth="1"/>
    <col min="4366" max="4366" width="11.453125" customWidth="1"/>
    <col min="4367" max="4367" width="8.54296875" customWidth="1"/>
    <col min="4368" max="4368" width="7.81640625" customWidth="1"/>
    <col min="4369" max="4369" width="18.453125" customWidth="1"/>
    <col min="4613" max="4613" width="17.1796875" customWidth="1"/>
    <col min="4614" max="4614" width="9.7265625" customWidth="1"/>
    <col min="4615" max="4615" width="19.26953125" customWidth="1"/>
    <col min="4616" max="4616" width="16" customWidth="1"/>
    <col min="4617" max="4618" width="13.7265625" customWidth="1"/>
    <col min="4620" max="4620" width="13.7265625" customWidth="1"/>
    <col min="4621" max="4621" width="17.81640625" customWidth="1"/>
    <col min="4622" max="4622" width="11.453125" customWidth="1"/>
    <col min="4623" max="4623" width="8.54296875" customWidth="1"/>
    <col min="4624" max="4624" width="7.81640625" customWidth="1"/>
    <col min="4625" max="4625" width="18.453125" customWidth="1"/>
    <col min="4869" max="4869" width="17.1796875" customWidth="1"/>
    <col min="4870" max="4870" width="9.7265625" customWidth="1"/>
    <col min="4871" max="4871" width="19.26953125" customWidth="1"/>
    <col min="4872" max="4872" width="16" customWidth="1"/>
    <col min="4873" max="4874" width="13.7265625" customWidth="1"/>
    <col min="4876" max="4876" width="13.7265625" customWidth="1"/>
    <col min="4877" max="4877" width="17.81640625" customWidth="1"/>
    <col min="4878" max="4878" width="11.453125" customWidth="1"/>
    <col min="4879" max="4879" width="8.54296875" customWidth="1"/>
    <col min="4880" max="4880" width="7.81640625" customWidth="1"/>
    <col min="4881" max="4881" width="18.453125" customWidth="1"/>
    <col min="5125" max="5125" width="17.1796875" customWidth="1"/>
    <col min="5126" max="5126" width="9.7265625" customWidth="1"/>
    <col min="5127" max="5127" width="19.26953125" customWidth="1"/>
    <col min="5128" max="5128" width="16" customWidth="1"/>
    <col min="5129" max="5130" width="13.7265625" customWidth="1"/>
    <col min="5132" max="5132" width="13.7265625" customWidth="1"/>
    <col min="5133" max="5133" width="17.81640625" customWidth="1"/>
    <col min="5134" max="5134" width="11.453125" customWidth="1"/>
    <col min="5135" max="5135" width="8.54296875" customWidth="1"/>
    <col min="5136" max="5136" width="7.81640625" customWidth="1"/>
    <col min="5137" max="5137" width="18.453125" customWidth="1"/>
    <col min="5381" max="5381" width="17.1796875" customWidth="1"/>
    <col min="5382" max="5382" width="9.7265625" customWidth="1"/>
    <col min="5383" max="5383" width="19.26953125" customWidth="1"/>
    <col min="5384" max="5384" width="16" customWidth="1"/>
    <col min="5385" max="5386" width="13.7265625" customWidth="1"/>
    <col min="5388" max="5388" width="13.7265625" customWidth="1"/>
    <col min="5389" max="5389" width="17.81640625" customWidth="1"/>
    <col min="5390" max="5390" width="11.453125" customWidth="1"/>
    <col min="5391" max="5391" width="8.54296875" customWidth="1"/>
    <col min="5392" max="5392" width="7.81640625" customWidth="1"/>
    <col min="5393" max="5393" width="18.453125" customWidth="1"/>
    <col min="5637" max="5637" width="17.1796875" customWidth="1"/>
    <col min="5638" max="5638" width="9.7265625" customWidth="1"/>
    <col min="5639" max="5639" width="19.26953125" customWidth="1"/>
    <col min="5640" max="5640" width="16" customWidth="1"/>
    <col min="5641" max="5642" width="13.7265625" customWidth="1"/>
    <col min="5644" max="5644" width="13.7265625" customWidth="1"/>
    <col min="5645" max="5645" width="17.81640625" customWidth="1"/>
    <col min="5646" max="5646" width="11.453125" customWidth="1"/>
    <col min="5647" max="5647" width="8.54296875" customWidth="1"/>
    <col min="5648" max="5648" width="7.81640625" customWidth="1"/>
    <col min="5649" max="5649" width="18.453125" customWidth="1"/>
    <col min="5893" max="5893" width="17.1796875" customWidth="1"/>
    <col min="5894" max="5894" width="9.7265625" customWidth="1"/>
    <col min="5895" max="5895" width="19.26953125" customWidth="1"/>
    <col min="5896" max="5896" width="16" customWidth="1"/>
    <col min="5897" max="5898" width="13.7265625" customWidth="1"/>
    <col min="5900" max="5900" width="13.7265625" customWidth="1"/>
    <col min="5901" max="5901" width="17.81640625" customWidth="1"/>
    <col min="5902" max="5902" width="11.453125" customWidth="1"/>
    <col min="5903" max="5903" width="8.54296875" customWidth="1"/>
    <col min="5904" max="5904" width="7.81640625" customWidth="1"/>
    <col min="5905" max="5905" width="18.453125" customWidth="1"/>
    <col min="6149" max="6149" width="17.1796875" customWidth="1"/>
    <col min="6150" max="6150" width="9.7265625" customWidth="1"/>
    <col min="6151" max="6151" width="19.26953125" customWidth="1"/>
    <col min="6152" max="6152" width="16" customWidth="1"/>
    <col min="6153" max="6154" width="13.7265625" customWidth="1"/>
    <col min="6156" max="6156" width="13.7265625" customWidth="1"/>
    <col min="6157" max="6157" width="17.81640625" customWidth="1"/>
    <col min="6158" max="6158" width="11.453125" customWidth="1"/>
    <col min="6159" max="6159" width="8.54296875" customWidth="1"/>
    <col min="6160" max="6160" width="7.81640625" customWidth="1"/>
    <col min="6161" max="6161" width="18.453125" customWidth="1"/>
    <col min="6405" max="6405" width="17.1796875" customWidth="1"/>
    <col min="6406" max="6406" width="9.7265625" customWidth="1"/>
    <col min="6407" max="6407" width="19.26953125" customWidth="1"/>
    <col min="6408" max="6408" width="16" customWidth="1"/>
    <col min="6409" max="6410" width="13.7265625" customWidth="1"/>
    <col min="6412" max="6412" width="13.7265625" customWidth="1"/>
    <col min="6413" max="6413" width="17.81640625" customWidth="1"/>
    <col min="6414" max="6414" width="11.453125" customWidth="1"/>
    <col min="6415" max="6415" width="8.54296875" customWidth="1"/>
    <col min="6416" max="6416" width="7.81640625" customWidth="1"/>
    <col min="6417" max="6417" width="18.453125" customWidth="1"/>
    <col min="6661" max="6661" width="17.1796875" customWidth="1"/>
    <col min="6662" max="6662" width="9.7265625" customWidth="1"/>
    <col min="6663" max="6663" width="19.26953125" customWidth="1"/>
    <col min="6664" max="6664" width="16" customWidth="1"/>
    <col min="6665" max="6666" width="13.7265625" customWidth="1"/>
    <col min="6668" max="6668" width="13.7265625" customWidth="1"/>
    <col min="6669" max="6669" width="17.81640625" customWidth="1"/>
    <col min="6670" max="6670" width="11.453125" customWidth="1"/>
    <col min="6671" max="6671" width="8.54296875" customWidth="1"/>
    <col min="6672" max="6672" width="7.81640625" customWidth="1"/>
    <col min="6673" max="6673" width="18.453125" customWidth="1"/>
    <col min="6917" max="6917" width="17.1796875" customWidth="1"/>
    <col min="6918" max="6918" width="9.7265625" customWidth="1"/>
    <col min="6919" max="6919" width="19.26953125" customWidth="1"/>
    <col min="6920" max="6920" width="16" customWidth="1"/>
    <col min="6921" max="6922" width="13.7265625" customWidth="1"/>
    <col min="6924" max="6924" width="13.7265625" customWidth="1"/>
    <col min="6925" max="6925" width="17.81640625" customWidth="1"/>
    <col min="6926" max="6926" width="11.453125" customWidth="1"/>
    <col min="6927" max="6927" width="8.54296875" customWidth="1"/>
    <col min="6928" max="6928" width="7.81640625" customWidth="1"/>
    <col min="6929" max="6929" width="18.453125" customWidth="1"/>
    <col min="7173" max="7173" width="17.1796875" customWidth="1"/>
    <col min="7174" max="7174" width="9.7265625" customWidth="1"/>
    <col min="7175" max="7175" width="19.26953125" customWidth="1"/>
    <col min="7176" max="7176" width="16" customWidth="1"/>
    <col min="7177" max="7178" width="13.7265625" customWidth="1"/>
    <col min="7180" max="7180" width="13.7265625" customWidth="1"/>
    <col min="7181" max="7181" width="17.81640625" customWidth="1"/>
    <col min="7182" max="7182" width="11.453125" customWidth="1"/>
    <col min="7183" max="7183" width="8.54296875" customWidth="1"/>
    <col min="7184" max="7184" width="7.81640625" customWidth="1"/>
    <col min="7185" max="7185" width="18.453125" customWidth="1"/>
    <col min="7429" max="7429" width="17.1796875" customWidth="1"/>
    <col min="7430" max="7430" width="9.7265625" customWidth="1"/>
    <col min="7431" max="7431" width="19.26953125" customWidth="1"/>
    <col min="7432" max="7432" width="16" customWidth="1"/>
    <col min="7433" max="7434" width="13.7265625" customWidth="1"/>
    <col min="7436" max="7436" width="13.7265625" customWidth="1"/>
    <col min="7437" max="7437" width="17.81640625" customWidth="1"/>
    <col min="7438" max="7438" width="11.453125" customWidth="1"/>
    <col min="7439" max="7439" width="8.54296875" customWidth="1"/>
    <col min="7440" max="7440" width="7.81640625" customWidth="1"/>
    <col min="7441" max="7441" width="18.453125" customWidth="1"/>
    <col min="7685" max="7685" width="17.1796875" customWidth="1"/>
    <col min="7686" max="7686" width="9.7265625" customWidth="1"/>
    <col min="7687" max="7687" width="19.26953125" customWidth="1"/>
    <col min="7688" max="7688" width="16" customWidth="1"/>
    <col min="7689" max="7690" width="13.7265625" customWidth="1"/>
    <col min="7692" max="7692" width="13.7265625" customWidth="1"/>
    <col min="7693" max="7693" width="17.81640625" customWidth="1"/>
    <col min="7694" max="7694" width="11.453125" customWidth="1"/>
    <col min="7695" max="7695" width="8.54296875" customWidth="1"/>
    <col min="7696" max="7696" width="7.81640625" customWidth="1"/>
    <col min="7697" max="7697" width="18.453125" customWidth="1"/>
    <col min="7941" max="7941" width="17.1796875" customWidth="1"/>
    <col min="7942" max="7942" width="9.7265625" customWidth="1"/>
    <col min="7943" max="7943" width="19.26953125" customWidth="1"/>
    <col min="7944" max="7944" width="16" customWidth="1"/>
    <col min="7945" max="7946" width="13.7265625" customWidth="1"/>
    <col min="7948" max="7948" width="13.7265625" customWidth="1"/>
    <col min="7949" max="7949" width="17.81640625" customWidth="1"/>
    <col min="7950" max="7950" width="11.453125" customWidth="1"/>
    <col min="7951" max="7951" width="8.54296875" customWidth="1"/>
    <col min="7952" max="7952" width="7.81640625" customWidth="1"/>
    <col min="7953" max="7953" width="18.453125" customWidth="1"/>
    <col min="8197" max="8197" width="17.1796875" customWidth="1"/>
    <col min="8198" max="8198" width="9.7265625" customWidth="1"/>
    <col min="8199" max="8199" width="19.26953125" customWidth="1"/>
    <col min="8200" max="8200" width="16" customWidth="1"/>
    <col min="8201" max="8202" width="13.7265625" customWidth="1"/>
    <col min="8204" max="8204" width="13.7265625" customWidth="1"/>
    <col min="8205" max="8205" width="17.81640625" customWidth="1"/>
    <col min="8206" max="8206" width="11.453125" customWidth="1"/>
    <col min="8207" max="8207" width="8.54296875" customWidth="1"/>
    <col min="8208" max="8208" width="7.81640625" customWidth="1"/>
    <col min="8209" max="8209" width="18.453125" customWidth="1"/>
    <col min="8453" max="8453" width="17.1796875" customWidth="1"/>
    <col min="8454" max="8454" width="9.7265625" customWidth="1"/>
    <col min="8455" max="8455" width="19.26953125" customWidth="1"/>
    <col min="8456" max="8456" width="16" customWidth="1"/>
    <col min="8457" max="8458" width="13.7265625" customWidth="1"/>
    <col min="8460" max="8460" width="13.7265625" customWidth="1"/>
    <col min="8461" max="8461" width="17.81640625" customWidth="1"/>
    <col min="8462" max="8462" width="11.453125" customWidth="1"/>
    <col min="8463" max="8463" width="8.54296875" customWidth="1"/>
    <col min="8464" max="8464" width="7.81640625" customWidth="1"/>
    <col min="8465" max="8465" width="18.453125" customWidth="1"/>
    <col min="8709" max="8709" width="17.1796875" customWidth="1"/>
    <col min="8710" max="8710" width="9.7265625" customWidth="1"/>
    <col min="8711" max="8711" width="19.26953125" customWidth="1"/>
    <col min="8712" max="8712" width="16" customWidth="1"/>
    <col min="8713" max="8714" width="13.7265625" customWidth="1"/>
    <col min="8716" max="8716" width="13.7265625" customWidth="1"/>
    <col min="8717" max="8717" width="17.81640625" customWidth="1"/>
    <col min="8718" max="8718" width="11.453125" customWidth="1"/>
    <col min="8719" max="8719" width="8.54296875" customWidth="1"/>
    <col min="8720" max="8720" width="7.81640625" customWidth="1"/>
    <col min="8721" max="8721" width="18.453125" customWidth="1"/>
    <col min="8965" max="8965" width="17.1796875" customWidth="1"/>
    <col min="8966" max="8966" width="9.7265625" customWidth="1"/>
    <col min="8967" max="8967" width="19.26953125" customWidth="1"/>
    <col min="8968" max="8968" width="16" customWidth="1"/>
    <col min="8969" max="8970" width="13.7265625" customWidth="1"/>
    <col min="8972" max="8972" width="13.7265625" customWidth="1"/>
    <col min="8973" max="8973" width="17.81640625" customWidth="1"/>
    <col min="8974" max="8974" width="11.453125" customWidth="1"/>
    <col min="8975" max="8975" width="8.54296875" customWidth="1"/>
    <col min="8976" max="8976" width="7.81640625" customWidth="1"/>
    <col min="8977" max="8977" width="18.453125" customWidth="1"/>
    <col min="9221" max="9221" width="17.1796875" customWidth="1"/>
    <col min="9222" max="9222" width="9.7265625" customWidth="1"/>
    <col min="9223" max="9223" width="19.26953125" customWidth="1"/>
    <col min="9224" max="9224" width="16" customWidth="1"/>
    <col min="9225" max="9226" width="13.7265625" customWidth="1"/>
    <col min="9228" max="9228" width="13.7265625" customWidth="1"/>
    <col min="9229" max="9229" width="17.81640625" customWidth="1"/>
    <col min="9230" max="9230" width="11.453125" customWidth="1"/>
    <col min="9231" max="9231" width="8.54296875" customWidth="1"/>
    <col min="9232" max="9232" width="7.81640625" customWidth="1"/>
    <col min="9233" max="9233" width="18.453125" customWidth="1"/>
    <col min="9477" max="9477" width="17.1796875" customWidth="1"/>
    <col min="9478" max="9478" width="9.7265625" customWidth="1"/>
    <col min="9479" max="9479" width="19.26953125" customWidth="1"/>
    <col min="9480" max="9480" width="16" customWidth="1"/>
    <col min="9481" max="9482" width="13.7265625" customWidth="1"/>
    <col min="9484" max="9484" width="13.7265625" customWidth="1"/>
    <col min="9485" max="9485" width="17.81640625" customWidth="1"/>
    <col min="9486" max="9486" width="11.453125" customWidth="1"/>
    <col min="9487" max="9487" width="8.54296875" customWidth="1"/>
    <col min="9488" max="9488" width="7.81640625" customWidth="1"/>
    <col min="9489" max="9489" width="18.453125" customWidth="1"/>
    <col min="9733" max="9733" width="17.1796875" customWidth="1"/>
    <col min="9734" max="9734" width="9.7265625" customWidth="1"/>
    <col min="9735" max="9735" width="19.26953125" customWidth="1"/>
    <col min="9736" max="9736" width="16" customWidth="1"/>
    <col min="9737" max="9738" width="13.7265625" customWidth="1"/>
    <col min="9740" max="9740" width="13.7265625" customWidth="1"/>
    <col min="9741" max="9741" width="17.81640625" customWidth="1"/>
    <col min="9742" max="9742" width="11.453125" customWidth="1"/>
    <col min="9743" max="9743" width="8.54296875" customWidth="1"/>
    <col min="9744" max="9744" width="7.81640625" customWidth="1"/>
    <col min="9745" max="9745" width="18.453125" customWidth="1"/>
    <col min="9989" max="9989" width="17.1796875" customWidth="1"/>
    <col min="9990" max="9990" width="9.7265625" customWidth="1"/>
    <col min="9991" max="9991" width="19.26953125" customWidth="1"/>
    <col min="9992" max="9992" width="16" customWidth="1"/>
    <col min="9993" max="9994" width="13.7265625" customWidth="1"/>
    <col min="9996" max="9996" width="13.7265625" customWidth="1"/>
    <col min="9997" max="9997" width="17.81640625" customWidth="1"/>
    <col min="9998" max="9998" width="11.453125" customWidth="1"/>
    <col min="9999" max="9999" width="8.54296875" customWidth="1"/>
    <col min="10000" max="10000" width="7.81640625" customWidth="1"/>
    <col min="10001" max="10001" width="18.453125" customWidth="1"/>
    <col min="10245" max="10245" width="17.1796875" customWidth="1"/>
    <col min="10246" max="10246" width="9.7265625" customWidth="1"/>
    <col min="10247" max="10247" width="19.26953125" customWidth="1"/>
    <col min="10248" max="10248" width="16" customWidth="1"/>
    <col min="10249" max="10250" width="13.7265625" customWidth="1"/>
    <col min="10252" max="10252" width="13.7265625" customWidth="1"/>
    <col min="10253" max="10253" width="17.81640625" customWidth="1"/>
    <col min="10254" max="10254" width="11.453125" customWidth="1"/>
    <col min="10255" max="10255" width="8.54296875" customWidth="1"/>
    <col min="10256" max="10256" width="7.81640625" customWidth="1"/>
    <col min="10257" max="10257" width="18.453125" customWidth="1"/>
    <col min="10501" max="10501" width="17.1796875" customWidth="1"/>
    <col min="10502" max="10502" width="9.7265625" customWidth="1"/>
    <col min="10503" max="10503" width="19.26953125" customWidth="1"/>
    <col min="10504" max="10504" width="16" customWidth="1"/>
    <col min="10505" max="10506" width="13.7265625" customWidth="1"/>
    <col min="10508" max="10508" width="13.7265625" customWidth="1"/>
    <col min="10509" max="10509" width="17.81640625" customWidth="1"/>
    <col min="10510" max="10510" width="11.453125" customWidth="1"/>
    <col min="10511" max="10511" width="8.54296875" customWidth="1"/>
    <col min="10512" max="10512" width="7.81640625" customWidth="1"/>
    <col min="10513" max="10513" width="18.453125" customWidth="1"/>
    <col min="10757" max="10757" width="17.1796875" customWidth="1"/>
    <col min="10758" max="10758" width="9.7265625" customWidth="1"/>
    <col min="10759" max="10759" width="19.26953125" customWidth="1"/>
    <col min="10760" max="10760" width="16" customWidth="1"/>
    <col min="10761" max="10762" width="13.7265625" customWidth="1"/>
    <col min="10764" max="10764" width="13.7265625" customWidth="1"/>
    <col min="10765" max="10765" width="17.81640625" customWidth="1"/>
    <col min="10766" max="10766" width="11.453125" customWidth="1"/>
    <col min="10767" max="10767" width="8.54296875" customWidth="1"/>
    <col min="10768" max="10768" width="7.81640625" customWidth="1"/>
    <col min="10769" max="10769" width="18.453125" customWidth="1"/>
    <col min="11013" max="11013" width="17.1796875" customWidth="1"/>
    <col min="11014" max="11014" width="9.7265625" customWidth="1"/>
    <col min="11015" max="11015" width="19.26953125" customWidth="1"/>
    <col min="11016" max="11016" width="16" customWidth="1"/>
    <col min="11017" max="11018" width="13.7265625" customWidth="1"/>
    <col min="11020" max="11020" width="13.7265625" customWidth="1"/>
    <col min="11021" max="11021" width="17.81640625" customWidth="1"/>
    <col min="11022" max="11022" width="11.453125" customWidth="1"/>
    <col min="11023" max="11023" width="8.54296875" customWidth="1"/>
    <col min="11024" max="11024" width="7.81640625" customWidth="1"/>
    <col min="11025" max="11025" width="18.453125" customWidth="1"/>
    <col min="11269" max="11269" width="17.1796875" customWidth="1"/>
    <col min="11270" max="11270" width="9.7265625" customWidth="1"/>
    <col min="11271" max="11271" width="19.26953125" customWidth="1"/>
    <col min="11272" max="11272" width="16" customWidth="1"/>
    <col min="11273" max="11274" width="13.7265625" customWidth="1"/>
    <col min="11276" max="11276" width="13.7265625" customWidth="1"/>
    <col min="11277" max="11277" width="17.81640625" customWidth="1"/>
    <col min="11278" max="11278" width="11.453125" customWidth="1"/>
    <col min="11279" max="11279" width="8.54296875" customWidth="1"/>
    <col min="11280" max="11280" width="7.81640625" customWidth="1"/>
    <col min="11281" max="11281" width="18.453125" customWidth="1"/>
    <col min="11525" max="11525" width="17.1796875" customWidth="1"/>
    <col min="11526" max="11526" width="9.7265625" customWidth="1"/>
    <col min="11527" max="11527" width="19.26953125" customWidth="1"/>
    <col min="11528" max="11528" width="16" customWidth="1"/>
    <col min="11529" max="11530" width="13.7265625" customWidth="1"/>
    <col min="11532" max="11532" width="13.7265625" customWidth="1"/>
    <col min="11533" max="11533" width="17.81640625" customWidth="1"/>
    <col min="11534" max="11534" width="11.453125" customWidth="1"/>
    <col min="11535" max="11535" width="8.54296875" customWidth="1"/>
    <col min="11536" max="11536" width="7.81640625" customWidth="1"/>
    <col min="11537" max="11537" width="18.453125" customWidth="1"/>
    <col min="11781" max="11781" width="17.1796875" customWidth="1"/>
    <col min="11782" max="11782" width="9.7265625" customWidth="1"/>
    <col min="11783" max="11783" width="19.26953125" customWidth="1"/>
    <col min="11784" max="11784" width="16" customWidth="1"/>
    <col min="11785" max="11786" width="13.7265625" customWidth="1"/>
    <col min="11788" max="11788" width="13.7265625" customWidth="1"/>
    <col min="11789" max="11789" width="17.81640625" customWidth="1"/>
    <col min="11790" max="11790" width="11.453125" customWidth="1"/>
    <col min="11791" max="11791" width="8.54296875" customWidth="1"/>
    <col min="11792" max="11792" width="7.81640625" customWidth="1"/>
    <col min="11793" max="11793" width="18.453125" customWidth="1"/>
    <col min="12037" max="12037" width="17.1796875" customWidth="1"/>
    <col min="12038" max="12038" width="9.7265625" customWidth="1"/>
    <col min="12039" max="12039" width="19.26953125" customWidth="1"/>
    <col min="12040" max="12040" width="16" customWidth="1"/>
    <col min="12041" max="12042" width="13.7265625" customWidth="1"/>
    <col min="12044" max="12044" width="13.7265625" customWidth="1"/>
    <col min="12045" max="12045" width="17.81640625" customWidth="1"/>
    <col min="12046" max="12046" width="11.453125" customWidth="1"/>
    <col min="12047" max="12047" width="8.54296875" customWidth="1"/>
    <col min="12048" max="12048" width="7.81640625" customWidth="1"/>
    <col min="12049" max="12049" width="18.453125" customWidth="1"/>
    <col min="12293" max="12293" width="17.1796875" customWidth="1"/>
    <col min="12294" max="12294" width="9.7265625" customWidth="1"/>
    <col min="12295" max="12295" width="19.26953125" customWidth="1"/>
    <col min="12296" max="12296" width="16" customWidth="1"/>
    <col min="12297" max="12298" width="13.7265625" customWidth="1"/>
    <col min="12300" max="12300" width="13.7265625" customWidth="1"/>
    <col min="12301" max="12301" width="17.81640625" customWidth="1"/>
    <col min="12302" max="12302" width="11.453125" customWidth="1"/>
    <col min="12303" max="12303" width="8.54296875" customWidth="1"/>
    <col min="12304" max="12304" width="7.81640625" customWidth="1"/>
    <col min="12305" max="12305" width="18.453125" customWidth="1"/>
    <col min="12549" max="12549" width="17.1796875" customWidth="1"/>
    <col min="12550" max="12550" width="9.7265625" customWidth="1"/>
    <col min="12551" max="12551" width="19.26953125" customWidth="1"/>
    <col min="12552" max="12552" width="16" customWidth="1"/>
    <col min="12553" max="12554" width="13.7265625" customWidth="1"/>
    <col min="12556" max="12556" width="13.7265625" customWidth="1"/>
    <col min="12557" max="12557" width="17.81640625" customWidth="1"/>
    <col min="12558" max="12558" width="11.453125" customWidth="1"/>
    <col min="12559" max="12559" width="8.54296875" customWidth="1"/>
    <col min="12560" max="12560" width="7.81640625" customWidth="1"/>
    <col min="12561" max="12561" width="18.453125" customWidth="1"/>
    <col min="12805" max="12805" width="17.1796875" customWidth="1"/>
    <col min="12806" max="12806" width="9.7265625" customWidth="1"/>
    <col min="12807" max="12807" width="19.26953125" customWidth="1"/>
    <col min="12808" max="12808" width="16" customWidth="1"/>
    <col min="12809" max="12810" width="13.7265625" customWidth="1"/>
    <col min="12812" max="12812" width="13.7265625" customWidth="1"/>
    <col min="12813" max="12813" width="17.81640625" customWidth="1"/>
    <col min="12814" max="12814" width="11.453125" customWidth="1"/>
    <col min="12815" max="12815" width="8.54296875" customWidth="1"/>
    <col min="12816" max="12816" width="7.81640625" customWidth="1"/>
    <col min="12817" max="12817" width="18.453125" customWidth="1"/>
    <col min="13061" max="13061" width="17.1796875" customWidth="1"/>
    <col min="13062" max="13062" width="9.7265625" customWidth="1"/>
    <col min="13063" max="13063" width="19.26953125" customWidth="1"/>
    <col min="13064" max="13064" width="16" customWidth="1"/>
    <col min="13065" max="13066" width="13.7265625" customWidth="1"/>
    <col min="13068" max="13068" width="13.7265625" customWidth="1"/>
    <col min="13069" max="13069" width="17.81640625" customWidth="1"/>
    <col min="13070" max="13070" width="11.453125" customWidth="1"/>
    <col min="13071" max="13071" width="8.54296875" customWidth="1"/>
    <col min="13072" max="13072" width="7.81640625" customWidth="1"/>
    <col min="13073" max="13073" width="18.453125" customWidth="1"/>
    <col min="13317" max="13317" width="17.1796875" customWidth="1"/>
    <col min="13318" max="13318" width="9.7265625" customWidth="1"/>
    <col min="13319" max="13319" width="19.26953125" customWidth="1"/>
    <col min="13320" max="13320" width="16" customWidth="1"/>
    <col min="13321" max="13322" width="13.7265625" customWidth="1"/>
    <col min="13324" max="13324" width="13.7265625" customWidth="1"/>
    <col min="13325" max="13325" width="17.81640625" customWidth="1"/>
    <col min="13326" max="13326" width="11.453125" customWidth="1"/>
    <col min="13327" max="13327" width="8.54296875" customWidth="1"/>
    <col min="13328" max="13328" width="7.81640625" customWidth="1"/>
    <col min="13329" max="13329" width="18.453125" customWidth="1"/>
    <col min="13573" max="13573" width="17.1796875" customWidth="1"/>
    <col min="13574" max="13574" width="9.7265625" customWidth="1"/>
    <col min="13575" max="13575" width="19.26953125" customWidth="1"/>
    <col min="13576" max="13576" width="16" customWidth="1"/>
    <col min="13577" max="13578" width="13.7265625" customWidth="1"/>
    <col min="13580" max="13580" width="13.7265625" customWidth="1"/>
    <col min="13581" max="13581" width="17.81640625" customWidth="1"/>
    <col min="13582" max="13582" width="11.453125" customWidth="1"/>
    <col min="13583" max="13583" width="8.54296875" customWidth="1"/>
    <col min="13584" max="13584" width="7.81640625" customWidth="1"/>
    <col min="13585" max="13585" width="18.453125" customWidth="1"/>
    <col min="13829" max="13829" width="17.1796875" customWidth="1"/>
    <col min="13830" max="13830" width="9.7265625" customWidth="1"/>
    <col min="13831" max="13831" width="19.26953125" customWidth="1"/>
    <col min="13832" max="13832" width="16" customWidth="1"/>
    <col min="13833" max="13834" width="13.7265625" customWidth="1"/>
    <col min="13836" max="13836" width="13.7265625" customWidth="1"/>
    <col min="13837" max="13837" width="17.81640625" customWidth="1"/>
    <col min="13838" max="13838" width="11.453125" customWidth="1"/>
    <col min="13839" max="13839" width="8.54296875" customWidth="1"/>
    <col min="13840" max="13840" width="7.81640625" customWidth="1"/>
    <col min="13841" max="13841" width="18.453125" customWidth="1"/>
    <col min="14085" max="14085" width="17.1796875" customWidth="1"/>
    <col min="14086" max="14086" width="9.7265625" customWidth="1"/>
    <col min="14087" max="14087" width="19.26953125" customWidth="1"/>
    <col min="14088" max="14088" width="16" customWidth="1"/>
    <col min="14089" max="14090" width="13.7265625" customWidth="1"/>
    <col min="14092" max="14092" width="13.7265625" customWidth="1"/>
    <col min="14093" max="14093" width="17.81640625" customWidth="1"/>
    <col min="14094" max="14094" width="11.453125" customWidth="1"/>
    <col min="14095" max="14095" width="8.54296875" customWidth="1"/>
    <col min="14096" max="14096" width="7.81640625" customWidth="1"/>
    <col min="14097" max="14097" width="18.453125" customWidth="1"/>
    <col min="14341" max="14341" width="17.1796875" customWidth="1"/>
    <col min="14342" max="14342" width="9.7265625" customWidth="1"/>
    <col min="14343" max="14343" width="19.26953125" customWidth="1"/>
    <col min="14344" max="14344" width="16" customWidth="1"/>
    <col min="14345" max="14346" width="13.7265625" customWidth="1"/>
    <col min="14348" max="14348" width="13.7265625" customWidth="1"/>
    <col min="14349" max="14349" width="17.81640625" customWidth="1"/>
    <col min="14350" max="14350" width="11.453125" customWidth="1"/>
    <col min="14351" max="14351" width="8.54296875" customWidth="1"/>
    <col min="14352" max="14352" width="7.81640625" customWidth="1"/>
    <col min="14353" max="14353" width="18.453125" customWidth="1"/>
    <col min="14597" max="14597" width="17.1796875" customWidth="1"/>
    <col min="14598" max="14598" width="9.7265625" customWidth="1"/>
    <col min="14599" max="14599" width="19.26953125" customWidth="1"/>
    <col min="14600" max="14600" width="16" customWidth="1"/>
    <col min="14601" max="14602" width="13.7265625" customWidth="1"/>
    <col min="14604" max="14604" width="13.7265625" customWidth="1"/>
    <col min="14605" max="14605" width="17.81640625" customWidth="1"/>
    <col min="14606" max="14606" width="11.453125" customWidth="1"/>
    <col min="14607" max="14607" width="8.54296875" customWidth="1"/>
    <col min="14608" max="14608" width="7.81640625" customWidth="1"/>
    <col min="14609" max="14609" width="18.453125" customWidth="1"/>
    <col min="14853" max="14853" width="17.1796875" customWidth="1"/>
    <col min="14854" max="14854" width="9.7265625" customWidth="1"/>
    <col min="14855" max="14855" width="19.26953125" customWidth="1"/>
    <col min="14856" max="14856" width="16" customWidth="1"/>
    <col min="14857" max="14858" width="13.7265625" customWidth="1"/>
    <col min="14860" max="14860" width="13.7265625" customWidth="1"/>
    <col min="14861" max="14861" width="17.81640625" customWidth="1"/>
    <col min="14862" max="14862" width="11.453125" customWidth="1"/>
    <col min="14863" max="14863" width="8.54296875" customWidth="1"/>
    <col min="14864" max="14864" width="7.81640625" customWidth="1"/>
    <col min="14865" max="14865" width="18.453125" customWidth="1"/>
    <col min="15109" max="15109" width="17.1796875" customWidth="1"/>
    <col min="15110" max="15110" width="9.7265625" customWidth="1"/>
    <col min="15111" max="15111" width="19.26953125" customWidth="1"/>
    <col min="15112" max="15112" width="16" customWidth="1"/>
    <col min="15113" max="15114" width="13.7265625" customWidth="1"/>
    <col min="15116" max="15116" width="13.7265625" customWidth="1"/>
    <col min="15117" max="15117" width="17.81640625" customWidth="1"/>
    <col min="15118" max="15118" width="11.453125" customWidth="1"/>
    <col min="15119" max="15119" width="8.54296875" customWidth="1"/>
    <col min="15120" max="15120" width="7.81640625" customWidth="1"/>
    <col min="15121" max="15121" width="18.453125" customWidth="1"/>
    <col min="15365" max="15365" width="17.1796875" customWidth="1"/>
    <col min="15366" max="15366" width="9.7265625" customWidth="1"/>
    <col min="15367" max="15367" width="19.26953125" customWidth="1"/>
    <col min="15368" max="15368" width="16" customWidth="1"/>
    <col min="15369" max="15370" width="13.7265625" customWidth="1"/>
    <col min="15372" max="15372" width="13.7265625" customWidth="1"/>
    <col min="15373" max="15373" width="17.81640625" customWidth="1"/>
    <col min="15374" max="15374" width="11.453125" customWidth="1"/>
    <col min="15375" max="15375" width="8.54296875" customWidth="1"/>
    <col min="15376" max="15376" width="7.81640625" customWidth="1"/>
    <col min="15377" max="15377" width="18.453125" customWidth="1"/>
    <col min="15621" max="15621" width="17.1796875" customWidth="1"/>
    <col min="15622" max="15622" width="9.7265625" customWidth="1"/>
    <col min="15623" max="15623" width="19.26953125" customWidth="1"/>
    <col min="15624" max="15624" width="16" customWidth="1"/>
    <col min="15625" max="15626" width="13.7265625" customWidth="1"/>
    <col min="15628" max="15628" width="13.7265625" customWidth="1"/>
    <col min="15629" max="15629" width="17.81640625" customWidth="1"/>
    <col min="15630" max="15630" width="11.453125" customWidth="1"/>
    <col min="15631" max="15631" width="8.54296875" customWidth="1"/>
    <col min="15632" max="15632" width="7.81640625" customWidth="1"/>
    <col min="15633" max="15633" width="18.453125" customWidth="1"/>
    <col min="15877" max="15877" width="17.1796875" customWidth="1"/>
    <col min="15878" max="15878" width="9.7265625" customWidth="1"/>
    <col min="15879" max="15879" width="19.26953125" customWidth="1"/>
    <col min="15880" max="15880" width="16" customWidth="1"/>
    <col min="15881" max="15882" width="13.7265625" customWidth="1"/>
    <col min="15884" max="15884" width="13.7265625" customWidth="1"/>
    <col min="15885" max="15885" width="17.81640625" customWidth="1"/>
    <col min="15886" max="15886" width="11.453125" customWidth="1"/>
    <col min="15887" max="15887" width="8.54296875" customWidth="1"/>
    <col min="15888" max="15888" width="7.81640625" customWidth="1"/>
    <col min="15889" max="15889" width="18.453125" customWidth="1"/>
    <col min="16133" max="16133" width="17.1796875" customWidth="1"/>
    <col min="16134" max="16134" width="9.7265625" customWidth="1"/>
    <col min="16135" max="16135" width="19.26953125" customWidth="1"/>
    <col min="16136" max="16136" width="16" customWidth="1"/>
    <col min="16137" max="16138" width="13.7265625" customWidth="1"/>
    <col min="16140" max="16140" width="13.7265625" customWidth="1"/>
    <col min="16141" max="16141" width="17.81640625" customWidth="1"/>
    <col min="16142" max="16142" width="11.453125" customWidth="1"/>
    <col min="16143" max="16143" width="8.54296875" customWidth="1"/>
    <col min="16144" max="16144" width="7.81640625" customWidth="1"/>
    <col min="16145" max="16145" width="18.453125" customWidth="1"/>
  </cols>
  <sheetData>
    <row r="1" spans="2:28" ht="18" customHeight="1" x14ac:dyDescent="0.35">
      <c r="B1" s="123" t="s">
        <v>338</v>
      </c>
      <c r="C1" s="98"/>
      <c r="D1" s="98"/>
      <c r="E1" s="99"/>
      <c r="F1" s="99"/>
      <c r="G1" s="99"/>
      <c r="H1" s="99"/>
      <c r="I1" s="99"/>
      <c r="J1" s="99"/>
      <c r="K1" s="99"/>
      <c r="L1" s="100"/>
    </row>
    <row r="2" spans="2:28" ht="18" customHeight="1" x14ac:dyDescent="0.35">
      <c r="B2" s="121" t="s">
        <v>339</v>
      </c>
      <c r="C2" s="104"/>
      <c r="D2" s="104"/>
      <c r="E2" s="102"/>
      <c r="F2" s="102"/>
      <c r="G2" s="124" t="s">
        <v>340</v>
      </c>
      <c r="H2" s="102"/>
      <c r="I2" s="104"/>
      <c r="J2" s="104"/>
      <c r="K2" s="104"/>
      <c r="L2" s="105"/>
    </row>
    <row r="3" spans="2:28" ht="18" customHeight="1" x14ac:dyDescent="0.35">
      <c r="B3" s="121" t="s">
        <v>341</v>
      </c>
      <c r="C3" s="104"/>
      <c r="D3" s="104"/>
      <c r="E3" s="102"/>
      <c r="F3" s="102"/>
      <c r="I3" s="104"/>
      <c r="J3" s="104"/>
      <c r="K3" s="104"/>
      <c r="L3" s="105"/>
    </row>
    <row r="4" spans="2:28" ht="27" customHeight="1" x14ac:dyDescent="0.35">
      <c r="B4" s="101"/>
      <c r="C4" s="102"/>
      <c r="D4" s="102"/>
      <c r="E4" s="102"/>
      <c r="F4" s="102"/>
      <c r="G4" s="124" t="s">
        <v>342</v>
      </c>
      <c r="H4" s="102"/>
      <c r="I4" s="104"/>
      <c r="J4" s="104"/>
      <c r="K4" s="104"/>
      <c r="L4" s="105"/>
      <c r="N4" s="11"/>
      <c r="O4" s="11"/>
      <c r="P4" s="11"/>
      <c r="Q4" s="11"/>
      <c r="S4" s="16"/>
      <c r="T4" s="2"/>
      <c r="U4" s="2"/>
      <c r="V4" s="2"/>
      <c r="W4" s="2"/>
    </row>
    <row r="5" spans="2:28" ht="18" customHeight="1" x14ac:dyDescent="0.35">
      <c r="B5" s="106" t="s">
        <v>343</v>
      </c>
      <c r="C5" s="107"/>
      <c r="D5" s="107"/>
      <c r="E5" s="16"/>
      <c r="F5" s="107"/>
      <c r="G5" s="108" t="s">
        <v>344</v>
      </c>
      <c r="H5" s="253" t="s">
        <v>345</v>
      </c>
      <c r="I5" s="254"/>
      <c r="J5" s="111" t="s">
        <v>346</v>
      </c>
      <c r="K5" s="111" t="s">
        <v>347</v>
      </c>
      <c r="L5" s="105"/>
      <c r="O5" s="52"/>
      <c r="P5" s="52"/>
      <c r="Q5" s="52"/>
    </row>
    <row r="6" spans="2:28" ht="18" customHeight="1" x14ac:dyDescent="0.35">
      <c r="B6" s="101"/>
      <c r="C6" s="104"/>
      <c r="D6" s="104"/>
      <c r="E6" s="104"/>
      <c r="F6" s="107"/>
      <c r="G6" s="112">
        <v>1</v>
      </c>
      <c r="H6" s="255" t="s">
        <v>348</v>
      </c>
      <c r="I6" s="256"/>
      <c r="J6" s="112">
        <f>SUMIF('MCC CABLE SCHDULE'!$L$8:$L$38,"*"&amp;H6&amp;"*",'MCC CABLE SCHDULE'!$S$8:$S$38)</f>
        <v>265</v>
      </c>
      <c r="K6" s="112" t="s">
        <v>349</v>
      </c>
      <c r="L6" s="113"/>
      <c r="N6" s="52"/>
      <c r="O6" s="52"/>
      <c r="P6" s="57"/>
      <c r="Q6" s="57"/>
      <c r="R6" s="52"/>
      <c r="S6" s="3"/>
      <c r="T6" s="50"/>
      <c r="U6" s="50"/>
      <c r="V6" s="50"/>
      <c r="W6" s="50"/>
      <c r="X6" s="52"/>
      <c r="Y6" s="52"/>
      <c r="Z6" s="3"/>
      <c r="AA6" s="50"/>
      <c r="AB6" s="50"/>
    </row>
    <row r="7" spans="2:28" ht="18" customHeight="1" x14ac:dyDescent="0.35">
      <c r="B7" s="121" t="s">
        <v>350</v>
      </c>
      <c r="C7" s="104"/>
      <c r="D7" s="104"/>
      <c r="E7" s="104"/>
      <c r="F7" s="107"/>
      <c r="G7" s="112">
        <v>2</v>
      </c>
      <c r="H7" s="255" t="s">
        <v>351</v>
      </c>
      <c r="I7" s="256"/>
      <c r="J7" s="112">
        <f>SUMIF('MCC CABLE SCHDULE'!$L$8:$L$38,"*"&amp;H7&amp;"*",'MCC CABLE SCHDULE'!$S$8:$S$38)</f>
        <v>0</v>
      </c>
      <c r="K7" s="112" t="s">
        <v>349</v>
      </c>
      <c r="L7" s="113"/>
      <c r="N7" s="52"/>
      <c r="O7" s="52"/>
      <c r="P7" s="57"/>
      <c r="Q7" s="57"/>
      <c r="R7" s="52"/>
      <c r="S7" s="3"/>
      <c r="T7" s="50"/>
      <c r="U7" s="50"/>
      <c r="V7" s="50"/>
      <c r="W7" s="50"/>
      <c r="X7" s="52"/>
      <c r="Y7" s="52"/>
      <c r="Z7" s="3"/>
      <c r="AA7" s="50"/>
      <c r="AB7" s="50"/>
    </row>
    <row r="8" spans="2:28" ht="18" customHeight="1" x14ac:dyDescent="0.35">
      <c r="B8" s="121" t="s">
        <v>352</v>
      </c>
      <c r="C8" s="104"/>
      <c r="D8" s="104"/>
      <c r="E8" s="104"/>
      <c r="F8" s="104"/>
      <c r="G8" s="112">
        <v>3</v>
      </c>
      <c r="H8" s="255" t="s">
        <v>353</v>
      </c>
      <c r="I8" s="256"/>
      <c r="J8" s="112">
        <f>SUMIF('MCC CABLE SCHDULE'!$L$8:$L$38,"*"&amp;H8&amp;"*",'MCC CABLE SCHDULE'!$S$8:$S$38)</f>
        <v>0</v>
      </c>
      <c r="K8" s="112" t="s">
        <v>349</v>
      </c>
      <c r="L8" s="113"/>
      <c r="N8" s="52"/>
      <c r="O8" s="52"/>
      <c r="P8" s="57"/>
      <c r="Q8" s="57"/>
      <c r="R8" s="52"/>
      <c r="S8" s="3"/>
      <c r="T8" s="50"/>
      <c r="U8" s="50"/>
      <c r="V8" s="49"/>
      <c r="W8" s="50"/>
      <c r="X8" s="52"/>
      <c r="Y8" s="52"/>
      <c r="Z8" s="3"/>
      <c r="AA8" s="50"/>
      <c r="AB8" s="50"/>
    </row>
    <row r="9" spans="2:28" ht="18" customHeight="1" x14ac:dyDescent="0.35">
      <c r="B9" s="121" t="s">
        <v>354</v>
      </c>
      <c r="C9" s="104"/>
      <c r="D9" s="104"/>
      <c r="E9" s="104"/>
      <c r="F9" s="104"/>
      <c r="G9" s="112">
        <v>4</v>
      </c>
      <c r="H9" s="255" t="s">
        <v>355</v>
      </c>
      <c r="I9" s="256"/>
      <c r="J9" s="112">
        <f>SUMIF('MCC CABLE SCHDULE'!$L$8:$L$38,"*"&amp;H9&amp;"*",'MCC CABLE SCHDULE'!$S$8:$S$38)</f>
        <v>0</v>
      </c>
      <c r="K9" s="112" t="s">
        <v>349</v>
      </c>
      <c r="L9" s="113"/>
      <c r="N9" s="52"/>
      <c r="O9" s="52"/>
      <c r="P9" s="57"/>
      <c r="Q9" s="52"/>
      <c r="R9" s="52"/>
      <c r="S9" s="3"/>
      <c r="T9" s="50"/>
      <c r="U9" s="50"/>
      <c r="V9" s="50"/>
      <c r="W9" s="50"/>
      <c r="X9" s="52"/>
      <c r="Y9" s="52"/>
      <c r="Z9" s="3"/>
      <c r="AA9" s="50"/>
      <c r="AB9" s="50"/>
    </row>
    <row r="10" spans="2:28" ht="18" customHeight="1" x14ac:dyDescent="0.35">
      <c r="B10" s="121" t="s">
        <v>356</v>
      </c>
      <c r="C10" s="104"/>
      <c r="D10" s="104"/>
      <c r="E10" s="125"/>
      <c r="F10" s="104"/>
      <c r="G10" s="112">
        <v>5</v>
      </c>
      <c r="H10" s="126" t="s">
        <v>357</v>
      </c>
      <c r="I10" s="127"/>
      <c r="J10" s="112">
        <f>SUMIF('MCC CABLE SCHDULE'!$L$8:$L$38,"*"&amp;H10&amp;"*",'MCC CABLE SCHDULE'!$S$8:$S$38)</f>
        <v>0</v>
      </c>
      <c r="K10" s="112" t="s">
        <v>349</v>
      </c>
      <c r="L10" s="113"/>
      <c r="N10" s="52"/>
      <c r="O10" s="52"/>
      <c r="P10" s="57"/>
      <c r="Q10" s="52"/>
      <c r="R10" s="52"/>
      <c r="S10" s="3"/>
      <c r="T10" s="50"/>
      <c r="U10" s="50"/>
      <c r="V10" s="49"/>
      <c r="W10" s="50"/>
      <c r="X10" s="52"/>
      <c r="Y10" s="52"/>
      <c r="Z10" s="3"/>
      <c r="AA10" s="50"/>
      <c r="AB10" s="50"/>
    </row>
    <row r="11" spans="2:28" ht="18" customHeight="1" x14ac:dyDescent="0.35">
      <c r="B11" s="121" t="s">
        <v>358</v>
      </c>
      <c r="C11" s="104"/>
      <c r="D11" s="104"/>
      <c r="E11" s="125"/>
      <c r="F11" s="104"/>
      <c r="G11" s="112">
        <v>6</v>
      </c>
      <c r="H11" s="126" t="s">
        <v>359</v>
      </c>
      <c r="I11" s="127"/>
      <c r="J11" s="112">
        <f>SUMIF('MCC CABLE SCHDULE'!$L$8:$L$38,"*"&amp;H11&amp;"*",'MCC CABLE SCHDULE'!$S$8:$S$38)</f>
        <v>0</v>
      </c>
      <c r="K11" s="112" t="s">
        <v>349</v>
      </c>
      <c r="L11" s="113"/>
      <c r="N11" s="52"/>
      <c r="O11" s="52"/>
      <c r="P11" s="57"/>
      <c r="Q11" s="52"/>
      <c r="R11" s="52"/>
      <c r="S11" s="3"/>
      <c r="T11" s="50"/>
      <c r="U11" s="50"/>
      <c r="V11" s="49"/>
      <c r="W11" s="50"/>
      <c r="X11" s="52"/>
      <c r="Y11" s="52"/>
      <c r="Z11" s="3"/>
      <c r="AA11" s="50"/>
      <c r="AB11" s="50"/>
    </row>
    <row r="12" spans="2:28" ht="18" customHeight="1" x14ac:dyDescent="0.35">
      <c r="B12" s="121" t="s">
        <v>360</v>
      </c>
      <c r="C12" s="104"/>
      <c r="D12" s="104"/>
      <c r="E12" s="125"/>
      <c r="F12" s="104"/>
      <c r="G12" s="112">
        <v>7</v>
      </c>
      <c r="H12" s="126" t="s">
        <v>361</v>
      </c>
      <c r="I12" s="127"/>
      <c r="J12" s="112">
        <f>SUMIF('MCC CABLE SCHDULE'!$L$8:$L$38,"*"&amp;H12&amp;"*",'MCC CABLE SCHDULE'!$S$8:$S$38)</f>
        <v>265</v>
      </c>
      <c r="K12" s="112" t="s">
        <v>349</v>
      </c>
      <c r="L12" s="113"/>
      <c r="N12" s="52"/>
      <c r="O12" s="52"/>
      <c r="P12" s="57"/>
      <c r="Q12" s="52"/>
      <c r="R12" s="52"/>
      <c r="S12" s="3"/>
      <c r="T12" s="50"/>
      <c r="U12" s="50"/>
      <c r="V12" s="49"/>
      <c r="W12" s="50"/>
      <c r="X12" s="52"/>
      <c r="Y12" s="52"/>
      <c r="Z12" s="3"/>
      <c r="AA12" s="50"/>
      <c r="AB12" s="50"/>
    </row>
    <row r="13" spans="2:28" ht="18" customHeight="1" x14ac:dyDescent="0.35">
      <c r="B13" s="101" t="s">
        <v>362</v>
      </c>
      <c r="G13" s="112">
        <v>8</v>
      </c>
      <c r="H13" s="126" t="s">
        <v>363</v>
      </c>
      <c r="I13" s="127"/>
      <c r="J13" s="112">
        <f>SUMIF('MCC CABLE SCHDULE'!$L$8:$L$38,"*"&amp;H13&amp;"*",'MCC CABLE SCHDULE'!$S$8:$S$38)</f>
        <v>0</v>
      </c>
      <c r="K13" s="112" t="s">
        <v>349</v>
      </c>
      <c r="L13" s="114"/>
      <c r="N13" s="52"/>
      <c r="O13" s="52"/>
      <c r="P13" s="57"/>
      <c r="Q13" s="57"/>
      <c r="R13" s="52"/>
      <c r="S13" s="3"/>
      <c r="T13" s="50"/>
      <c r="U13" s="50"/>
      <c r="V13" s="50"/>
      <c r="W13" s="50"/>
      <c r="X13" s="52"/>
      <c r="Y13" s="52"/>
      <c r="Z13" s="3"/>
      <c r="AA13" s="50"/>
      <c r="AB13" s="50"/>
    </row>
    <row r="14" spans="2:28" ht="18" customHeight="1" x14ac:dyDescent="0.35">
      <c r="B14" s="101" t="s">
        <v>352</v>
      </c>
      <c r="G14" s="112">
        <v>9</v>
      </c>
      <c r="H14" s="126" t="s">
        <v>364</v>
      </c>
      <c r="I14" s="127"/>
      <c r="J14" s="112">
        <f>SUMIF('MCC CABLE SCHDULE'!$L$8:$L$38,"*"&amp;H14&amp;"*",'MCC CABLE SCHDULE'!$S$8:$S$38)</f>
        <v>0</v>
      </c>
      <c r="K14" s="112" t="s">
        <v>349</v>
      </c>
      <c r="L14" s="114"/>
      <c r="N14" s="52"/>
      <c r="O14" s="52"/>
      <c r="P14" s="57"/>
      <c r="Q14" s="57"/>
      <c r="R14" s="52"/>
      <c r="S14" s="3"/>
      <c r="T14" s="50"/>
      <c r="U14" s="50"/>
      <c r="V14" s="50"/>
      <c r="W14" s="50"/>
      <c r="X14" s="52"/>
      <c r="Y14" s="52"/>
      <c r="Z14" s="3"/>
      <c r="AA14" s="50"/>
      <c r="AB14" s="50"/>
    </row>
    <row r="15" spans="2:28" ht="18" customHeight="1" x14ac:dyDescent="0.35">
      <c r="B15" s="101" t="s">
        <v>354</v>
      </c>
      <c r="G15" s="112">
        <v>10</v>
      </c>
      <c r="H15" s="126" t="s">
        <v>365</v>
      </c>
      <c r="I15" s="127"/>
      <c r="J15" s="112">
        <f>SUMIF('MCC CABLE SCHDULE'!$L$8:$L$38,"*"&amp;H15&amp;"*",'MCC CABLE SCHDULE'!$S$8:$S$38)</f>
        <v>0</v>
      </c>
      <c r="K15" s="112" t="s">
        <v>349</v>
      </c>
      <c r="L15" s="114"/>
      <c r="N15" s="52"/>
      <c r="O15" s="52"/>
      <c r="P15" s="57"/>
      <c r="Q15" s="57"/>
      <c r="R15" s="52"/>
      <c r="S15" s="3"/>
      <c r="T15" s="50"/>
      <c r="U15" s="50"/>
      <c r="V15" s="49"/>
      <c r="W15" s="50"/>
      <c r="X15" s="52"/>
      <c r="Y15" s="52"/>
      <c r="Z15" s="3"/>
      <c r="AA15" s="50"/>
      <c r="AB15" s="50"/>
    </row>
    <row r="16" spans="2:28" ht="18" customHeight="1" x14ac:dyDescent="0.35">
      <c r="B16" s="101" t="s">
        <v>356</v>
      </c>
      <c r="G16" s="112">
        <v>11</v>
      </c>
      <c r="H16" s="126" t="s">
        <v>366</v>
      </c>
      <c r="I16" s="127"/>
      <c r="J16" s="112">
        <f>SUMIF('MCC CABLE SCHDULE'!$L$8:$L$38,"*"&amp;H16&amp;"*",'MCC CABLE SCHDULE'!$S$8:$S$38)</f>
        <v>0</v>
      </c>
      <c r="K16" s="112" t="s">
        <v>349</v>
      </c>
      <c r="L16" s="114"/>
      <c r="N16" s="52"/>
      <c r="O16" s="52"/>
      <c r="P16" s="57"/>
      <c r="Q16" s="57"/>
      <c r="R16" s="52"/>
      <c r="S16" s="3"/>
      <c r="T16" s="50"/>
      <c r="U16" s="50"/>
      <c r="V16" s="50"/>
      <c r="W16" s="50"/>
      <c r="X16" s="52"/>
      <c r="Y16" s="52"/>
      <c r="Z16" s="3"/>
      <c r="AA16" s="50"/>
      <c r="AB16" s="50"/>
    </row>
    <row r="17" spans="2:28" ht="19.5" customHeight="1" x14ac:dyDescent="0.35">
      <c r="B17" s="101"/>
      <c r="C17" s="116"/>
      <c r="E17" s="116"/>
      <c r="F17" s="104"/>
      <c r="G17" s="112">
        <v>12</v>
      </c>
      <c r="H17" s="126" t="s">
        <v>367</v>
      </c>
      <c r="I17" s="127"/>
      <c r="J17" s="112">
        <f>SUMIF('MCC CABLE SCHDULE'!$L$8:$L$38,"*"&amp;H17&amp;"*",'MCC CABLE SCHDULE'!$S$8:$S$38)</f>
        <v>0</v>
      </c>
      <c r="K17" s="112" t="s">
        <v>349</v>
      </c>
      <c r="L17" s="114"/>
      <c r="N17" s="52"/>
      <c r="O17" s="52"/>
      <c r="P17" s="57"/>
      <c r="Q17" s="57"/>
      <c r="R17" s="52"/>
      <c r="S17" s="3"/>
      <c r="T17" s="50"/>
      <c r="U17" s="50"/>
      <c r="V17" s="50"/>
      <c r="W17" s="50"/>
      <c r="X17" s="52"/>
      <c r="Y17" s="52"/>
      <c r="Z17" s="3"/>
      <c r="AA17" s="50"/>
      <c r="AB17" s="50"/>
    </row>
    <row r="18" spans="2:28" ht="19.5" customHeight="1" x14ac:dyDescent="0.35">
      <c r="B18" s="101"/>
      <c r="C18" s="116"/>
      <c r="E18" s="116"/>
      <c r="F18" s="104"/>
      <c r="G18" s="112">
        <v>13</v>
      </c>
      <c r="H18" s="126" t="s">
        <v>368</v>
      </c>
      <c r="I18" s="127"/>
      <c r="J18" s="112">
        <f>SUMIF('MCC CABLE SCHDULE'!$L$8:$L$38,"*"&amp;H18&amp;"*",'MCC CABLE SCHDULE'!$S$8:$S$38)</f>
        <v>0</v>
      </c>
      <c r="K18" s="112" t="s">
        <v>349</v>
      </c>
      <c r="L18" s="114"/>
      <c r="N18" s="52"/>
      <c r="O18" s="52"/>
      <c r="P18" s="57"/>
      <c r="Q18" s="57"/>
      <c r="R18" s="52"/>
      <c r="S18" s="3"/>
      <c r="T18" s="50"/>
      <c r="U18" s="50"/>
      <c r="V18" s="50"/>
      <c r="W18" s="50"/>
      <c r="X18" s="52"/>
      <c r="Y18" s="52"/>
      <c r="Z18" s="3"/>
      <c r="AA18" s="50"/>
      <c r="AB18" s="50"/>
    </row>
    <row r="19" spans="2:28" ht="19.5" customHeight="1" x14ac:dyDescent="0.35">
      <c r="B19" s="101"/>
      <c r="C19" s="116"/>
      <c r="E19" s="116"/>
      <c r="F19" s="104"/>
      <c r="G19" s="112">
        <v>14</v>
      </c>
      <c r="H19" s="126" t="s">
        <v>369</v>
      </c>
      <c r="I19" s="127"/>
      <c r="J19" s="112">
        <f>SUMIF('MCC CABLE SCHDULE'!$L$8:$L$38,"*"&amp;H19&amp;"*",'MCC CABLE SCHDULE'!$S$8:$S$38)</f>
        <v>0</v>
      </c>
      <c r="K19" s="112" t="s">
        <v>349</v>
      </c>
      <c r="L19" s="114"/>
      <c r="N19" s="52"/>
      <c r="O19" s="52"/>
      <c r="P19" s="57"/>
      <c r="Q19" s="57"/>
      <c r="R19" s="52"/>
      <c r="S19" s="3"/>
      <c r="T19" s="50"/>
      <c r="U19" s="50"/>
      <c r="V19" s="50"/>
      <c r="W19" s="50"/>
      <c r="X19" s="52"/>
      <c r="Y19" s="52"/>
      <c r="Z19" s="3"/>
      <c r="AA19" s="50"/>
      <c r="AB19" s="50"/>
    </row>
    <row r="20" spans="2:28" ht="19.5" customHeight="1" x14ac:dyDescent="0.35">
      <c r="B20" s="101"/>
      <c r="C20" s="116"/>
      <c r="E20" s="116"/>
      <c r="F20" s="104"/>
      <c r="G20" s="112">
        <v>15</v>
      </c>
      <c r="H20" s="126" t="s">
        <v>370</v>
      </c>
      <c r="I20" s="127"/>
      <c r="J20" s="112">
        <f>SUMIF('MCC CABLE SCHDULE'!$L$8:$L$38,"*"&amp;H20&amp;"*",'MCC CABLE SCHDULE'!$S$8:$S$38)</f>
        <v>0</v>
      </c>
      <c r="K20" s="112" t="s">
        <v>349</v>
      </c>
      <c r="L20" s="114"/>
      <c r="N20" s="52"/>
      <c r="O20" s="52"/>
      <c r="P20" s="57"/>
      <c r="Q20" s="57"/>
      <c r="R20" s="52"/>
      <c r="S20" s="3"/>
      <c r="T20" s="50"/>
      <c r="U20" s="50"/>
      <c r="V20" s="50"/>
      <c r="W20" s="50"/>
      <c r="X20" s="52"/>
      <c r="Y20" s="52"/>
      <c r="Z20" s="3"/>
      <c r="AA20" s="50"/>
      <c r="AB20" s="50"/>
    </row>
    <row r="21" spans="2:28" ht="19.5" customHeight="1" x14ac:dyDescent="0.35">
      <c r="B21" s="101"/>
      <c r="C21" s="116"/>
      <c r="E21" s="116"/>
      <c r="F21" s="104"/>
      <c r="G21" s="112">
        <v>16</v>
      </c>
      <c r="H21" s="126"/>
      <c r="I21" s="127"/>
      <c r="J21" s="112"/>
      <c r="K21" s="112" t="s">
        <v>349</v>
      </c>
      <c r="L21" s="114"/>
      <c r="N21" s="52"/>
      <c r="O21" s="54"/>
      <c r="P21" s="57"/>
      <c r="Q21" s="58"/>
      <c r="R21" s="54"/>
      <c r="S21" s="55"/>
      <c r="T21" s="56"/>
      <c r="U21" s="56"/>
      <c r="V21" s="56"/>
      <c r="W21" s="56"/>
      <c r="X21" s="52"/>
      <c r="Y21" s="52"/>
      <c r="Z21" s="3"/>
      <c r="AA21" s="50"/>
      <c r="AB21" s="50"/>
    </row>
    <row r="22" spans="2:28" ht="19.5" customHeight="1" x14ac:dyDescent="0.35">
      <c r="B22" s="101"/>
      <c r="C22" s="116"/>
      <c r="E22" s="116"/>
      <c r="F22" s="104"/>
      <c r="L22" s="114"/>
      <c r="M22"/>
      <c r="N22"/>
      <c r="O22" s="3"/>
      <c r="P22" s="3"/>
      <c r="Q22" s="3"/>
      <c r="R22"/>
      <c r="U22" s="50"/>
      <c r="V22" s="50"/>
      <c r="W22" s="50"/>
      <c r="X22"/>
      <c r="AB22" s="50"/>
    </row>
    <row r="23" spans="2:28" ht="18" customHeight="1" x14ac:dyDescent="0.35">
      <c r="B23" s="117"/>
      <c r="C23" s="1"/>
      <c r="E23" s="116"/>
      <c r="F23" s="104"/>
      <c r="G23" s="103"/>
      <c r="H23" s="104"/>
      <c r="I23" s="104"/>
      <c r="J23" s="104"/>
      <c r="K23" s="104"/>
      <c r="L23" s="114"/>
      <c r="O23" s="52"/>
      <c r="P23" s="52"/>
      <c r="Q23" s="52"/>
      <c r="R23"/>
      <c r="X23" s="52"/>
    </row>
    <row r="24" spans="2:28" ht="18" customHeight="1" x14ac:dyDescent="0.35">
      <c r="B24" s="117"/>
      <c r="C24" s="116"/>
      <c r="E24" s="116"/>
      <c r="F24" s="104"/>
      <c r="G24" s="103"/>
      <c r="H24" s="104"/>
      <c r="I24" s="104"/>
      <c r="J24" s="104"/>
      <c r="K24" s="104"/>
      <c r="L24" s="114"/>
      <c r="O24" s="52"/>
      <c r="P24" s="52"/>
      <c r="Q24" s="52"/>
      <c r="R24" s="52"/>
      <c r="S24" s="3"/>
      <c r="T24" s="50"/>
      <c r="U24" s="50"/>
      <c r="V24" s="50"/>
      <c r="W24" s="50"/>
      <c r="X24" s="52"/>
      <c r="Y24" s="52"/>
      <c r="Z24" s="3"/>
      <c r="AA24" s="50"/>
      <c r="AB24" s="50"/>
    </row>
    <row r="25" spans="2:28" ht="18" customHeight="1" x14ac:dyDescent="0.35">
      <c r="B25" s="117"/>
      <c r="C25" s="116"/>
      <c r="E25" s="116"/>
      <c r="F25" s="104"/>
      <c r="G25" s="103"/>
      <c r="H25" s="104"/>
      <c r="I25" s="104"/>
      <c r="J25" s="104"/>
      <c r="K25" s="104"/>
      <c r="L25" s="114"/>
      <c r="M25"/>
      <c r="N25"/>
      <c r="O25" s="3"/>
      <c r="P25" s="3"/>
      <c r="Q25" s="3"/>
      <c r="R25"/>
      <c r="X25"/>
    </row>
    <row r="26" spans="2:28" ht="20.25" customHeight="1" x14ac:dyDescent="0.35">
      <c r="B26" s="117"/>
      <c r="C26" s="116"/>
      <c r="E26" s="116"/>
      <c r="F26" s="104"/>
      <c r="G26" s="107" t="s">
        <v>371</v>
      </c>
      <c r="H26" s="104"/>
      <c r="I26" s="104"/>
      <c r="J26" s="104"/>
      <c r="K26" s="104"/>
      <c r="L26" s="113"/>
      <c r="O26" s="52"/>
      <c r="P26" s="52"/>
      <c r="Q26" s="52"/>
      <c r="R26" s="52"/>
      <c r="S26" s="3"/>
      <c r="T26" s="50"/>
      <c r="U26" s="50"/>
      <c r="V26" s="50"/>
      <c r="W26" s="50"/>
      <c r="X26" s="52"/>
      <c r="Y26" s="52"/>
      <c r="Z26" s="3"/>
      <c r="AA26" s="50"/>
      <c r="AB26" s="50"/>
    </row>
    <row r="27" spans="2:28" ht="20.25" customHeight="1" x14ac:dyDescent="0.35">
      <c r="B27" s="117"/>
      <c r="C27" s="116"/>
      <c r="E27" s="116"/>
      <c r="F27" s="104"/>
      <c r="G27" s="111" t="s">
        <v>344</v>
      </c>
      <c r="H27" s="109" t="s">
        <v>345</v>
      </c>
      <c r="I27" s="110"/>
      <c r="J27" s="111" t="s">
        <v>346</v>
      </c>
      <c r="K27" s="111" t="s">
        <v>347</v>
      </c>
      <c r="L27" s="113"/>
      <c r="O27" s="52"/>
      <c r="P27" s="52"/>
      <c r="Q27" s="52"/>
      <c r="R27" s="52"/>
      <c r="S27" s="3"/>
      <c r="T27" s="50"/>
      <c r="U27" s="50"/>
      <c r="V27" s="50"/>
      <c r="W27" s="50"/>
      <c r="X27" s="52"/>
      <c r="Y27" s="52"/>
      <c r="Z27" s="3"/>
      <c r="AA27" s="50"/>
      <c r="AB27" s="50"/>
    </row>
    <row r="28" spans="2:28" ht="20.25" customHeight="1" x14ac:dyDescent="0.35">
      <c r="B28" s="117"/>
      <c r="C28" s="116"/>
      <c r="E28" s="116"/>
      <c r="F28" s="104"/>
      <c r="G28" s="112">
        <v>1</v>
      </c>
      <c r="H28" s="255" t="s">
        <v>372</v>
      </c>
      <c r="I28" s="256"/>
      <c r="J28" s="112">
        <f>SUMIF('MCC CABLE SCHDULE'!$L$8:$L$38,"*"&amp;H28&amp;"*",'MCC CABLE SCHDULE'!$S$8:$S$38)</f>
        <v>265</v>
      </c>
      <c r="K28" s="112" t="s">
        <v>349</v>
      </c>
      <c r="L28" s="118"/>
      <c r="N28" s="52"/>
      <c r="O28" s="54"/>
      <c r="P28" s="57"/>
      <c r="Q28" s="52"/>
      <c r="R28" s="52"/>
      <c r="S28" s="3"/>
      <c r="T28" s="50"/>
      <c r="U28" s="50"/>
      <c r="V28" s="50"/>
      <c r="W28" s="50"/>
      <c r="X28" s="52"/>
      <c r="Y28" s="52"/>
      <c r="Z28" s="3"/>
      <c r="AA28" s="50"/>
      <c r="AB28" s="50"/>
    </row>
    <row r="29" spans="2:28" ht="20.25" customHeight="1" x14ac:dyDescent="0.35">
      <c r="B29" s="117"/>
      <c r="C29" s="116"/>
      <c r="E29" s="116"/>
      <c r="F29" s="104"/>
      <c r="G29" s="112">
        <v>2</v>
      </c>
      <c r="H29" s="255"/>
      <c r="I29" s="256"/>
      <c r="J29" s="112"/>
      <c r="K29" s="112" t="s">
        <v>349</v>
      </c>
      <c r="L29" s="105"/>
      <c r="O29" s="52"/>
      <c r="P29" s="52"/>
      <c r="Q29" s="52"/>
      <c r="R29" s="52"/>
      <c r="S29" s="3"/>
      <c r="T29" s="50"/>
      <c r="U29" s="50"/>
      <c r="V29" s="50"/>
      <c r="W29" s="50"/>
      <c r="X29" s="52"/>
      <c r="Y29" s="52"/>
      <c r="Z29" s="3"/>
      <c r="AA29" s="50"/>
      <c r="AB29" s="50"/>
    </row>
    <row r="30" spans="2:28" ht="20.25" customHeight="1" x14ac:dyDescent="0.35">
      <c r="B30" s="117"/>
      <c r="C30" s="119"/>
      <c r="E30" s="119"/>
      <c r="F30" s="104"/>
      <c r="G30" s="112">
        <v>3</v>
      </c>
      <c r="H30" s="255"/>
      <c r="I30" s="256"/>
      <c r="J30" s="112"/>
      <c r="K30" s="112" t="s">
        <v>349</v>
      </c>
      <c r="L30" s="105"/>
      <c r="O30" s="52"/>
      <c r="P30" s="52"/>
      <c r="Q30" s="52"/>
      <c r="R30" s="52"/>
      <c r="S30" s="3"/>
      <c r="T30" s="50"/>
      <c r="U30" s="50"/>
      <c r="V30" s="50"/>
      <c r="W30" s="50"/>
      <c r="X30" s="52"/>
      <c r="Y30" s="52"/>
      <c r="Z30" s="3"/>
      <c r="AA30" s="50"/>
      <c r="AB30" s="50"/>
    </row>
    <row r="31" spans="2:28" ht="20.25" customHeight="1" x14ac:dyDescent="0.35">
      <c r="B31" s="117"/>
      <c r="C31" s="119"/>
      <c r="E31" s="119"/>
      <c r="F31" s="104"/>
      <c r="G31" s="112">
        <v>4</v>
      </c>
      <c r="H31" s="255"/>
      <c r="I31" s="256"/>
      <c r="J31" s="112"/>
      <c r="K31" s="112" t="s">
        <v>349</v>
      </c>
      <c r="L31" s="105"/>
      <c r="O31" s="52"/>
      <c r="P31" s="52"/>
      <c r="Q31" s="52"/>
      <c r="R31" s="52"/>
      <c r="S31" s="3"/>
      <c r="T31" s="50"/>
      <c r="U31" s="50"/>
      <c r="V31" s="50"/>
      <c r="W31" s="50"/>
      <c r="X31" s="52"/>
      <c r="Y31" s="52"/>
      <c r="Z31" s="3"/>
      <c r="AA31" s="50"/>
      <c r="AB31" s="50"/>
    </row>
    <row r="32" spans="2:28" ht="20.25" customHeight="1" x14ac:dyDescent="0.35">
      <c r="B32" s="117"/>
      <c r="C32" s="119"/>
      <c r="E32" s="119"/>
      <c r="F32" s="104"/>
      <c r="L32" s="105"/>
      <c r="M32"/>
      <c r="N32"/>
      <c r="O32"/>
      <c r="P32"/>
      <c r="Q32"/>
      <c r="R32"/>
      <c r="X32"/>
    </row>
    <row r="33" spans="2:30" ht="18" customHeight="1" x14ac:dyDescent="0.35">
      <c r="B33" s="117"/>
      <c r="C33" s="119"/>
      <c r="E33" s="119"/>
      <c r="F33" s="104"/>
      <c r="L33" s="120"/>
      <c r="M33"/>
      <c r="N33"/>
      <c r="O33"/>
      <c r="P33"/>
      <c r="Q33"/>
      <c r="R33"/>
      <c r="X33"/>
    </row>
    <row r="34" spans="2:30" ht="18" customHeight="1" x14ac:dyDescent="0.35">
      <c r="B34" s="117"/>
      <c r="C34" s="119"/>
      <c r="E34" s="119"/>
      <c r="F34" s="104"/>
      <c r="L34" s="120"/>
      <c r="M34"/>
      <c r="N34"/>
      <c r="O34"/>
      <c r="P34"/>
      <c r="Q34"/>
      <c r="R34"/>
      <c r="X34"/>
    </row>
    <row r="35" spans="2:30" ht="18" customHeight="1" x14ac:dyDescent="0.35">
      <c r="B35" s="121"/>
      <c r="C35" s="104"/>
      <c r="D35" s="104"/>
      <c r="E35" s="104"/>
      <c r="F35" s="104"/>
      <c r="L35" s="120"/>
      <c r="O35" s="52"/>
      <c r="P35" s="52"/>
      <c r="Q35" s="52"/>
      <c r="R35" s="52"/>
      <c r="S35" s="3"/>
      <c r="T35" s="50"/>
      <c r="U35" s="50"/>
      <c r="V35" s="50"/>
      <c r="W35" s="50"/>
      <c r="X35" s="52"/>
      <c r="Y35" s="52"/>
      <c r="Z35" s="3"/>
      <c r="AA35" s="50"/>
      <c r="AB35" s="50"/>
      <c r="AD35" s="49"/>
    </row>
    <row r="36" spans="2:30" ht="18" customHeight="1" x14ac:dyDescent="0.35">
      <c r="B36" s="121"/>
      <c r="C36" s="104"/>
      <c r="D36" s="104"/>
      <c r="E36" s="104"/>
      <c r="F36" s="104"/>
      <c r="L36" s="120"/>
      <c r="O36" s="52"/>
      <c r="P36" s="52"/>
      <c r="Q36" s="52"/>
      <c r="R36" s="52"/>
      <c r="S36" s="3"/>
      <c r="T36" s="50"/>
      <c r="U36" s="50"/>
      <c r="V36" s="50"/>
      <c r="W36" s="50"/>
      <c r="X36" s="52"/>
      <c r="Y36" s="52"/>
      <c r="Z36" s="3"/>
      <c r="AA36" s="50"/>
      <c r="AB36" s="50"/>
    </row>
    <row r="37" spans="2:30" ht="18" customHeight="1" thickBot="1" x14ac:dyDescent="0.4">
      <c r="B37" s="121"/>
      <c r="C37" s="104"/>
      <c r="D37" s="104"/>
      <c r="E37" s="104"/>
      <c r="F37" s="104"/>
      <c r="G37" s="104"/>
      <c r="H37" s="119"/>
      <c r="J37" s="104"/>
      <c r="K37" s="119"/>
      <c r="L37" s="10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2:30" x14ac:dyDescent="0.35">
      <c r="B38" s="122"/>
      <c r="C38" s="122"/>
      <c r="D38" s="122"/>
      <c r="E38" s="122"/>
      <c r="F38" s="122"/>
      <c r="G38" s="122"/>
      <c r="H38" s="122"/>
      <c r="I38" s="122"/>
      <c r="J38" s="122"/>
      <c r="K38" s="252"/>
      <c r="L38" s="252"/>
    </row>
  </sheetData>
  <mergeCells count="10">
    <mergeCell ref="K38:L38"/>
    <mergeCell ref="H5:I5"/>
    <mergeCell ref="H6:I6"/>
    <mergeCell ref="H7:I7"/>
    <mergeCell ref="H31:I31"/>
    <mergeCell ref="H8:I8"/>
    <mergeCell ref="H9:I9"/>
    <mergeCell ref="H28:I28"/>
    <mergeCell ref="H29:I29"/>
    <mergeCell ref="H30:I30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65" orientation="landscape" r:id="rId1"/>
  <headerFooter>
    <oddHeader xml:space="preserve">&amp;C&amp;12Classification: &amp;KFF0000Project Confidential&amp;8&amp;K000000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96"/>
  <sheetViews>
    <sheetView view="pageBreakPreview" zoomScale="70" zoomScaleNormal="100" zoomScaleSheetLayoutView="70" workbookViewId="0">
      <selection activeCell="H14" sqref="H14"/>
    </sheetView>
  </sheetViews>
  <sheetFormatPr defaultRowHeight="14.5" x14ac:dyDescent="0.35"/>
  <cols>
    <col min="1" max="1" width="5.81640625" style="1" customWidth="1"/>
    <col min="2" max="2" width="32.81640625" style="1" customWidth="1"/>
    <col min="3" max="3" width="10.1796875" customWidth="1"/>
    <col min="4" max="4" width="12.81640625" style="2" customWidth="1"/>
    <col min="5" max="6" width="12.81640625" style="1" customWidth="1"/>
    <col min="7" max="7" width="12.7265625" style="1" bestFit="1" customWidth="1"/>
    <col min="8" max="8" width="12.7265625" style="2" customWidth="1"/>
    <col min="9" max="9" width="9.1796875" style="1"/>
    <col min="10" max="10" width="19" style="1" customWidth="1"/>
    <col min="11" max="11" width="11.54296875" customWidth="1"/>
    <col min="12" max="12" width="9.1796875" customWidth="1"/>
    <col min="13" max="16" width="0" hidden="1" customWidth="1"/>
    <col min="21" max="21" width="0" hidden="1" customWidth="1"/>
    <col min="23" max="23" width="22.26953125" customWidth="1"/>
  </cols>
  <sheetData>
    <row r="1" spans="1:22" s="16" customFormat="1" ht="39.75" customHeight="1" thickBot="1" x14ac:dyDescent="0.4">
      <c r="A1" s="263" t="s">
        <v>373</v>
      </c>
      <c r="B1" s="264"/>
      <c r="C1" s="264"/>
      <c r="D1" s="264"/>
      <c r="E1" s="264"/>
      <c r="F1" s="264"/>
      <c r="G1" s="264"/>
      <c r="H1" s="264"/>
      <c r="I1" s="265"/>
      <c r="J1" s="29" t="s">
        <v>374</v>
      </c>
      <c r="K1" s="30" t="s">
        <v>1</v>
      </c>
      <c r="U1" s="16" t="s">
        <v>375</v>
      </c>
    </row>
    <row r="2" spans="1:22" s="2" customFormat="1" ht="44" thickBot="1" x14ac:dyDescent="0.4">
      <c r="A2" s="31" t="s">
        <v>3</v>
      </c>
      <c r="B2" s="32" t="s">
        <v>334</v>
      </c>
      <c r="C2" s="33" t="s">
        <v>376</v>
      </c>
      <c r="D2" s="33" t="s">
        <v>377</v>
      </c>
      <c r="E2" s="33" t="s">
        <v>378</v>
      </c>
      <c r="F2" s="33" t="s">
        <v>379</v>
      </c>
      <c r="G2" s="33" t="s">
        <v>380</v>
      </c>
      <c r="H2" s="33" t="s">
        <v>381</v>
      </c>
      <c r="I2" s="33" t="s">
        <v>10</v>
      </c>
      <c r="J2" s="33" t="s">
        <v>11</v>
      </c>
      <c r="K2" s="34" t="s">
        <v>382</v>
      </c>
      <c r="T2"/>
      <c r="U2" s="8" t="s">
        <v>383</v>
      </c>
      <c r="V2" s="16"/>
    </row>
    <row r="3" spans="1:22" s="2" customFormat="1" ht="24.75" customHeight="1" x14ac:dyDescent="0.35">
      <c r="A3" s="260" t="s">
        <v>384</v>
      </c>
      <c r="B3" s="261"/>
      <c r="C3" s="261"/>
      <c r="D3" s="261"/>
      <c r="E3" s="261"/>
      <c r="F3" s="261"/>
      <c r="G3" s="261"/>
      <c r="H3" s="261"/>
      <c r="I3" s="261"/>
      <c r="J3" s="261"/>
      <c r="K3" s="262"/>
      <c r="T3"/>
      <c r="U3" s="4" t="s">
        <v>20</v>
      </c>
      <c r="V3" s="16"/>
    </row>
    <row r="4" spans="1:22" ht="21" customHeight="1" x14ac:dyDescent="0.35">
      <c r="A4" s="257" t="s">
        <v>385</v>
      </c>
      <c r="B4" s="258"/>
      <c r="C4" s="258"/>
      <c r="D4" s="258"/>
      <c r="E4" s="258"/>
      <c r="F4" s="258"/>
      <c r="G4" s="258"/>
      <c r="H4" s="258"/>
      <c r="I4" s="258"/>
      <c r="J4" s="258"/>
      <c r="K4" s="259"/>
      <c r="R4" s="2"/>
      <c r="U4" s="4" t="s">
        <v>386</v>
      </c>
      <c r="V4" s="16"/>
    </row>
    <row r="5" spans="1:22" s="16" customFormat="1" ht="30" customHeight="1" x14ac:dyDescent="0.35">
      <c r="A5" s="5"/>
      <c r="B5" s="13"/>
      <c r="C5" s="15">
        <v>22</v>
      </c>
      <c r="D5" s="14">
        <v>3</v>
      </c>
      <c r="E5" s="15">
        <f>C5+D5</f>
        <v>25</v>
      </c>
      <c r="F5" s="15" t="s">
        <v>387</v>
      </c>
      <c r="G5" s="4" t="s">
        <v>69</v>
      </c>
      <c r="H5" s="4">
        <v>1</v>
      </c>
      <c r="I5" s="4" t="str">
        <f>$K$1</f>
        <v>COMET</v>
      </c>
      <c r="J5" s="21" t="str">
        <f>IF(AND($I5=BRASS!$B$4,($E5&gt;=BRASS!$F$4),($E5&lt;=BRASS!$G$4),($G5=BRASS!$E$4)),(BRASS!$C$4),(IF(AND($I5=BRASS!$B$5,($E5&gt;=BRASS!$F$5),($E5&lt;=BRASS!$G$5),($G5=BRASS!$E$5)),(BRASS!$C$5),(IF(AND($I5=BRASS!$B$6,($E5&gt;=BRASS!$F$6),($E5&lt;=BRASS!$G$6),($G5=BRASS!$E$6)),(BRASS!$C$6),(IF(AND($I5=BRASS!$B$7,($E5&gt;=BRASS!$F$7),($E5&lt;=BRASS!$G$7),($G5=BRASS!$E$7)),(BRASS!$C$7),(IF(AND($I5=BRASS!$B$8,($E5&gt;=BRASS!$F$8),($E5&lt;=BRASS!$G$8),($G5=BRASS!$E$8)),(BRASS!$C$8),(IF(AND($I5=BRASS!$B$9,($E5&gt;=BRASS!$F$9),($E5&lt;=BRASS!$G$9),($G5=BRASS!$E$9)),(BRASS!$C$9),(IF(AND($I5=BRASS!$B$10,($E5&gt;=BRASS!$F$10),($E5&lt;=BRASS!$G$10),($G5=BRASS!$E$10)),(BRASS!$C$10),(IF(AND($I5=BRASS!$B$11,($E5&gt;=BRASS!$F$11),($E5&lt;=BRASS!$G$11),($G5=BRASS!$E$11)),(BRASS!$C$11),(IF(AND($I5=BRASS!$B$12,($E5&gt;=BRASS!$F$12),($E5&lt;=BRASS!$G$12),($G5=BRASS!$E$12)),(BRASS!$C$12),(IF(AND($I5=BRASS!$B$13,($E5&gt;=BRASS!$F$13),($E5&lt;=BRASS!$G$13),($G5=BRASS!$E$13)),(BRASS!$C$13),(IF(AND($I5=BRASS!$B$14,($E5&gt;=BRASS!$F$14),($E5&lt;=BRASS!$G$14),($G5=BRASS!$E$14)),(BRASS!$C$14),(IF(AND($I5=BRASS!$B$15,($E5&gt;=BRASS!$F$15),($E5&lt;=BRASS!$G$15),($G5=BRASS!$E$15)),(BRASS!$C$15),(IF(AND($I5=BRASS!$B$16,($E5&gt;=BRASS!$F$16),($E5&lt;=BRASS!$G$16),($G5=BRASS!$E$16)),(BRASS!$C$16),(IF(AND($I5=BRASS!$B$17,($E5&gt;=BRASS!$F$17),($E5&lt;=BRASS!$G$17),($G5=BRASS!$E$17)),(BRASS!$C$17),(IF(AND($I5=BRASS!$B$18,($E5&gt;=BRASS!$F$18),($E5&lt;=BRASS!$G$18),($G5=BRASS!$E$18)),(BRASS!$C$18),(IF(AND($I5=BRASS!$B$19,($E5&gt;=BRASS!$F$19),($E5&lt;=BRASS!$G$19),($G5=BRASS!$E$19)),(BRASS!$C$19),(IF(AND($I5=BRASS!$B$20,($E5&gt;=BRASS!$F$20),($E5&lt;=BRASS!$G$20),($G5=BRASS!$E$20)),(BRASS!$C$20),(IF(AND($I5=BRASS!$B$21,($E5&gt;=BRASS!$F$21),($E5&lt;=BRASS!$G$21),($G5=BRASS!$E$21)),(BRASS!$C$21),(IF(AND($I5=BRASS!$B$22,($E5&gt;=BRASS!$F$22),($E5&lt;=BRASS!$G$22),($G5=BRASS!$E$22)),(BRASS!$C$22),(IF(AND($I5=BRASS!$B$23,($E5&gt;=BRASS!$F$23),($E5&lt;=BRASS!$G$23),($G5=BRASS!$E$23)),(BRASS!$C$23),(IF(AND($I5=BRASS!$B$24,($E5&gt;=BRASS!$F$24),($E5&lt;=BRASS!$G$24),($G5=BRASS!$E$24)),(BRASS!$C$24),(IF(AND($I5=BRASS!$B$25,($E5&gt;=BRASS!$F$25),($E5&lt;=BRASS!$G$25),($G5=BRASS!$E$25)),(BRASS!$C$25),(IF(AND($I5=BRASS!$B$26,($E5&gt;=BRASS!$F$26),($E5&lt;=BRASS!$G$26),($G5=BRASS!$E$26)),(BRASS!$C$26),(IF(AND($I5=BRASS!$B$27,($E5&gt;=BRASS!$F$27),($E5&lt;=BRASS!$G$27),($G5=BRASS!$E$27)),(BRASS!$C$27),(IF(AND($I5=BRASS!$B$28,($E5&gt;=BRASS!$F$28),($E5&lt;=BRASS!$G$28),($G5=BRASS!$E$28)),(BRASS!$C$28),(IF(AND($I5=BRASS!$B$29,($E5&gt;=BRASS!$F$29),($E5&lt;=BRASS!$G$29),($G5=BRASS!$E$29)),(BRASS!$C$29),(IF(AND($I5=BRASS!$B$30,($E5&gt;=BRASS!$F$30),($E5&lt;=BRASS!$G$30),($G5=BRASS!$E$30)),(BRASS!$C$30),(IF(AND($I5=BRASS!$B$31,($E5&gt;=BRASS!$F$31),($E5&lt;=BRASS!$G$31),($G5=BRASS!$E$31)),(BRASS!$C$31),(IF(AND($I5=BRASS!$B$32,($E5&gt;=BRASS!$F$32),($E5&lt;=BRASS!$G$32),($G5=BRASS!$E$32)),(BRASS!$C$32),(IF(AND($I5=BRASS!$B$33,($E5&gt;=BRASS!$F$33),($E5&lt;=BRASS!$G$33),($G5=BRASS!$E$33)),(BRASS!$C$33),(IF(AND($I5=BRASS!$B$34,($E5&gt;=BRASS!$F$34),($E5&lt;=BRASS!$G$34),($G5=BRASS!$E$34)),(BRASS!$C$34),(IF(AND($I5=BRASS!$B$35,($E5&gt;=BRASS!$F$35),($E5&lt;=BRASS!$G$35),($G5=BRASS!$E$35)),(BRASS!$C$35),(IF(AND($I5=BRASS!$B$36,($E5&gt;=BRASS!$F$36),($E5&lt;=BRASS!$G$36),($G5=BRASS!$E$36)),(BRASS!$C$36),(IF(AND($I5=BRASS!$B$37,($E5&gt;=BRASS!$F$37),($E5&lt;=BRASS!$G$37),($G5=BRASS!$E$37)),(BRASS!$C$37),(IF(AND($I5=BRASS!$B$38,($E5&gt;=BRASS!$F$38),($E5&lt;=BRASS!$G$38),($G5=BRASS!$E$38)),(BRASS!$C$38),(IF(AND($I5=BRASS!$B$39,($E5&gt;=BRASS!$F$39),($E5&lt;=BRASS!$G$39),($G5=BRASS!$E$39)),(BRASS!$C$39),(IF(AND($I5=BRASS!$B$40,($E5&gt;=BRASS!$F$40),($E5&lt;=BRASS!$G$40),($G5=BRASS!$E$40)),(BRASS!$C$40),(IF(AND($I5=BRASS!$B$41,($E5&gt;=BRASS!$F$41),($E5&lt;=BRASS!$G$41),($G5=BRASS!$E$41)),(BRASS!$C$41),(IF(AND($I5=BRASS!$B$42,($E5&gt;=BRASS!$F$42),($E5&lt;=BRASS!$G$42),($G5=BRASS!$E$42)),(BRASS!$C$42),(IF(AND($I5=BRASS!$B$43,($E5&gt;=BRASS!$F$43),($E5&lt;=BRASS!$G$43),($G5=BRASS!$E$43)),(BRASS!$C$43),(IF(AND($I5=BRASS!$B$44,($E5&gt;=BRASS!$F$44),($E5&lt;=BRASS!$G$44),($G5=BRASS!$E$44)),(BRASS!$C$44),(IF(AND($I5=BRASS!$B$45,($E5&gt;=BRASS!$F$45),($E5&lt;=BRASS!$G$45),($G5=BRASS!$E$45)),(BRASS!$C$45),(IF(AND($I5=BRASS!$B$46,($E5&gt;=BRASS!$F$46),($E5&lt;=BRASS!$G$46),($G5=BRASS!$E$46)),(BRASS!$C$46),(IF(AND($I5=BRASS!$B$47,($E5&gt;=BRASS!$F$47),($E5&lt;=BRASS!$G$47),($G5=BRASS!$E$47)),(BRASS!$C$47),(IF(AND($I5=BRASS!$B$48,($E5&gt;=BRASS!$F$48),($E5&lt;=BRASS!$G$48),($G5=BRASS!$E$48)),(BRASS!$C$48),(IF(AND($I5=BRASS!$B$49,($E5&gt;=BRASS!$F$49),($E5&lt;=BRASS!$G$49),($G5=BRASS!$E$49)),(BRASS!$C$49),(IF(AND($I5=BRASS!$B$50,($E5&gt;=BRASS!$F$50),($E5&lt;=BRASS!$G$50),($G5=BRASS!$E$50)),(BRASS!$C$50),(IF(AND($I5=BRASS!$B$51,($E5&gt;=BRASS!$F$51),($E5&lt;=BRASS!$G$51),($G5=BRASS!$E$51)),(BRASS!$C$51),(IF(AND($I5=BRASS!$B$52,($E5&gt;=BRASS!$F$52),($E5&lt;=BRASS!$G$52),($G5=BRASS!$E$52)),(BRASS!$C$52),(IF(AND($I5=BRASS!$B$53,($E5&gt;=BRASS!$F$53),($E5&lt;=BRASS!$G$53),($G5=BRASS!$E$53)),(BRASS!$C$53),(IF(AND($I5=BRASS!$B$54,($E5&gt;=BRASS!$F$54),($E5&lt;=BRASS!$G$54),($G5=BRASS!$E$54)),(BRASS!$C$54),(IF(AND($I5=BRASS!$B$55,($E5&gt;=BRASS!$F$55),($E5&lt;=BRASS!$G$55),($G5=BRASS!$E$55)),(BRASS!$C$55),(IF(AND($I5=BRASS!$B$56,($E5&gt;=BRASS!$F$56),($E5&lt;=BRASS!$G$56),($G5=BRASS!$E$56)),(BRASS!$C$56),(IF(AND($I5=BRASS!$B$57,($E5&gt;=BRASS!$F$57),($E5&lt;=BRASS!$G$57),($G5=BRASS!$E$57)),(BRASS!$C$57),(IF(AND($I5=BRASS!$B$58,($E5&gt;=BRASS!$F$58),($E5&lt;=BRASS!$G$58),($G5=BRASS!$E$58)),(BRASS!$C$58),(IF(AND($I5=BRASS!$B$59,($E5&gt;=BRASS!$F$59),($E5&lt;=BRASS!$G$59),($G5=BRASS!$E$59)),(BRASS!$C$59),(","&amp;R5))))))))))))))))))))))))))))))))))))))))))))))))))))))))))))))))))))))))))))))))))))))))))))))))))))))))))))))))</f>
        <v>,(IF(AND($I10=BACKUP!$B$98,($E10&gt;=BACKUP!$F$98),($E10&lt;=BACKUP!$G$98),($G10=BACKUP!$E$98)),(BACKUP!$C$98),(IF(AND($I10=BACKUP!$B$99,($E10&gt;=BACKUP!$F$99),($E10&lt;=BACKUP!$G$99),($G10=BACKUP!$E$99)),(BACKUP!$C$99),(IF(AND($I10=BACKUP!$B$100,($E10&gt;=BACKUP!$F$100),($E10&lt;=BACKUP!$G$100),($G10=BACKUP!$E$100)),(BACKUP!$C$100),(IF(AND($I10=BACKUP!$B$101,($E10&gt;=BACKUP!$F$101),($E10&lt;=BACKUP!$G$101),($G10=BACKUP!$E$101)),(BACKUP!$C$101),(IF(AND($I10=BACKUP!$B$102,($E10&gt;=BACKUP!$F$102),($E10&lt;=BACKUP!$G$102),($G10=BACKUP!$E$102)),(BACKUP!$C$102),(IF(AND($I10=BACKUP!$B$103,($E10&gt;=BACKUP!$F$103),($E10&lt;=BACKUP!$G$103),($G10=BACKUP!$E$103)),(BACKUP!$C$103),(IF(AND($I10=BACKUP!$B$104,($E10&gt;=BACKUP!$F$104),($E10&lt;=BACKUP!$G$104),($G10=BACKUP!$E$104)),(BACKUP!$C$104),(IF(AND($I10=BACKUP!$B$105,($E10&gt;=BACKUP!$F$105),($E10&lt;=BACKUP!$G$105),($G10=BACKUP!$E$105)),(BACKUP!$C$105),(IF(AND($I10=BACKUP!$B$106,($E10&gt;=BACKUP!$F$106),($E10&lt;=BACKUP!$G$106),($G10=BACKUP!$E$106)),(BACKUP!$C$106),(IF(AND($I10=BACKUP!$B$107,($E10&gt;=BACKUP!$F$107),($E10&lt;=BACKUP!$G$107),($G10=BACKUP!$E$107)),(BACKUP!$C$107),(IF(AND($I10=BACKUP!$B$108,($E10&gt;=BACKUP!$F$108),($E10&lt;=BACKUP!$G$108),($G10=BACKUP!$E$108)),(BACKUP!$C$108),(IF(AND($I10=BACKUP!$B$109,($E10&gt;=BACKUP!$F$109),($E10&lt;=BACKUP!$G$109),($G10=BACKUP!$E$109)),(BACKUP!$C$109),(IF(AND($I10=BACKUP!$B$110,($E10&gt;=BACKUP!$F$110),($E10&lt;=BACKUP!$G$110),($G10=BACKUP!$E$110)),(BACKUP!$C$110),(IF(AND($I10=BACKUP!$B$111,($E10&gt;=BACKUP!$F$111),($E10&lt;=BACKUP!$G$111),($G10=BACKUP!$E$111)),(BACKUP!$C$111),(IF(AND($I10=BACKUP!$B$112,($E10&gt;=BACKUP!$F$112),($E10&lt;=BACKUP!$G$112),($G10=BACKUP!$E$112)),(BACKUP!$C$112),(IF(AND($I10=BACKUP!$B$113,($E10&gt;=BACKUP!$F$113),($E10&lt;=BACKUP!$G$113),($G10=BACKUP!$E$113)),(BACKUP!$C$113),(IF(AND($I10=BACKUP!$B$114,($E10&gt;=BACKUP!$F$114),($E10&lt;=BACKUP!$G$114),($G10=BACKUP!$E$114)),(BACKUP!$C$114),(IF(AND($I10=BACKUP!$B$115,($E10&gt;=BACKUP!$F$115),($E10&lt;=BACKUP!$G$115),($G10=BACKUP!$E$115)),(BACKUP!$C$115),(IF(AND($I10=BACKUP!$B$116,($E10&gt;=BACKUP!$F$116),($E10&lt;=BACKUP!$G$116),($G10=BACKUP!$E$116)),(BACKUP!$C$116),(IF(AND($I10=BACKUP!$B$117,($E10&gt;=BACKUP!$F$117),($E10&lt;=BACKUP!$G$117),($G10=BACKUP!$E$117)),(BACKUP!$C$117),(IF(AND($I10=BACKUP!$B$118,($E10&gt;=BACKUP!$F$118),($E10&lt;=BACKUP!$G$118),($G10=BACKUP!$E$118)),(BACKUP!$C$118),(IF(AND($I10=BACKUP!$B$119,($E10&gt;=BACKUP!$F$119),($E10&lt;=BACKUP!$G$119),($G10=BACKUP!$E$119)),(BACKUP!$C$119),(IF(AND($I10=BACKUP!$B$120,($E10&gt;=BACKUP!$F$120),($E10&lt;=BACKUP!$G$120),($G10=BACKUP!$E$120)),(BACKUP!$C$120),(IF(AND($I10=BACKUP!$B$121,($E10&gt;=BACKUP!$F$121),($E10&lt;=BACKUP!$G$121),($G10=BACKUP!$E$121)),(BACKUP!$C$121),(IF(AND($I10=BACKUP!$B$122,($E10&gt;=BACKUP!$F$122),($E10&lt;=BACKUP!$G$122),($G10=BACKUP!$E$122)),(BACKUP!$C$122),(IF(AND($I10=BACKUP!$B$123,($E10&gt;=BACKUP!$F$123),($E10&lt;=BACKUP!$G$123),($G10=BACKUP!$E$123)),(BACKUP!$C$123),(IF(AND($I10=BACKUP!$B$124,($E10&gt;=BACKUP!$F$124),($E10&lt;=BACKUP!$G$124),($G10=BACKUP!$E$124)),(BACKUP!$C$124),(IF(AND($I10=BACKUP!$B$125,($E10&gt;=BACKUP!$F$125),($E10&lt;=BACKUP!$G$125),($G10=BACKUP!$E$125)),(BACKUP!$C$125),(IF(AND($I10=BACKUP!$B$126,($E10&gt;=BACKUP!$F$126),($E10&lt;=BACKUP!$G$126),($G10=BACKUP!$E$126)),(BACKUP!$C$126),(IF(AND($I10=BACKUP!$B$127,($E10&gt;=BACKUP!$F$127),($E10&lt;=BACKUP!$G$127),($G10=BACKUP!$E$127)),(BACKUP!$C$127),(IF(AND($I10=BACKUP!$B$128,($E10&gt;=BACKUP!$F$128),($E10&lt;=BACKUP!$G$128),($G10=BACKUP!$E$128)),(BACKUP!$C$128),(IF(AND($I10=BACKUP!$B$129,($E10&gt;=BACKUP!$F$129),($E10&lt;=BACKUP!$G$129),($G10=BACKUP!$E$129)),(BACKUP!$C$129),(IF(AND($I10=BACKUP!$B$130,($E10&gt;=BACKUP!$F$130),($E10&lt;=BACKUP!$G$130),($G10=BACKUP!$E$130)),(BACKUP!$C$130),(IF(AND($I10=BACKUP!$B$131,($E10&gt;=BACKUP!$F$131),($E10&lt;=BACKUP!$G$131),($G10=BACKUP!$E$131)),(BACKUP!$C$131),(IF(AND($I10=BACKUP!$B$132,($E10&gt;=BACKUP!$F$132),($E10&lt;=BACKUP!$G$132),($G10=BACKUP!$E$132)),(BACKUP!$C$132),(IF(AND($I10=BACKUP!$B$133,($E10&gt;=BACKUP!$F$133),($E10&lt;=BACKUP!$G$133),($G10=BACKUP!$E$133)),(BACKUP!$C$133),(IF(AND($I10=BACKUP!$B$134,($E10&gt;=BACKUP!$F$134),($E10&lt;=BACKUP!$G$134),($G10=BACKUP!$E$134)),(BACKUP!$C$134),(IF(AND($I10=BACKUP!$B$135,($E10&gt;=BACKUP!$F$135),($E10&lt;=BACKUP!$G$135),($G10=BACKUP!$E$135)),(BACKUP!$C$135),(IF(AND($I10=BACKUP!$B$136,($E10&gt;=BACKUP!$F$136),($E10&lt;=BACKUP!$G$136),($G10=BACKUP!$E$136)),(BACKUP!$C$136),(IF(AND($I10=BACKUP!$B$137,($E10&gt;=BACKUP!$F$137),($E10&lt;=BACKUP!$G$137),($G10=BACKUP!$E$137)),(BACKUP!$C$137),(IF(AND($I10=BACKUP!$B$138,($E10&gt;=BACKUP!$F$138),($E10&lt;=BACKUP!$G$138),($G10=BACKUP!$E$138)),(BACKUP!$C$138),(IF(AND($I10=BACKUP!$B$139,($E10&gt;=BACKUP!$F$139),($E10&lt;=BACKUP!$G$139),($G10=BACKUP!$E$139)),(BACKUP!$C$139),(IF(AND($I10=BACKUP!$B$140,($E10&gt;=BACKUP!$F$140),($E10&lt;=BACKUP!$G$140),($G10=BACKUP!$E$140)),(BACKUP!$C$140),(IF(AND($I10=BACKUP!$B$141,($E10&gt;=BACKUP!$F$141),($E10&lt;=BACKUP!$G$141),($G10=BACKUP!$E$141)),(BACKUP!$C$141),(IF(AND($I10=BACKUP!$B$142,($E10&gt;=BACKUP!$F$142),($E10&lt;=BACKUP!$G$142),($G10=BACKUP!$E$142)),(BACKUP!$C$142),(IF(AND($I10=BACKUP!$B$143,($E10&gt;=BACKUP!$F$143),($E10&lt;=BACKUP!$G$143),($G10=BACKUP!$E$143)),(BACKUP!$C$143),(IF(AND($I10=BACKUP!$B$144,($E10&gt;=BACKUP!$F$144),($E10&lt;=BACKUP!$G$144),($G10=BACKUP!$E$144)),(BACKUP!$C$144),(IF(AND($I10=BACKUP!$B$145,($E10&gt;=BACKUP!$F$145),($E10&lt;=BACKUP!$G$145),($G10=BACKUP!$E$145)),(BACKUP!$C$145),(IF(AND($I10=BACKUP!$B$145,($E10&gt;=BACKUP!$F$145),($E10&lt;=BACKUP!$G$145),($G10=BACKUP!$E$145)),(BACKUP!$C$145),(IF(AND($I10=BACKUP!$B$146,($E10&gt;=BACKUP!$F$146),($E10&lt;=BACKUP!$G$146),($G10=BACKUP!$E$146)),(BACKUP!$C$146),(IF(AND($I10=BACKUP!$B$147,($E10&gt;=BACKUP!$F$147),($E10&lt;=BACKUP!$G$147),($G10=BACKUP!$E$147)),(BACKUP!$C$147),(IF(AND($I10=BACKUP!$B$148,($E10&gt;=BACKUP!$F$148),($E10&lt;=BACKUP!$G$148),($G10=BACKUP!$E$148)),(BACKUP!$C$148),(IF(AND($I10=BACKUP!$B$149,($E10&gt;=BACKUP!$F$149),($E10&lt;=BACKUP!$G$149),($G10=BACKUP!$E$149)),(BACKUP!$C$149),(IF(AND($I10=BACKUP!$B$150,($E10&gt;=BACKUP!$F$150),($E10&lt;=BACKUP!$G$150),($G10=BACKUP!$E$150)),(BACKUP!$C$150),(IF(AND($I10=BACKUP!$B$151,($E10&gt;=BACKUP!$F$151),($E10&lt;=BACKUP!$G$151),($G10=BACKUP!$E$151)),(BACKUP!$C$151),(IF(AND($I10=BACKUP!$B$152,($E10&gt;=BACKUP!$F$152),($E10&lt;=BACKUP!$G$152),($G10=BACKUP!$E$152)),(BACKUP!$C$152),(IF(AND($I10=BACKUP!$B$153,($E10&gt;=BACKUP!$F$153),($E10&lt;=BACKUP!$G$153),($G10=BACKUP!$E$153)),(BACKUP!$C$153),(J14)))))))))))))))))))))))))))))))))))))))))))))))))))))))))))))))))))))))))))))))))))))))))))))))))))))))))))))))))))</v>
      </c>
      <c r="K5" s="6"/>
      <c r="L5"/>
      <c r="M5"/>
      <c r="N5"/>
      <c r="O5"/>
      <c r="P5"/>
      <c r="Q5"/>
      <c r="R5" s="16" t="s">
        <v>388</v>
      </c>
      <c r="S5"/>
      <c r="T5"/>
      <c r="U5" s="4" t="s">
        <v>389</v>
      </c>
    </row>
    <row r="6" spans="1:22" s="16" customFormat="1" ht="30" customHeight="1" x14ac:dyDescent="0.35">
      <c r="A6" s="5"/>
      <c r="B6" s="13"/>
      <c r="C6" s="15"/>
      <c r="D6" s="14"/>
      <c r="E6" s="15"/>
      <c r="F6" s="15"/>
      <c r="G6" s="4"/>
      <c r="H6" s="4"/>
      <c r="I6" s="4"/>
      <c r="J6" s="21" t="str">
        <f>IF(AND($I6=BRASS!$B$4,($E6&gt;=BRASS!$F$4),($E6&lt;=BRASS!$G$4),($G6=BRASS!$E$4)),(BRASS!$C$4),(IF(AND($I6=BRASS!$B$5,($E6&gt;=BRASS!$F$5),($E6&lt;=BRASS!$G$5),($G6=BRASS!$E$5)),(BRASS!$C$5),(IF(AND($I6=BRASS!$B$6,($E6&gt;=BRASS!$F$6),($E6&lt;=BRASS!$G$6),($G6=BRASS!$E$6)),(BRASS!$C$6),(IF(AND($I6=BRASS!$B$7,($E6&gt;=BRASS!$F$7),($E6&lt;=BRASS!$G$7),($G6=BRASS!$E$7)),(BRASS!$C$7),(IF(AND($I6=BRASS!$B$8,($E6&gt;=BRASS!$F$8),($E6&lt;=BRASS!$G$8),($G6=BRASS!$E$8)),(BRASS!$C$8),(IF(AND($I6=BRASS!$B$9,($E6&gt;=BRASS!$F$9),($E6&lt;=BRASS!$G$9),($G6=BRASS!$E$9)),(BRASS!$C$9),(IF(AND($I6=BRASS!$B$10,($E6&gt;=BRASS!$F$10),($E6&lt;=BRASS!$G$10),($G6=BRASS!$E$10)),(BRASS!$C$10),(IF(AND($I6=BRASS!$B$11,($E6&gt;=BRASS!$F$11),($E6&lt;=BRASS!$G$11),($G6=BRASS!$E$11)),(BRASS!$C$11),(IF(AND($I6=BRASS!$B$12,($E6&gt;=BRASS!$F$12),($E6&lt;=BRASS!$G$12),($G6=BRASS!$E$12)),(BRASS!$C$12),(IF(AND($I6=BRASS!$B$13,($E6&gt;=BRASS!$F$13),($E6&lt;=BRASS!$G$13),($G6=BRASS!$E$13)),(BRASS!$C$13),(IF(AND($I6=BRASS!$B$14,($E6&gt;=BRASS!$F$14),($E6&lt;=BRASS!$G$14),($G6=BRASS!$E$14)),(BRASS!$C$14),(IF(AND($I6=BRASS!$B$15,($E6&gt;=BRASS!$F$15),($E6&lt;=BRASS!$G$15),($G6=BRASS!$E$15)),(BRASS!$C$15),(IF(AND($I6=BRASS!$B$16,($E6&gt;=BRASS!$F$16),($E6&lt;=BRASS!$G$16),($G6=BRASS!$E$16)),(BRASS!$C$16),(IF(AND($I6=BRASS!$B$17,($E6&gt;=BRASS!$F$17),($E6&lt;=BRASS!$G$17),($G6=BRASS!$E$17)),(BRASS!$C$17),(IF(AND($I6=BRASS!$B$18,($E6&gt;=BRASS!$F$18),($E6&lt;=BRASS!$G$18),($G6=BRASS!$E$18)),(BRASS!$C$18),(IF(AND($I6=BRASS!$B$19,($E6&gt;=BRASS!$F$19),($E6&lt;=BRASS!$G$19),($G6=BRASS!$E$19)),(BRASS!$C$19),(IF(AND($I6=BRASS!$B$20,($E6&gt;=BRASS!$F$20),($E6&lt;=BRASS!$G$20),($G6=BRASS!$E$20)),(BRASS!$C$20),(IF(AND($I6=BRASS!$B$21,($E6&gt;=BRASS!$F$21),($E6&lt;=BRASS!$G$21),($G6=BRASS!$E$21)),(BRASS!$C$21),(IF(AND($I6=BRASS!$B$22,($E6&gt;=BRASS!$F$22),($E6&lt;=BRASS!$G$22),($G6=BRASS!$E$22)),(BRASS!$C$22),(IF(AND($I6=BRASS!$B$23,($E6&gt;=BRASS!$F$23),($E6&lt;=BRASS!$G$23),($G6=BRASS!$E$23)),(BRASS!$C$23),(IF(AND($I6=BRASS!$B$24,($E6&gt;=BRASS!$F$24),($E6&lt;=BRASS!$G$24),($G6=BRASS!$E$24)),(BRASS!$C$24),(IF(AND($I6=BRASS!$B$25,($E6&gt;=BRASS!$F$25),($E6&lt;=BRASS!$G$25),($G6=BRASS!$E$25)),(BRASS!$C$25),(IF(AND($I6=BRASS!$B$26,($E6&gt;=BRASS!$F$26),($E6&lt;=BRASS!$G$26),($G6=BRASS!$E$26)),(BRASS!$C$26),(IF(AND($I6=BRASS!$B$27,($E6&gt;=BRASS!$F$27),($E6&lt;=BRASS!$G$27),($G6=BRASS!$E$27)),(BRASS!$C$27),(IF(AND($I6=BRASS!$B$28,($E6&gt;=BRASS!$F$28),($E6&lt;=BRASS!$G$28),($G6=BRASS!$E$28)),(BRASS!$C$28),(IF(AND($I6=BRASS!$B$29,($E6&gt;=BRASS!$F$29),($E6&lt;=BRASS!$G$29),($G6=BRASS!$E$29)),(BRASS!$C$29),(IF(AND($I6=BRASS!$B$30,($E6&gt;=BRASS!$F$30),($E6&lt;=BRASS!$G$30),($G6=BRASS!$E$30)),(BRASS!$C$30),(IF(AND($I6=BRASS!$B$31,($E6&gt;=BRASS!$F$31),($E6&lt;=BRASS!$G$31),($G6=BRASS!$E$31)),(BRASS!$C$31),(IF(AND($I6=BRASS!$B$32,($E6&gt;=BRASS!$F$32),($E6&lt;=BRASS!$G$32),($G6=BRASS!$E$32)),(BRASS!$C$32),(IF(AND($I6=BRASS!$B$33,($E6&gt;=BRASS!$F$33),($E6&lt;=BRASS!$G$33),($G6=BRASS!$E$33)),(BRASS!$C$33),(IF(AND($I6=BRASS!$B$34,($E6&gt;=BRASS!$F$34),($E6&lt;=BRASS!$G$34),($G6=BRASS!$E$34)),(BRASS!$C$34),(IF(AND($I6=BRASS!$B$35,($E6&gt;=BRASS!$F$35),($E6&lt;=BRASS!$G$35),($G6=BRASS!$E$35)),(BRASS!$C$35),(IF(AND($I6=BRASS!$B$36,($E6&gt;=BRASS!$F$36),($E6&lt;=BRASS!$G$36),($G6=BRASS!$E$36)),(BRASS!$C$36),(IF(AND($I6=BRASS!$B$37,($E6&gt;=BRASS!$F$37),($E6&lt;=BRASS!$G$37),($G6=BRASS!$E$37)),(BRASS!$C$37),(IF(AND($I6=BRASS!$B$38,($E6&gt;=BRASS!$F$38),($E6&lt;=BRASS!$G$38),($G6=BRASS!$E$38)),(BRASS!$C$38),(IF(AND($I6=BRASS!$B$39,($E6&gt;=BRASS!$F$39),($E6&lt;=BRASS!$G$39),($G6=BRASS!$E$39)),(BRASS!$C$39),(IF(AND($I6=BRASS!$B$40,($E6&gt;=BRASS!$F$40),($E6&lt;=BRASS!$G$40),($G6=BRASS!$E$40)),(BRASS!$C$40),(IF(AND($I6=BRASS!$B$41,($E6&gt;=BRASS!$F$41),($E6&lt;=BRASS!$G$41),($G6=BRASS!$E$41)),(BRASS!$C$41),(IF(AND($I6=BRASS!$B$42,($E6&gt;=BRASS!$F$42),($E6&lt;=BRASS!$G$42),($G6=BRASS!$E$42)),(BRASS!$C$42),(IF(AND($I6=BRASS!$B$43,($E6&gt;=BRASS!$F$43),($E6&lt;=BRASS!$G$43),($G6=BRASS!$E$43)),(BRASS!$C$43),(IF(AND($I6=BRASS!$B$44,($E6&gt;=BRASS!$F$44),($E6&lt;=BRASS!$G$44),($G6=BRASS!$E$44)),(BRASS!$C$44),(IF(AND($I6=BRASS!$B$45,($E6&gt;=BRASS!$F$45),($E6&lt;=BRASS!$G$45),($G6=BRASS!$E$45)),(BRASS!$C$45),(IF(AND($I6=BRASS!$B$46,($E6&gt;=BRASS!$F$46),($E6&lt;=BRASS!$G$46),($G6=BRASS!$E$46)),(BRASS!$C$46),(IF(AND($I6=BRASS!$B$47,($E6&gt;=BRASS!$F$47),($E6&lt;=BRASS!$G$47),($G6=BRASS!$E$47)),(BRASS!$C$47),(IF(AND($I6=BRASS!$B$48,($E6&gt;=BRASS!$F$48),($E6&lt;=BRASS!$G$48),($G6=BRASS!$E$48)),(BRASS!$C$48),(IF(AND($I6=BRASS!$B$49,($E6&gt;=BRASS!$F$49),($E6&lt;=BRASS!$G$49),($G6=BRASS!$E$49)),(BRASS!$C$49),(IF(AND($I6=BRASS!$B$50,($E6&gt;=BRASS!$F$50),($E6&lt;=BRASS!$G$50),($G6=BRASS!$E$50)),(BRASS!$C$50),(IF(AND($I6=BRASS!$B$51,($E6&gt;=BRASS!$F$51),($E6&lt;=BRASS!$G$51),($G6=BRASS!$E$51)),(BRASS!$C$51),(IF(AND($I6=BRASS!$B$52,($E6&gt;=BRASS!$F$52),($E6&lt;=BRASS!$G$52),($G6=BRASS!$E$52)),(BRASS!$C$52),(IF(AND($I6=BRASS!$B$53,($E6&gt;=BRASS!$F$53),($E6&lt;=BRASS!$G$53),($G6=BRASS!$E$53)),(BRASS!$C$53),(IF(AND($I6=BRASS!$B$54,($E6&gt;=BRASS!$F$54),($E6&lt;=BRASS!$G$54),($G6=BRASS!$E$54)),(BRASS!$C$54),(IF(AND($I6=BRASS!$B$55,($E6&gt;=BRASS!$F$55),($E6&lt;=BRASS!$G$55),($G6=BRASS!$E$55)),(BRASS!$C$55),(IF(AND($I6=BRASS!$B$56,($E6&gt;=BRASS!$F$56),($E6&lt;=BRASS!$G$56),($G6=BRASS!$E$56)),(BRASS!$C$56),(IF(AND($I6=BRASS!$B$57,($E6&gt;=BRASS!$F$57),($E6&lt;=BRASS!$G$57),($G6=BRASS!$E$57)),(BRASS!$C$57),(IF(AND($I6=BRASS!$B$58,($E6&gt;=BRASS!$F$58),($E6&lt;=BRASS!$G$58),($G6=BRASS!$E$58)),(BRASS!$C$58),(IF(AND($I6=BRASS!$B$59,($E6&gt;=BRASS!$F$59),($E6&lt;=BRASS!$G$59),($G6=BRASS!$E$59)),(BRASS!$C$59),("NA"))))))))))))))))))))))))))))))))))))))))))))))))))))))))))))))))))))))))))))))))))))))))))))))))))))))))))))))))</f>
        <v>NA</v>
      </c>
      <c r="K6" s="6"/>
      <c r="L6"/>
      <c r="M6"/>
      <c r="N6"/>
      <c r="O6"/>
      <c r="P6"/>
      <c r="Q6" s="2"/>
      <c r="R6" s="2"/>
      <c r="S6" s="2"/>
      <c r="T6"/>
      <c r="U6" s="4" t="s">
        <v>390</v>
      </c>
    </row>
    <row r="7" spans="1:22" s="16" customFormat="1" ht="30" customHeight="1" x14ac:dyDescent="0.35">
      <c r="A7" s="36"/>
      <c r="B7" s="37"/>
      <c r="C7" s="38"/>
      <c r="D7" s="39"/>
      <c r="E7" s="38"/>
      <c r="F7" s="38"/>
      <c r="G7" s="40"/>
      <c r="H7" s="40"/>
      <c r="I7" s="40"/>
      <c r="J7" s="21" t="str">
        <f>IF(AND($I7=BRASS!$B$4,($E7&gt;=BRASS!$F$4),($E7&lt;=BRASS!$G$4),($G7=BRASS!$E$4)),(BRASS!$C$4),(IF(AND($I7=BRASS!$B$5,($E7&gt;=BRASS!$F$5),($E7&lt;=BRASS!$G$5),($G7=BRASS!$E$5)),(BRASS!$C$5),(IF(AND($I7=BRASS!$B$6,($E7&gt;=BRASS!$F$6),($E7&lt;=BRASS!$G$6),($G7=BRASS!$E$6)),(BRASS!$C$6),(IF(AND($I7=BRASS!$B$7,($E7&gt;=BRASS!$F$7),($E7&lt;=BRASS!$G$7),($G7=BRASS!$E$7)),(BRASS!$C$7),(IF(AND($I7=BRASS!$B$8,($E7&gt;=BRASS!$F$8),($E7&lt;=BRASS!$G$8),($G7=BRASS!$E$8)),(BRASS!$C$8),(IF(AND($I7=BRASS!$B$9,($E7&gt;=BRASS!$F$9),($E7&lt;=BRASS!$G$9),($G7=BRASS!$E$9)),(BRASS!$C$9),(IF(AND($I7=BRASS!$B$10,($E7&gt;=BRASS!$F$10),($E7&lt;=BRASS!$G$10),($G7=BRASS!$E$10)),(BRASS!$C$10),(IF(AND($I7=BRASS!$B$11,($E7&gt;=BRASS!$F$11),($E7&lt;=BRASS!$G$11),($G7=BRASS!$E$11)),(BRASS!$C$11),(IF(AND($I7=BRASS!$B$12,($E7&gt;=BRASS!$F$12),($E7&lt;=BRASS!$G$12),($G7=BRASS!$E$12)),(BRASS!$C$12),(IF(AND($I7=BRASS!$B$13,($E7&gt;=BRASS!$F$13),($E7&lt;=BRASS!$G$13),($G7=BRASS!$E$13)),(BRASS!$C$13),(IF(AND($I7=BRASS!$B$14,($E7&gt;=BRASS!$F$14),($E7&lt;=BRASS!$G$14),($G7=BRASS!$E$14)),(BRASS!$C$14),(IF(AND($I7=BRASS!$B$15,($E7&gt;=BRASS!$F$15),($E7&lt;=BRASS!$G$15),($G7=BRASS!$E$15)),(BRASS!$C$15),(IF(AND($I7=BRASS!$B$16,($E7&gt;=BRASS!$F$16),($E7&lt;=BRASS!$G$16),($G7=BRASS!$E$16)),(BRASS!$C$16),(IF(AND($I7=BRASS!$B$17,($E7&gt;=BRASS!$F$17),($E7&lt;=BRASS!$G$17),($G7=BRASS!$E$17)),(BRASS!$C$17),(IF(AND($I7=BRASS!$B$18,($E7&gt;=BRASS!$F$18),($E7&lt;=BRASS!$G$18),($G7=BRASS!$E$18)),(BRASS!$C$18),(IF(AND($I7=BRASS!$B$19,($E7&gt;=BRASS!$F$19),($E7&lt;=BRASS!$G$19),($G7=BRASS!$E$19)),(BRASS!$C$19),(IF(AND($I7=BRASS!$B$20,($E7&gt;=BRASS!$F$20),($E7&lt;=BRASS!$G$20),($G7=BRASS!$E$20)),(BRASS!$C$20),(IF(AND($I7=BRASS!$B$21,($E7&gt;=BRASS!$F$21),($E7&lt;=BRASS!$G$21),($G7=BRASS!$E$21)),(BRASS!$C$21),(IF(AND($I7=BRASS!$B$22,($E7&gt;=BRASS!$F$22),($E7&lt;=BRASS!$G$22),($G7=BRASS!$E$22)),(BRASS!$C$22),(IF(AND($I7=BRASS!$B$23,($E7&gt;=BRASS!$F$23),($E7&lt;=BRASS!$G$23),($G7=BRASS!$E$23)),(BRASS!$C$23),(IF(AND($I7=BRASS!$B$24,($E7&gt;=BRASS!$F$24),($E7&lt;=BRASS!$G$24),($G7=BRASS!$E$24)),(BRASS!$C$24),(IF(AND($I7=BRASS!$B$25,($E7&gt;=BRASS!$F$25),($E7&lt;=BRASS!$G$25),($G7=BRASS!$E$25)),(BRASS!$C$25),(IF(AND($I7=BRASS!$B$26,($E7&gt;=BRASS!$F$26),($E7&lt;=BRASS!$G$26),($G7=BRASS!$E$26)),(BRASS!$C$26),(IF(AND($I7=BRASS!$B$27,($E7&gt;=BRASS!$F$27),($E7&lt;=BRASS!$G$27),($G7=BRASS!$E$27)),(BRASS!$C$27),(IF(AND($I7=BRASS!$B$28,($E7&gt;=BRASS!$F$28),($E7&lt;=BRASS!$G$28),($G7=BRASS!$E$28)),(BRASS!$C$28),(IF(AND($I7=BRASS!$B$29,($E7&gt;=BRASS!$F$29),($E7&lt;=BRASS!$G$29),($G7=BRASS!$E$29)),(BRASS!$C$29),(IF(AND($I7=BRASS!$B$30,($E7&gt;=BRASS!$F$30),($E7&lt;=BRASS!$G$30),($G7=BRASS!$E$30)),(BRASS!$C$30),(IF(AND($I7=BRASS!$B$31,($E7&gt;=BRASS!$F$31),($E7&lt;=BRASS!$G$31),($G7=BRASS!$E$31)),(BRASS!$C$31),(IF(AND($I7=BRASS!$B$32,($E7&gt;=BRASS!$F$32),($E7&lt;=BRASS!$G$32),($G7=BRASS!$E$32)),(BRASS!$C$32),(IF(AND($I7=BRASS!$B$33,($E7&gt;=BRASS!$F$33),($E7&lt;=BRASS!$G$33),($G7=BRASS!$E$33)),(BRASS!$C$33),(IF(AND($I7=BRASS!$B$34,($E7&gt;=BRASS!$F$34),($E7&lt;=BRASS!$G$34),($G7=BRASS!$E$34)),(BRASS!$C$34),(IF(AND($I7=BRASS!$B$35,($E7&gt;=BRASS!$F$35),($E7&lt;=BRASS!$G$35),($G7=BRASS!$E$35)),(BRASS!$C$35),(IF(AND($I7=BRASS!$B$36,($E7&gt;=BRASS!$F$36),($E7&lt;=BRASS!$G$36),($G7=BRASS!$E$36)),(BRASS!$C$36),(IF(AND($I7=BRASS!$B$37,($E7&gt;=BRASS!$F$37),($E7&lt;=BRASS!$G$37),($G7=BRASS!$E$37)),(BRASS!$C$37),(IF(AND($I7=BRASS!$B$38,($E7&gt;=BRASS!$F$38),($E7&lt;=BRASS!$G$38),($G7=BRASS!$E$38)),(BRASS!$C$38),(IF(AND($I7=BRASS!$B$39,($E7&gt;=BRASS!$F$39),($E7&lt;=BRASS!$G$39),($G7=BRASS!$E$39)),(BRASS!$C$39),(IF(AND($I7=BRASS!$B$40,($E7&gt;=BRASS!$F$40),($E7&lt;=BRASS!$G$40),($G7=BRASS!$E$40)),(BRASS!$C$40),(IF(AND($I7=BRASS!$B$41,($E7&gt;=BRASS!$F$41),($E7&lt;=BRASS!$G$41),($G7=BRASS!$E$41)),(BRASS!$C$41),(IF(AND($I7=BRASS!$B$42,($E7&gt;=BRASS!$F$42),($E7&lt;=BRASS!$G$42),($G7=BRASS!$E$42)),(BRASS!$C$42),(IF(AND($I7=BRASS!$B$43,($E7&gt;=BRASS!$F$43),($E7&lt;=BRASS!$G$43),($G7=BRASS!$E$43)),(BRASS!$C$43),(IF(AND($I7=BRASS!$B$44,($E7&gt;=BRASS!$F$44),($E7&lt;=BRASS!$G$44),($G7=BRASS!$E$44)),(BRASS!$C$44),(IF(AND($I7=BRASS!$B$45,($E7&gt;=BRASS!$F$45),($E7&lt;=BRASS!$G$45),($G7=BRASS!$E$45)),(BRASS!$C$45),(IF(AND($I7=BRASS!$B$46,($E7&gt;=BRASS!$F$46),($E7&lt;=BRASS!$G$46),($G7=BRASS!$E$46)),(BRASS!$C$46),(IF(AND($I7=BRASS!$B$47,($E7&gt;=BRASS!$F$47),($E7&lt;=BRASS!$G$47),($G7=BRASS!$E$47)),(BRASS!$C$47),(IF(AND($I7=BRASS!$B$48,($E7&gt;=BRASS!$F$48),($E7&lt;=BRASS!$G$48),($G7=BRASS!$E$48)),(BRASS!$C$48),(IF(AND($I7=BRASS!$B$49,($E7&gt;=BRASS!$F$49),($E7&lt;=BRASS!$G$49),($G7=BRASS!$E$49)),(BRASS!$C$49),(IF(AND($I7=BRASS!$B$50,($E7&gt;=BRASS!$F$50),($E7&lt;=BRASS!$G$50),($G7=BRASS!$E$50)),(BRASS!$C$50),(IF(AND($I7=BRASS!$B$51,($E7&gt;=BRASS!$F$51),($E7&lt;=BRASS!$G$51),($G7=BRASS!$E$51)),(BRASS!$C$51),(IF(AND($I7=BRASS!$B$52,($E7&gt;=BRASS!$F$52),($E7&lt;=BRASS!$G$52),($G7=BRASS!$E$52)),(BRASS!$C$52),(IF(AND($I7=BRASS!$B$53,($E7&gt;=BRASS!$F$53),($E7&lt;=BRASS!$G$53),($G7=BRASS!$E$53)),(BRASS!$C$53),(IF(AND($I7=BRASS!$B$54,($E7&gt;=BRASS!$F$54),($E7&lt;=BRASS!$G$54),($G7=BRASS!$E$54)),(BRASS!$C$54),(IF(AND($I7=BRASS!$B$55,($E7&gt;=BRASS!$F$55),($E7&lt;=BRASS!$G$55),($G7=BRASS!$E$55)),(BRASS!$C$55),(IF(AND($I7=BRASS!$B$56,($E7&gt;=BRASS!$F$56),($E7&lt;=BRASS!$G$56),($G7=BRASS!$E$56)),(BRASS!$C$56),(IF(AND($I7=BRASS!$B$57,($E7&gt;=BRASS!$F$57),($E7&lt;=BRASS!$G$57),($G7=BRASS!$E$57)),(BRASS!$C$57),(IF(AND($I7=BRASS!$B$58,($E7&gt;=BRASS!$F$58),($E7&lt;=BRASS!$G$58),($G7=BRASS!$E$58)),(BRASS!$C$58),(IF(AND($I7=BRASS!$B$59,($E7&gt;=BRASS!$F$59),($E7&lt;=BRASS!$G$59),($G7=BRASS!$E$59)),(BRASS!$C$59),("NA"))))))))))))))))))))))))))))))))))))))))))))))))))))))))))))))))))))))))))))))))))))))))))))))))))))))))))))))))</f>
        <v>NA</v>
      </c>
      <c r="K7" s="42"/>
      <c r="L7"/>
      <c r="M7"/>
      <c r="N7"/>
      <c r="O7"/>
      <c r="P7"/>
      <c r="Q7" s="2"/>
      <c r="R7" s="2"/>
      <c r="S7" s="2"/>
      <c r="T7"/>
      <c r="U7" s="4"/>
    </row>
    <row r="8" spans="1:22" s="16" customFormat="1" ht="30" customHeight="1" x14ac:dyDescent="0.35">
      <c r="A8" s="36"/>
      <c r="B8" s="37"/>
      <c r="C8" s="38"/>
      <c r="D8" s="39"/>
      <c r="E8" s="38"/>
      <c r="F8" s="38"/>
      <c r="G8" s="40"/>
      <c r="H8" s="40"/>
      <c r="I8" s="40"/>
      <c r="J8" s="41"/>
      <c r="K8" s="42"/>
      <c r="L8"/>
      <c r="M8"/>
      <c r="N8"/>
      <c r="O8"/>
      <c r="P8"/>
      <c r="Q8" s="2"/>
      <c r="R8" s="2"/>
      <c r="S8" s="2"/>
      <c r="T8"/>
      <c r="U8" s="4"/>
    </row>
    <row r="9" spans="1:22" ht="21" customHeight="1" x14ac:dyDescent="0.35">
      <c r="A9" s="257" t="s">
        <v>391</v>
      </c>
      <c r="B9" s="258"/>
      <c r="C9" s="258"/>
      <c r="D9" s="258"/>
      <c r="E9" s="258"/>
      <c r="F9" s="258"/>
      <c r="G9" s="258"/>
      <c r="H9" s="258"/>
      <c r="I9" s="258"/>
      <c r="J9" s="258"/>
      <c r="K9" s="259"/>
      <c r="R9" s="2"/>
      <c r="U9" s="4" t="s">
        <v>392</v>
      </c>
      <c r="V9" s="16"/>
    </row>
    <row r="10" spans="1:22" ht="30" customHeight="1" x14ac:dyDescent="0.35">
      <c r="A10" s="5"/>
      <c r="B10" s="13"/>
      <c r="C10" s="15">
        <v>16</v>
      </c>
      <c r="D10" s="14">
        <v>2</v>
      </c>
      <c r="E10" s="15">
        <f>C10+D10</f>
        <v>18</v>
      </c>
      <c r="F10" s="15" t="s">
        <v>387</v>
      </c>
      <c r="G10" s="4" t="s">
        <v>69</v>
      </c>
      <c r="H10" s="4">
        <v>0</v>
      </c>
      <c r="I10" s="4" t="str">
        <f>$K$1</f>
        <v>COMET</v>
      </c>
      <c r="J10" s="21" t="str">
        <f>(IF(AND($I10=BRASS!$B$98,($E10&gt;=BRASS!$F$98),($E10&lt;=BRASS!$G$98),($G10=BRASS!$E$98)),(BRASS!$C$98),(IF(AND($I10=BRASS!$B$99,($E10&gt;=BRASS!$F$99),($E10&lt;=BRASS!$G$99),($G10=BRASS!$E$99)),(BRASS!$C$99),(IF(AND($I10=BRASS!$B$100,($E10&gt;=BRASS!$F$100),($E10&lt;=BRASS!$G$100),($G10=BRASS!$E$100)),(BRASS!$C$100),(IF(AND($I10=BRASS!$B$101,($E10&gt;=BRASS!$F$101),($E10&lt;=BRASS!$G$101),($G10=BRASS!$E$101)),(BRASS!$C$101),(IF(AND($I10=BRASS!$B$102,($E10&gt;=BRASS!$F$102),($E10&lt;=BRASS!$G$102),($G10=BRASS!$E$102)),(BRASS!$C$102),(IF(AND($I10=BRASS!$B$103,($E10&gt;=BRASS!$F$103),($E10&lt;=BRASS!$G$103),($G10=BRASS!$E$103)),(BRASS!$C$103),(IF(AND($I10=BRASS!$B$104,($E10&gt;=BRASS!$F$104),($E10&lt;=BRASS!$G$104),($G10=BRASS!$E$104)),(BRASS!$C$104),(IF(AND($I10=BRASS!$B$105,($E10&gt;=BRASS!$F$105),($E10&lt;=BRASS!$G$105),($G10=BRASS!$E$105)),(BRASS!$C$105),(IF(AND($I10=BRASS!$B$106,($E10&gt;=BRASS!$F$106),($E10&lt;=BRASS!$G$106),($G10=BRASS!$E$106)),(BRASS!$C$106),(IF(AND($I10=BRASS!$B$107,($E10&gt;=BRASS!$F$107),($E10&lt;=BRASS!$G$107),($G10=BRASS!$E$107)),(BRASS!$C$107),(IF(AND($I10=BRASS!$B$108,($E10&gt;=BRASS!$F$108),($E10&lt;=BRASS!$G$108),($G10=BRASS!$E$108)),(BRASS!$C$108),(IF(AND($I10=BRASS!$B$109,($E10&gt;=BRASS!$F$109),($E10&lt;=BRASS!$G$109),($G10=BRASS!$E$109)),(BRASS!$C$109),(IF(AND($I10=BRASS!$B$110,($E10&gt;=BRASS!$F$110),($E10&lt;=BRASS!$G$110),($G10=BRASS!$E$110)),(BRASS!$C$110),(IF(AND($I10=BRASS!$B$111,($E10&gt;=BRASS!$F$111),($E10&lt;=BRASS!$G$111),($G10=BRASS!$E$111)),(BRASS!$C$111),(IF(AND($I10=BRASS!$B$112,($E10&gt;=BRASS!$F$112),($E10&lt;=BRASS!$G$112),($G10=BRASS!$E$112)),(BRASS!$C$112),(IF(AND($I10=BRASS!$B$113,($E10&gt;=BRASS!$F$113),($E10&lt;=BRASS!$G$113),($G10=BRASS!$E$113)),(BRASS!$C$113),(IF(AND($I10=BRASS!$B$114,($E10&gt;=BRASS!$F$114),($E10&lt;=BRASS!$G$114),($G10=BRASS!$E$114)),(BRASS!$C$114),(IF(AND($I10=BRASS!$B$115,($E10&gt;=BRASS!$F$115),($E10&lt;=BRASS!$G$115),($G10=BRASS!$E$115)),(BRASS!$C$115),(IF(AND($I10=BRASS!$B$116,($E10&gt;=BRASS!$F$116),($E10&lt;=BRASS!$G$116),($G10=BRASS!$E$116)),(BRASS!$C$116),(IF(AND($I10=BRASS!$B$117,($E10&gt;=BRASS!$F$117),($E10&lt;=BRASS!$G$117),($G10=BRASS!$E$117)),(BRASS!$C$117),(IF(AND($I10=BRASS!$B$118,($E10&gt;=BRASS!$F$118),($E10&lt;=BRASS!$G$118),($G10=BRASS!$E$118)),(BRASS!$C$118),(IF(AND($I10=BRASS!$B$119,($E10&gt;=BRASS!$F$119),($E10&lt;=BRASS!$G$119),($G10=BRASS!$E$119)),(BRASS!$C$119),(IF(AND($I10=BRASS!$B$120,($E10&gt;=BRASS!$F$120),($E10&lt;=BRASS!$G$120),($G10=BRASS!$E$120)),(BRASS!$C$120),(IF(AND($I10=BRASS!$B$121,($E10&gt;=BRASS!$F$121),($E10&lt;=BRASS!$G$121),($G10=BRASS!$E$121)),(BRASS!$C$121),(IF(AND($I10=BRASS!$B$122,($E10&gt;=BRASS!$F$122),($E10&lt;=BRASS!$G$122),($G10=BRASS!$E$122)),(BRASS!$C$122),(IF(AND($I10=BRASS!$B$123,($E10&gt;=BRASS!$F$123),($E10&lt;=BRASS!$G$123),($G10=BRASS!$E$123)),(BRASS!$C$123),(IF(AND($I10=BRASS!$B$124,($E10&gt;=BRASS!$F$124),($E10&lt;=BRASS!$G$124),($G10=BRASS!$E$124)),(BRASS!$C$124),(IF(AND($I10=BRASS!$B$125,($E10&gt;=BRASS!$F$125),($E10&lt;=BRASS!$G$125),($G10=BRASS!$E$125)),(BRASS!$C$125),(IF(AND($I10=BRASS!$B$126,($E10&gt;=BRASS!$F$126),($E10&lt;=BRASS!$G$126),($G10=BRASS!$E$126)),(BRASS!$C$126),(IF(AND($I10=BRASS!$B$127,($E10&gt;=BRASS!$F$127),($E10&lt;=BRASS!$G$127),($G10=BRASS!$E$127)),(BRASS!$C$127),(IF(AND($I10=BRASS!$B$128,($E10&gt;=BRASS!$F$128),($E10&lt;=BRASS!$G$128),($G10=BRASS!$E$128)),(BRASS!$C$128),(IF(AND($I10=BRASS!$B$129,($E10&gt;=BRASS!$F$129),($E10&lt;=BRASS!$G$129),($G10=BRASS!$E$129)),(BRASS!$C$129),(IF(AND($I10=BRASS!$B$130,($E10&gt;=BRASS!$F$130),($E10&lt;=BRASS!$G$130),($G10=BRASS!$E$130)),(BRASS!$C$130),(IF(AND($I10=BRASS!$B$131,($E10&gt;=BRASS!$F$131),($E10&lt;=BRASS!$G$131),($G10=BRASS!$E$131)),(BRASS!$C$131),(IF(AND($I10=BRASS!$B$132,($E10&gt;=BRASS!$F$132),($E10&lt;=BRASS!$G$132),($G10=BRASS!$E$132)),(BRASS!$C$132),(IF(AND($I10=BRASS!$B$133,($E10&gt;=BRASS!$F$133),($E10&lt;=BRASS!$G$133),($G10=BRASS!$E$133)),(BRASS!$C$133),(IF(AND($I10=BRASS!$B$134,($E10&gt;=BRASS!$F$134),($E10&lt;=BRASS!$G$134),($G10=BRASS!$E$134)),(BRASS!$C$134),(IF(AND($I10=BRASS!$B$135,($E10&gt;=BRASS!$F$135),($E10&lt;=BRASS!$G$135),($G10=BRASS!$E$135)),(BRASS!$C$135),(IF(AND($I10=BRASS!$B$136,($E10&gt;=BRASS!$F$136),($E10&lt;=BRASS!$G$136),($G10=BRASS!$E$136)),(BRASS!$C$136),(IF(AND($I10=BRASS!$B$137,($E10&gt;=BRASS!$F$137),($E10&lt;=BRASS!$G$137),($G10=BRASS!$E$137)),(BRASS!$C$137),(IF(AND($I10=BRASS!$B$138,($E10&gt;=BRASS!$F$138),($E10&lt;=BRASS!$G$138),($G10=BRASS!$E$138)),(BRASS!$C$138),(IF(AND($I10=BRASS!$B$139,($E10&gt;=BRASS!$F$139),($E10&lt;=BRASS!$G$139),($G10=BRASS!$E$139)),(BRASS!$C$139),(IF(AND($I10=BRASS!$B$140,($E10&gt;=BRASS!$F$140),($E10&lt;=BRASS!$G$140),($G10=BRASS!$E$140)),(BRASS!$C$140),(IF(AND($I10=BRASS!$B$141,($E10&gt;=BRASS!$F$141),($E10&lt;=BRASS!$G$141),($G10=BRASS!$E$141)),(BRASS!$C$141),(IF(AND($I10=BRASS!$B$142,($E10&gt;=BRASS!$F$142),($E10&lt;=BRASS!$G$142),($G10=BRASS!$E$142)),(BRASS!$C$142),(IF(AND($I10=BRASS!$B$143,($E10&gt;=BRASS!$F$143),($E10&lt;=BRASS!$G$143),($G10=BRASS!$E$143)),(BRASS!$C$143),(IF(AND($I10=BRASS!$B$144,($E10&gt;=BRASS!$F$144),($E10&lt;=BRASS!$G$144),($G10=BRASS!$E$144)),(BRASS!$C$144),(IF(AND($I10=BRASS!$B$145,($E10&gt;=BRASS!$F$145),($E10&lt;=BRASS!$G$145),($G10=BRASS!$E$145)),(BRASS!$C$145),(IF(AND($I10=BRASS!$B$145,($E10&gt;=BRASS!$F$145),($E10&lt;=BRASS!$G$145),($G10=BRASS!$E$145)),(BRASS!$C$145),(IF(AND($I10=BRASS!$B$146,($E10&gt;=BRASS!$F$146),($E10&lt;=BRASS!$G$146),($G10=BRASS!$E$146)),(BRASS!$C$146),(IF(AND($I10=BRASS!$B$147,($E10&gt;=BRASS!$F$147),($E10&lt;=BRASS!$G$147),($G10=BRASS!$E$147)),(BRASS!$C$147),(IF(AND($I10=BRASS!$B$148,($E10&gt;=BRASS!$F$148),($E10&lt;=BRASS!$G$148),($G10=BRASS!$E$148)),(BRASS!$C$148),(IF(AND($I10=BRASS!$B$149,($E10&gt;=BRASS!$F$149),($E10&lt;=BRASS!$G$149),($G10=BRASS!$E$149)),(BRASS!$C$149),(IF(AND($I10=BRASS!$B$150,($E10&gt;=BRASS!$F$150),($E10&lt;=BRASS!$G$150),($G10=BRASS!$E$150)),(BRASS!$C$150),(IF(AND($I10=BRASS!$B$151,($E10&gt;=BRASS!$F$151),($E10&lt;=BRASS!$G$151),($G10=BRASS!$E$151)),(BRASS!$C$151),(IF(AND($I10=BRASS!$B$152,($E10&gt;=BRASS!$F$152),($E10&lt;=BRASS!$G$152),($G10=BRASS!$E$152)),(BRASS!$C$152),(IF(AND($I10=BRASS!$B$153,($E10&gt;=BRASS!$F$153),($E10&lt;=BRASS!$G$153),($G10=BRASS!$E$153)),(BRASS!$C$153),("NA")))))))))))))))))))))))))))))))))))))))))))))))))))))))))))))))))))))))))))))))))))))))))))))))))))))))))))))))))))</f>
        <v>NA</v>
      </c>
      <c r="K10" s="6"/>
      <c r="Q10" s="2"/>
      <c r="R10" s="2"/>
      <c r="S10" s="2"/>
      <c r="U10" s="4" t="s">
        <v>393</v>
      </c>
      <c r="V10" s="16"/>
    </row>
    <row r="11" spans="1:22" ht="30" customHeight="1" x14ac:dyDescent="0.35">
      <c r="A11" s="5"/>
      <c r="B11" s="13"/>
      <c r="C11" s="15"/>
      <c r="D11" s="14"/>
      <c r="E11" s="15"/>
      <c r="F11" s="15"/>
      <c r="G11" s="4"/>
      <c r="H11" s="4"/>
      <c r="I11" s="4"/>
      <c r="J11" s="11"/>
      <c r="K11" s="6"/>
      <c r="U11" s="4" t="s">
        <v>394</v>
      </c>
      <c r="V11" s="16"/>
    </row>
    <row r="12" spans="1:22" ht="30" customHeight="1" x14ac:dyDescent="0.35">
      <c r="A12" s="5"/>
      <c r="B12" s="13"/>
      <c r="C12" s="15"/>
      <c r="D12" s="14"/>
      <c r="E12" s="15"/>
      <c r="F12" s="15"/>
      <c r="G12" s="4"/>
      <c r="H12" s="4"/>
      <c r="I12" s="4"/>
      <c r="J12" s="21"/>
      <c r="K12" s="6"/>
      <c r="Q12" s="2"/>
      <c r="R12" s="2"/>
      <c r="S12" s="2"/>
      <c r="U12" s="4" t="s">
        <v>395</v>
      </c>
      <c r="V12" s="16"/>
    </row>
    <row r="13" spans="1:22" ht="21" customHeight="1" x14ac:dyDescent="0.35">
      <c r="A13" s="257" t="s">
        <v>396</v>
      </c>
      <c r="B13" s="258"/>
      <c r="C13" s="258"/>
      <c r="D13" s="258"/>
      <c r="E13" s="258"/>
      <c r="F13" s="258"/>
      <c r="G13" s="258"/>
      <c r="H13" s="258"/>
      <c r="I13" s="258"/>
      <c r="J13" s="258"/>
      <c r="K13" s="259"/>
      <c r="U13" s="4" t="s">
        <v>397</v>
      </c>
      <c r="V13" s="16"/>
    </row>
    <row r="14" spans="1:22" ht="30" customHeight="1" x14ac:dyDescent="0.35">
      <c r="A14" s="22"/>
      <c r="B14" s="17"/>
      <c r="C14" s="4">
        <v>31</v>
      </c>
      <c r="D14" s="4">
        <v>2</v>
      </c>
      <c r="E14" s="15">
        <f>C14+D14</f>
        <v>33</v>
      </c>
      <c r="F14" s="15" t="s">
        <v>387</v>
      </c>
      <c r="G14" s="4" t="s">
        <v>398</v>
      </c>
      <c r="H14" s="4">
        <v>0</v>
      </c>
      <c r="I14" s="4" t="str">
        <f>$K$1</f>
        <v>COMET</v>
      </c>
      <c r="J14" s="11" t="str">
        <f>(IF(AND($I14=BRASS!$B$155,($E14&gt;=BRASS!$F$155),($E14&lt;=BRASS!$G$155),($G14=BRASS!$E$155)),(BRASS!$C$155),(IF(AND($I14=BRASS!$B$156,($E14&gt;=BRASS!$F$156),($E14&lt;=BRASS!$G$156),($G14=BRASS!$E$156)),(BRASS!$C$156),(IF(AND($I14=BRASS!$B$157,($E14&gt;=BRASS!$F$157),($E14&lt;=BRASS!$G$157),($G14=BRASS!$E$157)),(BRASS!$C$157),(IF(AND($I14=BRASS!$B$158,($E14&gt;=BRASS!$F$158),($E14&lt;=BRASS!$G$158),($G14=BRASS!$E$158)),(BRASS!$C$158),(IF(AND($I14=BRASS!$B$159,($E14&gt;=BRASS!$F$159),($E14&lt;=BRASS!$G$159),($G14=BRASS!$E$159)),(BRASS!$C$159),(IF(AND($I14=BRASS!$B$160,($E14&gt;=BRASS!$F$160),($E14&lt;=BRASS!$G$160),($G14=BRASS!$E$160)),(BRASS!$C$160),(IF(AND($I14=BRASS!$B$161,($E14&gt;=BRASS!$F$161),($E14&lt;=BRASS!$G$161),($G14=BRASS!$E$161)),(BRASS!$C$161),(IF(AND($I14=BRASS!$B$162,($E14&gt;=BRASS!$F$162),($E14&lt;=BRASS!$G$162),($G14=BRASS!$E$162)),(BRASS!$C$162),(IF(AND($I14=BRASS!$B$163,($E14&gt;=BRASS!$F$163),($E14&lt;=BRASS!$G$163),($G14=BRASS!$E$163)),(BRASS!$C$163),(IF(AND($I14=BRASS!$B$164,($E14&gt;=BRASS!$F$164),($E14&lt;=BRASS!$G$164),($G14=BRASS!$E$164)),(BRASS!$C$164),(IF(AND($I14=BRASS!$B$165,($E14&gt;=BRASS!$F$165),($E14&lt;=BRASS!$G$165),($G14=BRASS!$E$165)),(BRASS!$C$165),(IF(AND($I14=BRASS!$B$166,($E14&gt;=BRASS!$F$166),($E14&lt;=BRASS!$G$166),($G14=BRASS!$E$166)),(BRASS!$C$166),(IF(AND($I14=BRASS!$B$167,($E14&gt;=BRASS!$F$167),($E14&lt;=BRASS!$G$167),($G14=BRASS!$E$167)),(BRASS!$C$167),(IF(AND($I14=BRASS!$B$168,($E14&gt;=BRASS!$F$168),($E14&lt;=BRASS!$G$168),($G14=BRASS!$E$168)),(BRASS!$C$168),(IF(AND($I14=BRASS!$B$169,($E14&gt;=BRASS!$F$169),($E14&lt;=BRASS!$G$169),($G14=BRASS!$E$169)),(BRASS!$C$169),(IF(AND($I14=BRASS!$B$170,($E14&gt;=BRASS!$F$170),($E14&lt;=BRASS!$G$170),($G14=BRASS!$E$170)),(BRASS!$C$170),(IF(AND($I14=BRASS!$B$171,($E14&gt;=BRASS!$F$171),($E14&lt;=BRASS!$G$171),($G14=BRASS!$E$171)),(BRASS!$C$171),(IF(AND($I14=BRASS!$B$172,($E14&gt;=BRASS!$F$172),($E14&lt;=BRASS!$G$172),($G14=BRASS!$E$172)),(BRASS!$C$172),(IF(AND($I14=BRASS!$B$173,($E14&gt;=BRASS!$F$173),($E14&lt;=BRASS!$G$173),($G14=BRASS!$E$173)),(BRASS!$C$173),(IF(AND($I14=BRASS!$B$174,($E14&gt;=BRASS!$F$174),($E14&lt;=BRASS!$G$174),($G14=BRASS!$E$174)),(BRASS!$C$174),(IF(AND($I14=BRASS!$B$175,($E14&gt;=BRASS!$F$175),($E14&lt;=BRASS!$G$175),($G14=BRASS!$E$175)),(BRASS!$C$175),(IF(AND($I14=BRASS!$B$176,($E14&gt;=BRASS!$F$176),($E14&lt;=BRASS!$G$176),($G14=BRASS!$E$176)),(BRASS!$C$176),(IF(AND($I14=BRASS!$B$177,($E14&gt;=BRASS!$F$177),($E14&lt;=BRASS!$G$177),($G14=BRASS!$E$177)),(BRASS!$C$177),(IF(AND($I14=BRASS!$B$178,($E14&gt;=BRASS!$F$178),($E14&lt;=BRASS!$G$178),($G14=BRASS!$E$178)),(BRASS!$C$178),(IF(AND($I14=BRASS!$B$179,($E14&gt;=BRASS!$F$179),($E14&lt;=BRASS!$G$179),($G14=BRASS!$E$179)),(BRASS!$C$179),(IF(AND($I14=BRASS!$B$180,($E14&gt;=BRASS!$F$180),($E14&lt;=BRASS!$G$180),($G14=BRASS!$E$180)),(BRASS!$C$180),(IF(AND($I14=BRASS!$B$181,($E14&gt;=BRASS!$F$181),($E14&lt;=BRASS!$G$181),($G14=BRASS!$E$181)),(BRASS!$C$181),(IF(AND($I14=BRASS!$B$182,($E14&gt;=BRASS!$F$182),($E14&lt;=BRASS!$G$182),($G14=BRASS!$E$182)),(BRASS!$C$182),(IF(AND($I14=BRASS!$B$183,($E14&gt;=BRASS!$F$183),($E14&lt;=BRASS!$G$183),($G14=BRASS!$E$183)),(BRASS!$C$183),(IF(AND($I14=BRASS!$B$184,($E14&gt;=BRASS!$F$184),($E14&lt;=BRASS!$G$184),($G14=BRASS!$E$184)),(BRASS!$C$184),(IF(AND($I14=BRASS!$B$185,($E14&gt;=BRASS!$F$185),($E14&lt;=BRASS!$G$185),($G14=BRASS!$E$185)),(BRASS!$C$185),(IF(AND($I14=BRASS!$B$186,($E14&gt;=BRASS!$F$186),($E14&lt;=BRASS!$G$186),($G14=BRASS!$E$186)),(BRASS!$C$186),(IF(AND($I14=BRASS!$B$187,($E14&gt;=BRASS!$F$187),($E14&lt;=BRASS!$G$187),($G14=BRASS!$E$187)),(BRASS!$C$187),(IF(AND($I14=BRASS!$B$188,($E14&gt;=BRASS!$F$188),($E14&lt;=BRASS!$G$188),($G14=BRASS!$E$188)),(BRASS!$C$188),(IF(AND($I14=BRASS!$B$189,($E14&gt;=BRASS!$F$189),($E14&lt;=BRASS!$G$189),($G14=BRASS!$E$189)),(BRASS!$C$189),(IF(AND($I14=BRASS!$B$190,($E14&gt;=BRASS!$F$190),($E14&lt;=BRASS!$G$190),($G14=BRASS!$E$190)),(BRASS!$C$190),(IF(AND($I14=BRASS!$B$191,($E14&gt;=BRASS!$F$191),($E14&lt;=BRASS!$G$191),($G14=BRASS!$E$191)),(BRASS!$C$191),(IF(AND($I14=BRASS!$B$192,($E14&gt;=BRASS!$F$192),($E14&lt;=BRASS!$G$192),($G14=BRASS!$E$192)),(BRASS!$C$192),(IF(AND($I14=BRASS!$B$193,($E14&gt;=BRASS!$F$193),($E14&lt;=BRASS!$G$193),($G14=BRASS!$E$193)),(BRASS!$C$193),(IF(AND($I14=BRASS!$B$194,($E14&gt;=BRASS!$F$194),($E14&lt;=BRASS!$G$194),($G14=BRASS!$E$194)),(BRASS!$C$194),(IF(AND($I14=BRASS!$B$195,($E14&gt;=BRASS!$F$195),($E14&lt;=BRASS!$G$195),($G14=BRASS!$E$195)),(BRASS!$C$195),(IF(AND($I14=BRASS!$B$196,($E14&gt;=BRASS!$F$196),($E14&lt;=BRASS!$G$196),($G14=BRASS!$E$196)),(BRASS!$C$196),("NA")))))))))))))))))))))))))))))))))))))))))))))))))))))))))))))))))))))))))))))))))))))</f>
        <v>NA</v>
      </c>
      <c r="K14" s="23"/>
      <c r="Q14" s="2"/>
      <c r="R14" s="2"/>
      <c r="S14" s="2"/>
      <c r="U14" s="4" t="s">
        <v>399</v>
      </c>
      <c r="V14" s="16"/>
    </row>
    <row r="15" spans="1:22" ht="30" customHeight="1" x14ac:dyDescent="0.35">
      <c r="A15" s="22"/>
      <c r="B15" s="17"/>
      <c r="C15" s="18"/>
      <c r="D15" s="4"/>
      <c r="E15" s="17"/>
      <c r="F15" s="17"/>
      <c r="G15" s="17"/>
      <c r="H15" s="4"/>
      <c r="I15" s="17"/>
      <c r="J15" s="21"/>
      <c r="K15" s="23"/>
      <c r="U15" s="4" t="s">
        <v>400</v>
      </c>
      <c r="V15" s="16"/>
    </row>
    <row r="16" spans="1:22" ht="30" customHeight="1" x14ac:dyDescent="0.35">
      <c r="A16" s="22"/>
      <c r="B16" s="17"/>
      <c r="C16" s="18"/>
      <c r="D16" s="4"/>
      <c r="E16" s="17"/>
      <c r="F16" s="17"/>
      <c r="G16" s="17"/>
      <c r="H16" s="4"/>
      <c r="I16" s="17"/>
      <c r="J16" s="21"/>
      <c r="K16" s="23"/>
      <c r="Q16" s="2"/>
      <c r="R16" s="2"/>
      <c r="S16" s="2"/>
      <c r="U16" s="16" t="s">
        <v>401</v>
      </c>
      <c r="V16" s="16"/>
    </row>
    <row r="17" spans="1:22" ht="21" customHeight="1" x14ac:dyDescent="0.35">
      <c r="A17" s="257" t="s">
        <v>402</v>
      </c>
      <c r="B17" s="258"/>
      <c r="C17" s="258"/>
      <c r="D17" s="258"/>
      <c r="E17" s="258"/>
      <c r="F17" s="258"/>
      <c r="G17" s="258"/>
      <c r="H17" s="258"/>
      <c r="I17" s="258"/>
      <c r="J17" s="258"/>
      <c r="K17" s="259"/>
      <c r="U17" s="4" t="s">
        <v>63</v>
      </c>
      <c r="V17" s="16"/>
    </row>
    <row r="18" spans="1:22" ht="30" customHeight="1" x14ac:dyDescent="0.35">
      <c r="A18" s="22"/>
      <c r="B18" s="17"/>
      <c r="C18" s="4">
        <v>40</v>
      </c>
      <c r="D18" s="4">
        <v>2</v>
      </c>
      <c r="E18" s="15">
        <f>C18+D18</f>
        <v>42</v>
      </c>
      <c r="F18" s="15" t="s">
        <v>387</v>
      </c>
      <c r="G18" s="4"/>
      <c r="H18" s="4">
        <v>0</v>
      </c>
      <c r="I18" s="4" t="str">
        <f>$K$1</f>
        <v>COMET</v>
      </c>
      <c r="J18" s="11" t="str">
        <f>IF(AND($I18=BRASS!$B$60,($E18&gt;=BRASS!$F$60),($E18&lt;=BRASS!$G$60),($G18=BRASS!$E$60)),(BRASS!$C$60),(IF(AND($I18=BRASS!$B$61,($E18&gt;=BRASS!$F$61),($E18&lt;=BRASS!$G$61),($G18=BRASS!$E$61)),(BRASS!$C$61),(IF(AND($I18=BRASS!$B$62,($E18&gt;=BRASS!$F$62),($E18&lt;=BRASS!$G$62),($G18=BRASS!$E$62)),(BRASS!$C$62),(IF(AND($I18=BRASS!$B$63,($E18&gt;=BRASS!$F$63),($E18&lt;=BRASS!$G$63),($G18=BRASS!$E$63)),(BRASS!$C$63),(IF(AND($I18=BRASS!$B$64,($E18&gt;=BRASS!$F$64),($E18&lt;=BRASS!$G$64),($G18=BRASS!$E$64)),(BRASS!$C$64),(IF(AND($I18=BRASS!$B$65,($E18&gt;=BRASS!$F$65),($E18&lt;=BRASS!$G$65),($G18=BRASS!$E$65)),(BRASS!$C$65),(IF(AND($I18=BRASS!$B$66,($E18&gt;=BRASS!$F$66),($E18&lt;=BRASS!$G$66),($G18=BRASS!$E$66)),(BRASS!$C$66),(IF(AND($I18=BRASS!$B$67,($E18&gt;=BRASS!$F$67),($E18&lt;=BRASS!$G$67),($G18=BRASS!$E$67)),(BRASS!$C$67),(IF(AND($I18=BRASS!$B$68,($E18&gt;=BRASS!$F$68),($E18&lt;=BRASS!$G$68),($G18=BRASS!$E$68)),(BRASS!$C$68),(IF(AND($I18=BRASS!$B$69,($E18&gt;=BRASS!$F$69),($E18&lt;=BRASS!$G$69),($G18=BRASS!$E$69)),(BRASS!$C$69),(IF(AND($I18=BRASS!$B$70,($E18&gt;=BRASS!$F$70),($E18&lt;=BRASS!$G$70),($G18=BRASS!$E$70)),(BRASS!$C$70),(IF(AND($I18=BRASS!$B$71,($E18&gt;=BRASS!$F$71),($E18&lt;=BRASS!$G$71),($G18=BRASS!$E$71)),(BRASS!$C$71),(IF(AND($I18=BRASS!$B$72,($E18&gt;=BRASS!$F$72),($E18&lt;=BRASS!$G$72),($G18=BRASS!$E$72)),(BRASS!$C$72),(IF(AND($I18=BRASS!$B$73,($E18&gt;=BRASS!$F$73),($E18&lt;=BRASS!$G$73),($G18=BRASS!$E$73)),(BRASS!$C$73),(IF(AND($I18=BRASS!$B$74,($E18&gt;=BRASS!$F$74),($E18&lt;=BRASS!$G$74),($G18=BRASS!$E$74)),(BRASS!$C$74),(IF(AND($I18=BRASS!$B$75,($E18&gt;=BRASS!$F$75),($E18&lt;=BRASS!$G$75),($G18=BRASS!$E$75)),(BRASS!$C$75),(IF(AND($I18=BRASS!$B$76,($E18&gt;=BRASS!$F$76),($E18&lt;=BRASS!$G$76),($G18=BRASS!$E$76)),(BRASS!$C$76),(IF(AND($I18=BRASS!$B$77,($E18&gt;=BRASS!$F$77),($E18&lt;=BRASS!$G$77),($G18=BRASS!$E$77)),(BRASS!$C$77),(IF(AND($I18=BRASS!$B$78,($E18&gt;=BRASS!$F$78),($E18&lt;=BRASS!$G$78),($G18=BRASS!$E$78)),(BRASS!$C$78),(IF(AND($I18=BRASS!$B$79,($E18&gt;=BRASS!$F$79),($E18&lt;=BRASS!$G$79),($G18=BRASS!$E$79)),(BRASS!$C$79),(IF(AND($I18=BRASS!$B$80,($E18&gt;=BRASS!$F$80),($E18&lt;=BRASS!$G$80),($G18=BRASS!$E$80)),(BRASS!$C$80),(IF(AND($I18=BRASS!$B$81,($E18&gt;=BRASS!$F$81),($E18&lt;=BRASS!$G$81),($G18=BRASS!$E$81)),(BRASS!$C$81),(IF(AND($I18=BRASS!$B$82,($E18&gt;=BRASS!$F$82),($E18&lt;=BRASS!$G$82),($G18=BRASS!$E$82)),(BRASS!$C$82),(IF(AND($I18=BRASS!$B$83,($E18&gt;=BRASS!$F$83),($E18&lt;=BRASS!$G$83),($G18=BRASS!$E$83)),(BRASS!$C$83),(IF(AND($I18=BRASS!$B$84,($E18&gt;=BRASS!$F$84),($E18&lt;=BRASS!$G$84),($G18=BRASS!$E$84)),(BRASS!$C$84),(IF(AND($I18=BRASS!$B$85,($E18&gt;=BRASS!$F$85),($E18&lt;=BRASS!$G$85),($G18=BRASS!$E$85)),(BRASS!$C$85),(IF(AND($I18=BRASS!$B$86,($E18&gt;=BRASS!$F$86),($E18&lt;=BRASS!$G$86),($G18=BRASS!$E$86)),(BRASS!$C$86),(IF(AND($I18=BRASS!$B$87,($E18&gt;=BRASS!$F$87),($E18&lt;=BRASS!$G$87),($G18=BRASS!$E$87)),(BRASS!$C$87),(IF(AND($I18=BRASS!$B$88,($E18&gt;=BRASS!$F$88),($E18&lt;=BRASS!$G$88),($G18=BRASS!$E$88)),(BRASS!$C$88),(IF(AND($I18=BRASS!$B$89,($E18&gt;=BRASS!$F$89),($E18&lt;=BRASS!$G$89),($G18=BRASS!$E$89)),(BRASS!$C$89),(IF(AND($I18=BRASS!$B$90,($E18&gt;=BRASS!$F$90),($E18&lt;=BRASS!$G$90),($G18=BRASS!$E$90)),(BRASS!$C$90),(IF(AND($I18=BRASS!$B$91,($E18&gt;=BRASS!$F$91),($E18&lt;=BRASS!$G$91),($G18=BRASS!$E$91)),(BRASS!$C$91),(IF(AND($I18=BRASS!$B$92,($E18&gt;=BRASS!$F$92),($E18&lt;=BRASS!$G$92),($G18=BRASS!$E$92)),(BRASS!$C$92),(IF(AND($I18=BRASS!$B$93,($E18&gt;=BRASS!$F$93),($E18&lt;=BRASS!$G$93),($G18=BRASS!$E$93)),(BRASS!$C$93),(IF(AND($I18=BRASS!$B$94,($E18&gt;=BRASS!$F$94),($E18&lt;=BRASS!$G$94),($G18=BRASS!$E$94)),(BRASS!$C$94),(IF(AND($I18=BRASS!$B$95,($E18&gt;=BRASS!$F$95),($E18&lt;=BRASS!$G$95),($G18=BRASS!$E$95)),(BRASS!$C$95),(IF(AND($I18=BRASS!$B$96,($E18&gt;=BRASS!$F$96),($E18&lt;=BRASS!$G$96),($G18=BRASS!$E$96)),(BRASS!$C$96),(IF(AND($I18=BRASS!$B$97,($E18&gt;=BRASS!$F$97),($E18&lt;=BRASS!$G$97),($G18=BRASS!$E$97)),(BRASS!$C$97),("NA"))))))))))))))))))))))))))))))))))))))))))))))))))))))))))))))))))))))))))))</f>
        <v>NA</v>
      </c>
      <c r="K18" s="23"/>
      <c r="Q18" s="2"/>
      <c r="R18" s="2"/>
      <c r="S18" s="2"/>
      <c r="U18" s="4" t="s">
        <v>65</v>
      </c>
      <c r="V18" s="16"/>
    </row>
    <row r="19" spans="1:22" ht="30" customHeight="1" x14ac:dyDescent="0.35">
      <c r="A19" s="22"/>
      <c r="B19" s="17"/>
      <c r="C19" s="18"/>
      <c r="D19" s="4"/>
      <c r="E19" s="17"/>
      <c r="F19" s="17"/>
      <c r="G19" s="17"/>
      <c r="H19" s="4"/>
      <c r="I19" s="17"/>
      <c r="J19" s="21"/>
      <c r="K19" s="23"/>
      <c r="U19" s="4" t="s">
        <v>67</v>
      </c>
      <c r="V19" s="16"/>
    </row>
    <row r="20" spans="1:22" ht="30" customHeight="1" thickBot="1" x14ac:dyDescent="0.4">
      <c r="A20" s="24"/>
      <c r="B20" s="25"/>
      <c r="C20" s="26"/>
      <c r="D20" s="35"/>
      <c r="E20" s="25"/>
      <c r="F20" s="25"/>
      <c r="G20" s="25"/>
      <c r="H20" s="35"/>
      <c r="I20" s="25"/>
      <c r="J20" s="27"/>
      <c r="K20" s="28"/>
      <c r="Q20" s="2"/>
      <c r="R20" s="2"/>
      <c r="S20" s="2"/>
      <c r="U20" s="4" t="s">
        <v>69</v>
      </c>
      <c r="V20" s="16"/>
    </row>
    <row r="21" spans="1:22" ht="30" customHeight="1" x14ac:dyDescent="0.35">
      <c r="U21" s="4" t="s">
        <v>57</v>
      </c>
      <c r="V21" s="16"/>
    </row>
    <row r="22" spans="1:22" x14ac:dyDescent="0.35">
      <c r="Q22" s="2"/>
      <c r="R22" s="2"/>
      <c r="S22" s="2"/>
      <c r="U22" s="4" t="s">
        <v>71</v>
      </c>
      <c r="V22" s="16"/>
    </row>
    <row r="23" spans="1:22" x14ac:dyDescent="0.35">
      <c r="U23" s="4" t="s">
        <v>73</v>
      </c>
      <c r="V23" s="16"/>
    </row>
    <row r="24" spans="1:22" x14ac:dyDescent="0.35">
      <c r="Q24" s="2"/>
      <c r="R24" s="2"/>
      <c r="S24" s="2"/>
      <c r="U24" s="4" t="s">
        <v>75</v>
      </c>
      <c r="V24" s="16"/>
    </row>
    <row r="25" spans="1:22" x14ac:dyDescent="0.35">
      <c r="U25" s="4" t="s">
        <v>77</v>
      </c>
      <c r="V25" s="16"/>
    </row>
    <row r="26" spans="1:22" x14ac:dyDescent="0.35">
      <c r="U26" s="4" t="s">
        <v>79</v>
      </c>
      <c r="V26" s="16"/>
    </row>
    <row r="27" spans="1:22" x14ac:dyDescent="0.35">
      <c r="U27" s="4" t="s">
        <v>81</v>
      </c>
      <c r="V27" s="16"/>
    </row>
    <row r="28" spans="1:22" x14ac:dyDescent="0.35">
      <c r="U28" s="4" t="s">
        <v>83</v>
      </c>
      <c r="V28" s="16"/>
    </row>
    <row r="29" spans="1:22" x14ac:dyDescent="0.35">
      <c r="U29" s="16" t="s">
        <v>403</v>
      </c>
      <c r="V29" s="16"/>
    </row>
    <row r="30" spans="1:22" x14ac:dyDescent="0.35">
      <c r="U30" s="4" t="s">
        <v>398</v>
      </c>
      <c r="V30" s="16"/>
    </row>
    <row r="31" spans="1:22" x14ac:dyDescent="0.35">
      <c r="U31" s="4" t="s">
        <v>404</v>
      </c>
      <c r="V31" s="16"/>
    </row>
    <row r="32" spans="1:22" x14ac:dyDescent="0.35">
      <c r="U32" s="4" t="s">
        <v>405</v>
      </c>
      <c r="V32" s="16"/>
    </row>
    <row r="33" spans="21:22" x14ac:dyDescent="0.35">
      <c r="U33" s="4" t="s">
        <v>406</v>
      </c>
      <c r="V33" s="16"/>
    </row>
    <row r="34" spans="21:22" x14ac:dyDescent="0.35">
      <c r="U34" s="4" t="s">
        <v>407</v>
      </c>
      <c r="V34" s="16"/>
    </row>
    <row r="35" spans="21:22" x14ac:dyDescent="0.35">
      <c r="U35" s="4" t="s">
        <v>408</v>
      </c>
      <c r="V35" s="16"/>
    </row>
    <row r="36" spans="21:22" x14ac:dyDescent="0.35">
      <c r="U36" s="4" t="s">
        <v>409</v>
      </c>
      <c r="V36" s="16"/>
    </row>
    <row r="37" spans="21:22" x14ac:dyDescent="0.35">
      <c r="U37" s="4" t="s">
        <v>410</v>
      </c>
      <c r="V37" s="16"/>
    </row>
    <row r="38" spans="21:22" x14ac:dyDescent="0.35">
      <c r="U38" s="4" t="s">
        <v>411</v>
      </c>
      <c r="V38" s="16"/>
    </row>
    <row r="39" spans="21:22" x14ac:dyDescent="0.35">
      <c r="U39" s="16" t="s">
        <v>412</v>
      </c>
      <c r="V39" s="16"/>
    </row>
    <row r="40" spans="21:22" x14ac:dyDescent="0.35">
      <c r="U40" s="4" t="s">
        <v>20</v>
      </c>
      <c r="V40" s="16"/>
    </row>
    <row r="41" spans="21:22" x14ac:dyDescent="0.35">
      <c r="U41" s="4" t="s">
        <v>386</v>
      </c>
      <c r="V41" s="16"/>
    </row>
    <row r="42" spans="21:22" x14ac:dyDescent="0.35">
      <c r="U42" s="4" t="s">
        <v>389</v>
      </c>
      <c r="V42" s="16"/>
    </row>
    <row r="43" spans="21:22" x14ac:dyDescent="0.35">
      <c r="U43" s="4" t="s">
        <v>390</v>
      </c>
      <c r="V43" s="16"/>
    </row>
    <row r="44" spans="21:22" x14ac:dyDescent="0.35">
      <c r="U44" s="4" t="s">
        <v>47</v>
      </c>
      <c r="V44" s="16"/>
    </row>
    <row r="45" spans="21:22" x14ac:dyDescent="0.35">
      <c r="U45" s="4" t="s">
        <v>49</v>
      </c>
      <c r="V45" s="16"/>
    </row>
    <row r="46" spans="21:22" x14ac:dyDescent="0.35">
      <c r="U46" s="4" t="s">
        <v>392</v>
      </c>
      <c r="V46" s="16"/>
    </row>
    <row r="47" spans="21:22" x14ac:dyDescent="0.35">
      <c r="U47" s="4" t="s">
        <v>393</v>
      </c>
      <c r="V47" s="16"/>
    </row>
    <row r="48" spans="21:22" x14ac:dyDescent="0.35">
      <c r="U48" s="4" t="s">
        <v>51</v>
      </c>
      <c r="V48" s="16"/>
    </row>
    <row r="49" spans="21:22" x14ac:dyDescent="0.35">
      <c r="U49" s="4" t="s">
        <v>394</v>
      </c>
      <c r="V49" s="16"/>
    </row>
    <row r="50" spans="21:22" x14ac:dyDescent="0.35">
      <c r="U50" s="4" t="s">
        <v>395</v>
      </c>
      <c r="V50" s="16"/>
    </row>
    <row r="51" spans="21:22" x14ac:dyDescent="0.35">
      <c r="U51" s="4" t="s">
        <v>397</v>
      </c>
      <c r="V51" s="16"/>
    </row>
    <row r="52" spans="21:22" x14ac:dyDescent="0.35">
      <c r="U52" s="4" t="s">
        <v>413</v>
      </c>
      <c r="V52" s="16"/>
    </row>
    <row r="53" spans="21:22" x14ac:dyDescent="0.35">
      <c r="U53" s="4" t="s">
        <v>399</v>
      </c>
      <c r="V53" s="16"/>
    </row>
    <row r="54" spans="21:22" x14ac:dyDescent="0.35">
      <c r="U54" s="4" t="s">
        <v>400</v>
      </c>
      <c r="V54" s="16"/>
    </row>
    <row r="55" spans="21:22" x14ac:dyDescent="0.35">
      <c r="U55" s="4" t="s">
        <v>55</v>
      </c>
      <c r="V55" s="16"/>
    </row>
    <row r="56" spans="21:22" x14ac:dyDescent="0.35">
      <c r="U56" s="4" t="s">
        <v>57</v>
      </c>
      <c r="V56" s="16"/>
    </row>
    <row r="57" spans="21:22" x14ac:dyDescent="0.35">
      <c r="U57" s="4" t="s">
        <v>59</v>
      </c>
      <c r="V57" s="16"/>
    </row>
    <row r="58" spans="21:22" x14ac:dyDescent="0.35">
      <c r="U58" s="4" t="s">
        <v>61</v>
      </c>
      <c r="V58" s="16"/>
    </row>
    <row r="59" spans="21:22" x14ac:dyDescent="0.35">
      <c r="V59" s="16"/>
    </row>
    <row r="60" spans="21:22" x14ac:dyDescent="0.35">
      <c r="V60" s="16"/>
    </row>
    <row r="61" spans="21:22" x14ac:dyDescent="0.35">
      <c r="V61" s="16"/>
    </row>
    <row r="62" spans="21:22" x14ac:dyDescent="0.35">
      <c r="V62" s="16"/>
    </row>
    <row r="63" spans="21:22" x14ac:dyDescent="0.35">
      <c r="V63" s="16"/>
    </row>
    <row r="64" spans="21:22" x14ac:dyDescent="0.35">
      <c r="V64" s="16"/>
    </row>
    <row r="65" spans="22:22" x14ac:dyDescent="0.35">
      <c r="V65" s="16"/>
    </row>
    <row r="66" spans="22:22" x14ac:dyDescent="0.35">
      <c r="V66" s="16"/>
    </row>
    <row r="67" spans="22:22" x14ac:dyDescent="0.35">
      <c r="V67" s="16"/>
    </row>
    <row r="68" spans="22:22" x14ac:dyDescent="0.35">
      <c r="V68" s="16"/>
    </row>
    <row r="69" spans="22:22" x14ac:dyDescent="0.35">
      <c r="V69" s="16"/>
    </row>
    <row r="70" spans="22:22" x14ac:dyDescent="0.35">
      <c r="V70" s="16"/>
    </row>
    <row r="71" spans="22:22" x14ac:dyDescent="0.35">
      <c r="V71" s="16"/>
    </row>
    <row r="72" spans="22:22" x14ac:dyDescent="0.35">
      <c r="V72" s="16"/>
    </row>
    <row r="73" spans="22:22" x14ac:dyDescent="0.35">
      <c r="V73" s="16"/>
    </row>
    <row r="74" spans="22:22" x14ac:dyDescent="0.35">
      <c r="V74" s="16"/>
    </row>
    <row r="75" spans="22:22" x14ac:dyDescent="0.35">
      <c r="V75" s="16"/>
    </row>
    <row r="76" spans="22:22" x14ac:dyDescent="0.35">
      <c r="V76" s="16"/>
    </row>
    <row r="77" spans="22:22" x14ac:dyDescent="0.35">
      <c r="V77" s="16"/>
    </row>
    <row r="78" spans="22:22" x14ac:dyDescent="0.35">
      <c r="V78" s="16"/>
    </row>
    <row r="79" spans="22:22" x14ac:dyDescent="0.35">
      <c r="V79" s="16"/>
    </row>
    <row r="80" spans="22:22" x14ac:dyDescent="0.35">
      <c r="V80" s="16"/>
    </row>
    <row r="81" spans="22:22" x14ac:dyDescent="0.35">
      <c r="V81" s="16"/>
    </row>
    <row r="82" spans="22:22" x14ac:dyDescent="0.35">
      <c r="V82" s="16"/>
    </row>
    <row r="83" spans="22:22" x14ac:dyDescent="0.35">
      <c r="V83" s="16"/>
    </row>
    <row r="84" spans="22:22" x14ac:dyDescent="0.35">
      <c r="V84" s="16"/>
    </row>
    <row r="85" spans="22:22" x14ac:dyDescent="0.35">
      <c r="V85" s="16"/>
    </row>
    <row r="86" spans="22:22" x14ac:dyDescent="0.35">
      <c r="V86" s="16"/>
    </row>
    <row r="87" spans="22:22" x14ac:dyDescent="0.35">
      <c r="V87" s="16"/>
    </row>
    <row r="88" spans="22:22" x14ac:dyDescent="0.35">
      <c r="V88" s="16"/>
    </row>
    <row r="89" spans="22:22" x14ac:dyDescent="0.35">
      <c r="V89" s="16"/>
    </row>
    <row r="90" spans="22:22" x14ac:dyDescent="0.35">
      <c r="V90" s="16"/>
    </row>
    <row r="91" spans="22:22" x14ac:dyDescent="0.35">
      <c r="V91" s="16"/>
    </row>
    <row r="92" spans="22:22" x14ac:dyDescent="0.35">
      <c r="V92" s="16"/>
    </row>
    <row r="93" spans="22:22" x14ac:dyDescent="0.35">
      <c r="V93" s="16"/>
    </row>
    <row r="94" spans="22:22" x14ac:dyDescent="0.35">
      <c r="V94" s="16"/>
    </row>
    <row r="95" spans="22:22" x14ac:dyDescent="0.35">
      <c r="V95" s="16"/>
    </row>
    <row r="96" spans="22:22" x14ac:dyDescent="0.35">
      <c r="V96" s="16"/>
    </row>
    <row r="97" spans="22:22" x14ac:dyDescent="0.35">
      <c r="V97" s="16"/>
    </row>
    <row r="98" spans="22:22" x14ac:dyDescent="0.35">
      <c r="V98" s="16"/>
    </row>
    <row r="99" spans="22:22" x14ac:dyDescent="0.35">
      <c r="V99" s="16"/>
    </row>
    <row r="100" spans="22:22" x14ac:dyDescent="0.35">
      <c r="V100" s="16"/>
    </row>
    <row r="101" spans="22:22" x14ac:dyDescent="0.35">
      <c r="V101" s="16"/>
    </row>
    <row r="102" spans="22:22" x14ac:dyDescent="0.35">
      <c r="V102" s="16"/>
    </row>
    <row r="103" spans="22:22" x14ac:dyDescent="0.35">
      <c r="V103" s="16"/>
    </row>
    <row r="104" spans="22:22" x14ac:dyDescent="0.35">
      <c r="V104" s="16"/>
    </row>
    <row r="105" spans="22:22" x14ac:dyDescent="0.35">
      <c r="V105" s="16"/>
    </row>
    <row r="106" spans="22:22" x14ac:dyDescent="0.35">
      <c r="V106" s="16"/>
    </row>
    <row r="107" spans="22:22" x14ac:dyDescent="0.35">
      <c r="V107" s="16"/>
    </row>
    <row r="108" spans="22:22" x14ac:dyDescent="0.35">
      <c r="V108" s="16"/>
    </row>
    <row r="109" spans="22:22" x14ac:dyDescent="0.35">
      <c r="V109" s="16"/>
    </row>
    <row r="110" spans="22:22" x14ac:dyDescent="0.35">
      <c r="V110" s="16"/>
    </row>
    <row r="111" spans="22:22" x14ac:dyDescent="0.35">
      <c r="V111" s="16"/>
    </row>
    <row r="112" spans="22:22" x14ac:dyDescent="0.35">
      <c r="V112" s="16"/>
    </row>
    <row r="113" spans="22:22" x14ac:dyDescent="0.35">
      <c r="V113" s="16"/>
    </row>
    <row r="114" spans="22:22" x14ac:dyDescent="0.35">
      <c r="V114" s="16"/>
    </row>
    <row r="115" spans="22:22" x14ac:dyDescent="0.35">
      <c r="V115" s="16"/>
    </row>
    <row r="116" spans="22:22" x14ac:dyDescent="0.35">
      <c r="V116" s="16"/>
    </row>
    <row r="117" spans="22:22" x14ac:dyDescent="0.35">
      <c r="V117" s="16"/>
    </row>
    <row r="118" spans="22:22" x14ac:dyDescent="0.35">
      <c r="V118" s="16"/>
    </row>
    <row r="119" spans="22:22" x14ac:dyDescent="0.35">
      <c r="V119" s="16"/>
    </row>
    <row r="120" spans="22:22" x14ac:dyDescent="0.35">
      <c r="V120" s="16"/>
    </row>
    <row r="121" spans="22:22" x14ac:dyDescent="0.35">
      <c r="V121" s="16"/>
    </row>
    <row r="122" spans="22:22" x14ac:dyDescent="0.35">
      <c r="V122" s="16"/>
    </row>
    <row r="123" spans="22:22" x14ac:dyDescent="0.35">
      <c r="V123" s="16"/>
    </row>
    <row r="124" spans="22:22" x14ac:dyDescent="0.35">
      <c r="V124" s="16"/>
    </row>
    <row r="125" spans="22:22" x14ac:dyDescent="0.35">
      <c r="V125" s="16"/>
    </row>
    <row r="126" spans="22:22" x14ac:dyDescent="0.35">
      <c r="V126" s="16"/>
    </row>
    <row r="127" spans="22:22" x14ac:dyDescent="0.35">
      <c r="V127" s="16"/>
    </row>
    <row r="128" spans="22:22" x14ac:dyDescent="0.35">
      <c r="V128" s="16"/>
    </row>
    <row r="129" spans="22:22" x14ac:dyDescent="0.35">
      <c r="V129" s="16"/>
    </row>
    <row r="130" spans="22:22" x14ac:dyDescent="0.35">
      <c r="V130" s="16"/>
    </row>
    <row r="131" spans="22:22" x14ac:dyDescent="0.35">
      <c r="V131" s="16"/>
    </row>
    <row r="132" spans="22:22" x14ac:dyDescent="0.35">
      <c r="V132" s="16"/>
    </row>
    <row r="133" spans="22:22" x14ac:dyDescent="0.35">
      <c r="V133" s="16"/>
    </row>
    <row r="134" spans="22:22" x14ac:dyDescent="0.35">
      <c r="V134" s="16"/>
    </row>
    <row r="135" spans="22:22" x14ac:dyDescent="0.35">
      <c r="V135" s="16"/>
    </row>
    <row r="136" spans="22:22" x14ac:dyDescent="0.35">
      <c r="V136" s="16"/>
    </row>
    <row r="137" spans="22:22" x14ac:dyDescent="0.35">
      <c r="V137" s="16"/>
    </row>
    <row r="138" spans="22:22" x14ac:dyDescent="0.35">
      <c r="V138" s="16"/>
    </row>
    <row r="139" spans="22:22" x14ac:dyDescent="0.35">
      <c r="V139" s="16"/>
    </row>
    <row r="140" spans="22:22" x14ac:dyDescent="0.35">
      <c r="V140" s="16"/>
    </row>
    <row r="141" spans="22:22" x14ac:dyDescent="0.35">
      <c r="V141" s="16"/>
    </row>
    <row r="142" spans="22:22" x14ac:dyDescent="0.35">
      <c r="V142" s="16"/>
    </row>
    <row r="143" spans="22:22" x14ac:dyDescent="0.35">
      <c r="V143" s="16"/>
    </row>
    <row r="144" spans="22:22" x14ac:dyDescent="0.35">
      <c r="V144" s="16"/>
    </row>
    <row r="145" spans="22:22" x14ac:dyDescent="0.35">
      <c r="V145" s="16"/>
    </row>
    <row r="146" spans="22:22" x14ac:dyDescent="0.35">
      <c r="V146" s="16"/>
    </row>
    <row r="147" spans="22:22" x14ac:dyDescent="0.35">
      <c r="V147" s="16"/>
    </row>
    <row r="148" spans="22:22" x14ac:dyDescent="0.35">
      <c r="V148" s="16"/>
    </row>
    <row r="149" spans="22:22" x14ac:dyDescent="0.35">
      <c r="V149" s="16"/>
    </row>
    <row r="150" spans="22:22" x14ac:dyDescent="0.35">
      <c r="V150" s="16"/>
    </row>
    <row r="151" spans="22:22" x14ac:dyDescent="0.35">
      <c r="V151" s="16"/>
    </row>
    <row r="152" spans="22:22" x14ac:dyDescent="0.35">
      <c r="V152" s="16"/>
    </row>
    <row r="153" spans="22:22" x14ac:dyDescent="0.35">
      <c r="V153" s="16"/>
    </row>
    <row r="154" spans="22:22" x14ac:dyDescent="0.35">
      <c r="V154" s="16"/>
    </row>
    <row r="155" spans="22:22" x14ac:dyDescent="0.35">
      <c r="V155" s="16"/>
    </row>
    <row r="156" spans="22:22" x14ac:dyDescent="0.35">
      <c r="V156" s="16"/>
    </row>
    <row r="157" spans="22:22" x14ac:dyDescent="0.35">
      <c r="V157" s="16"/>
    </row>
    <row r="158" spans="22:22" x14ac:dyDescent="0.35">
      <c r="V158" s="16"/>
    </row>
    <row r="159" spans="22:22" x14ac:dyDescent="0.35">
      <c r="V159" s="16"/>
    </row>
    <row r="160" spans="22:22" x14ac:dyDescent="0.35">
      <c r="V160" s="16"/>
    </row>
    <row r="161" spans="22:22" x14ac:dyDescent="0.35">
      <c r="V161" s="16"/>
    </row>
    <row r="162" spans="22:22" x14ac:dyDescent="0.35">
      <c r="V162" s="16"/>
    </row>
    <row r="163" spans="22:22" x14ac:dyDescent="0.35">
      <c r="V163" s="16"/>
    </row>
    <row r="164" spans="22:22" x14ac:dyDescent="0.35">
      <c r="V164" s="16"/>
    </row>
    <row r="165" spans="22:22" x14ac:dyDescent="0.35">
      <c r="V165" s="16"/>
    </row>
    <row r="166" spans="22:22" x14ac:dyDescent="0.35">
      <c r="V166" s="16"/>
    </row>
    <row r="167" spans="22:22" x14ac:dyDescent="0.35">
      <c r="V167" s="16"/>
    </row>
    <row r="168" spans="22:22" x14ac:dyDescent="0.35">
      <c r="V168" s="16"/>
    </row>
    <row r="169" spans="22:22" x14ac:dyDescent="0.35">
      <c r="V169" s="16"/>
    </row>
    <row r="170" spans="22:22" x14ac:dyDescent="0.35">
      <c r="V170" s="16"/>
    </row>
    <row r="171" spans="22:22" x14ac:dyDescent="0.35">
      <c r="V171" s="16"/>
    </row>
    <row r="172" spans="22:22" x14ac:dyDescent="0.35">
      <c r="V172" s="16"/>
    </row>
    <row r="173" spans="22:22" x14ac:dyDescent="0.35">
      <c r="V173" s="16"/>
    </row>
    <row r="174" spans="22:22" x14ac:dyDescent="0.35">
      <c r="V174" s="16"/>
    </row>
    <row r="175" spans="22:22" x14ac:dyDescent="0.35">
      <c r="V175" s="16"/>
    </row>
    <row r="176" spans="22:22" x14ac:dyDescent="0.35">
      <c r="V176" s="16"/>
    </row>
    <row r="177" spans="22:22" x14ac:dyDescent="0.35">
      <c r="V177" s="16"/>
    </row>
    <row r="178" spans="22:22" x14ac:dyDescent="0.35">
      <c r="V178" s="16"/>
    </row>
    <row r="179" spans="22:22" x14ac:dyDescent="0.35">
      <c r="V179" s="16"/>
    </row>
    <row r="180" spans="22:22" x14ac:dyDescent="0.35">
      <c r="V180" s="16"/>
    </row>
    <row r="181" spans="22:22" x14ac:dyDescent="0.35">
      <c r="V181" s="16"/>
    </row>
    <row r="182" spans="22:22" x14ac:dyDescent="0.35">
      <c r="V182" s="16"/>
    </row>
    <row r="183" spans="22:22" x14ac:dyDescent="0.35">
      <c r="V183" s="16"/>
    </row>
    <row r="184" spans="22:22" x14ac:dyDescent="0.35">
      <c r="V184" s="16"/>
    </row>
    <row r="185" spans="22:22" x14ac:dyDescent="0.35">
      <c r="V185" s="16"/>
    </row>
    <row r="186" spans="22:22" x14ac:dyDescent="0.35">
      <c r="V186" s="16"/>
    </row>
    <row r="187" spans="22:22" x14ac:dyDescent="0.35">
      <c r="V187" s="16"/>
    </row>
    <row r="188" spans="22:22" x14ac:dyDescent="0.35">
      <c r="V188" s="16"/>
    </row>
    <row r="189" spans="22:22" x14ac:dyDescent="0.35">
      <c r="V189" s="16"/>
    </row>
    <row r="190" spans="22:22" x14ac:dyDescent="0.35">
      <c r="V190" s="16"/>
    </row>
    <row r="191" spans="22:22" x14ac:dyDescent="0.35">
      <c r="V191" s="16"/>
    </row>
    <row r="192" spans="22:22" x14ac:dyDescent="0.35">
      <c r="V192" s="16"/>
    </row>
    <row r="193" spans="22:22" x14ac:dyDescent="0.35">
      <c r="V193" s="16"/>
    </row>
    <row r="194" spans="22:22" x14ac:dyDescent="0.35">
      <c r="V194" s="16"/>
    </row>
    <row r="195" spans="22:22" x14ac:dyDescent="0.35">
      <c r="V195" s="16"/>
    </row>
    <row r="196" spans="22:22" x14ac:dyDescent="0.35">
      <c r="V196" s="16"/>
    </row>
  </sheetData>
  <mergeCells count="6">
    <mergeCell ref="A17:K17"/>
    <mergeCell ref="A3:K3"/>
    <mergeCell ref="A1:I1"/>
    <mergeCell ref="A9:K9"/>
    <mergeCell ref="A13:K13"/>
    <mergeCell ref="A4:K4"/>
  </mergeCells>
  <dataValidations count="4">
    <dataValidation type="list" allowBlank="1" showInputMessage="1" showErrorMessage="1" sqref="K1" xr:uid="{00000000-0002-0000-0400-000000000000}">
      <formula1>"COMET, BRACO"</formula1>
    </dataValidation>
    <dataValidation type="list" allowBlank="1" showInputMessage="1" showErrorMessage="1" sqref="G10 G5" xr:uid="{00000000-0002-0000-0400-000001000000}">
      <formula1>$U$17:$U$28</formula1>
    </dataValidation>
    <dataValidation type="list" allowBlank="1" showInputMessage="1" showErrorMessage="1" sqref="G14" xr:uid="{00000000-0002-0000-0400-000002000000}">
      <formula1>$U$30:$U$38</formula1>
    </dataValidation>
    <dataValidation type="list" allowBlank="1" showInputMessage="1" showErrorMessage="1" sqref="G18" xr:uid="{00000000-0002-0000-0400-000003000000}">
      <formula1>$U$40:$U$58</formula1>
    </dataValidation>
  </dataValidations>
  <pageMargins left="0.7" right="0.7" top="0.75" bottom="0.75" header="0.3" footer="0.3"/>
  <pageSetup scale="59" orientation="portrait" verticalDpi="1200" r:id="rId1"/>
  <headerFooter>
    <oddHeader xml:space="preserve">&amp;C&amp;12Classification: &amp;KFF0000Project Confidential&amp;8&amp;K000000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7"/>
  <sheetViews>
    <sheetView view="pageBreakPreview" topLeftCell="A4" zoomScale="85" zoomScaleNormal="70" zoomScaleSheetLayoutView="85" workbookViewId="0">
      <selection activeCell="A39" sqref="A39:XFD43"/>
    </sheetView>
  </sheetViews>
  <sheetFormatPr defaultRowHeight="14.5" x14ac:dyDescent="0.35"/>
  <cols>
    <col min="1" max="1" width="8.81640625"/>
    <col min="2" max="2" width="11.26953125" customWidth="1"/>
    <col min="3" max="3" width="9.7265625" customWidth="1"/>
    <col min="4" max="4" width="19.1796875" customWidth="1"/>
    <col min="5" max="5" width="16" hidden="1" customWidth="1"/>
    <col min="6" max="6" width="37.453125" customWidth="1"/>
    <col min="7" max="7" width="8" customWidth="1"/>
    <col min="8" max="8" width="22.54296875" customWidth="1"/>
    <col min="9" max="9" width="32.81640625" customWidth="1"/>
    <col min="10" max="10" width="11.453125" customWidth="1"/>
    <col min="11" max="11" width="10.81640625" customWidth="1"/>
    <col min="12" max="12" width="11.7265625" bestFit="1" customWidth="1"/>
    <col min="13" max="13" width="12.54296875" style="2" customWidth="1"/>
    <col min="14" max="14" width="13.54296875" style="2" customWidth="1"/>
    <col min="15" max="17" width="11.26953125" style="2" customWidth="1"/>
    <col min="18" max="19" width="9.1796875" style="2" customWidth="1"/>
    <col min="20" max="22" width="9.1796875" customWidth="1"/>
    <col min="23" max="24" width="8.81640625"/>
    <col min="25" max="25" width="9.1796875" style="51" hidden="1" customWidth="1"/>
    <col min="26" max="30" width="0" hidden="1" customWidth="1"/>
    <col min="31" max="261" width="8.81640625"/>
    <col min="262" max="262" width="17.1796875" customWidth="1"/>
    <col min="263" max="263" width="9.7265625" customWidth="1"/>
    <col min="264" max="264" width="19.26953125" customWidth="1"/>
    <col min="265" max="265" width="16" customWidth="1"/>
    <col min="266" max="267" width="13.7265625" customWidth="1"/>
    <col min="268" max="268" width="8.81640625"/>
    <col min="269" max="269" width="13.7265625" customWidth="1"/>
    <col min="270" max="270" width="17.81640625" customWidth="1"/>
    <col min="271" max="271" width="11.453125" customWidth="1"/>
    <col min="272" max="272" width="8.54296875" customWidth="1"/>
    <col min="273" max="273" width="7.81640625" customWidth="1"/>
    <col min="274" max="274" width="18.453125" customWidth="1"/>
    <col min="275" max="517" width="8.81640625"/>
    <col min="518" max="518" width="17.1796875" customWidth="1"/>
    <col min="519" max="519" width="9.7265625" customWidth="1"/>
    <col min="520" max="520" width="19.26953125" customWidth="1"/>
    <col min="521" max="521" width="16" customWidth="1"/>
    <col min="522" max="523" width="13.7265625" customWidth="1"/>
    <col min="524" max="524" width="8.81640625"/>
    <col min="525" max="525" width="13.7265625" customWidth="1"/>
    <col min="526" max="526" width="17.81640625" customWidth="1"/>
    <col min="527" max="527" width="11.453125" customWidth="1"/>
    <col min="528" max="528" width="8.54296875" customWidth="1"/>
    <col min="529" max="529" width="7.81640625" customWidth="1"/>
    <col min="530" max="530" width="18.453125" customWidth="1"/>
    <col min="531" max="773" width="8.81640625"/>
    <col min="774" max="774" width="17.1796875" customWidth="1"/>
    <col min="775" max="775" width="9.7265625" customWidth="1"/>
    <col min="776" max="776" width="19.26953125" customWidth="1"/>
    <col min="777" max="777" width="16" customWidth="1"/>
    <col min="778" max="779" width="13.7265625" customWidth="1"/>
    <col min="780" max="780" width="8.81640625"/>
    <col min="781" max="781" width="13.7265625" customWidth="1"/>
    <col min="782" max="782" width="17.81640625" customWidth="1"/>
    <col min="783" max="783" width="11.453125" customWidth="1"/>
    <col min="784" max="784" width="8.54296875" customWidth="1"/>
    <col min="785" max="785" width="7.81640625" customWidth="1"/>
    <col min="786" max="786" width="18.453125" customWidth="1"/>
    <col min="787" max="1029" width="8.81640625"/>
    <col min="1030" max="1030" width="17.1796875" customWidth="1"/>
    <col min="1031" max="1031" width="9.7265625" customWidth="1"/>
    <col min="1032" max="1032" width="19.26953125" customWidth="1"/>
    <col min="1033" max="1033" width="16" customWidth="1"/>
    <col min="1034" max="1035" width="13.7265625" customWidth="1"/>
    <col min="1036" max="1036" width="8.81640625"/>
    <col min="1037" max="1037" width="13.7265625" customWidth="1"/>
    <col min="1038" max="1038" width="17.81640625" customWidth="1"/>
    <col min="1039" max="1039" width="11.453125" customWidth="1"/>
    <col min="1040" max="1040" width="8.54296875" customWidth="1"/>
    <col min="1041" max="1041" width="7.81640625" customWidth="1"/>
    <col min="1042" max="1042" width="18.453125" customWidth="1"/>
    <col min="1043" max="1285" width="8.81640625"/>
    <col min="1286" max="1286" width="17.1796875" customWidth="1"/>
    <col min="1287" max="1287" width="9.7265625" customWidth="1"/>
    <col min="1288" max="1288" width="19.26953125" customWidth="1"/>
    <col min="1289" max="1289" width="16" customWidth="1"/>
    <col min="1290" max="1291" width="13.7265625" customWidth="1"/>
    <col min="1292" max="1292" width="8.81640625"/>
    <col min="1293" max="1293" width="13.7265625" customWidth="1"/>
    <col min="1294" max="1294" width="17.81640625" customWidth="1"/>
    <col min="1295" max="1295" width="11.453125" customWidth="1"/>
    <col min="1296" max="1296" width="8.54296875" customWidth="1"/>
    <col min="1297" max="1297" width="7.81640625" customWidth="1"/>
    <col min="1298" max="1298" width="18.453125" customWidth="1"/>
    <col min="1299" max="1541" width="8.81640625"/>
    <col min="1542" max="1542" width="17.1796875" customWidth="1"/>
    <col min="1543" max="1543" width="9.7265625" customWidth="1"/>
    <col min="1544" max="1544" width="19.26953125" customWidth="1"/>
    <col min="1545" max="1545" width="16" customWidth="1"/>
    <col min="1546" max="1547" width="13.7265625" customWidth="1"/>
    <col min="1548" max="1548" width="8.81640625"/>
    <col min="1549" max="1549" width="13.7265625" customWidth="1"/>
    <col min="1550" max="1550" width="17.81640625" customWidth="1"/>
    <col min="1551" max="1551" width="11.453125" customWidth="1"/>
    <col min="1552" max="1552" width="8.54296875" customWidth="1"/>
    <col min="1553" max="1553" width="7.81640625" customWidth="1"/>
    <col min="1554" max="1554" width="18.453125" customWidth="1"/>
    <col min="1555" max="1797" width="8.81640625"/>
    <col min="1798" max="1798" width="17.1796875" customWidth="1"/>
    <col min="1799" max="1799" width="9.7265625" customWidth="1"/>
    <col min="1800" max="1800" width="19.26953125" customWidth="1"/>
    <col min="1801" max="1801" width="16" customWidth="1"/>
    <col min="1802" max="1803" width="13.7265625" customWidth="1"/>
    <col min="1804" max="1804" width="8.81640625"/>
    <col min="1805" max="1805" width="13.7265625" customWidth="1"/>
    <col min="1806" max="1806" width="17.81640625" customWidth="1"/>
    <col min="1807" max="1807" width="11.453125" customWidth="1"/>
    <col min="1808" max="1808" width="8.54296875" customWidth="1"/>
    <col min="1809" max="1809" width="7.81640625" customWidth="1"/>
    <col min="1810" max="1810" width="18.453125" customWidth="1"/>
    <col min="1811" max="2053" width="8.81640625"/>
    <col min="2054" max="2054" width="17.1796875" customWidth="1"/>
    <col min="2055" max="2055" width="9.7265625" customWidth="1"/>
    <col min="2056" max="2056" width="19.26953125" customWidth="1"/>
    <col min="2057" max="2057" width="16" customWidth="1"/>
    <col min="2058" max="2059" width="13.7265625" customWidth="1"/>
    <col min="2060" max="2060" width="8.81640625"/>
    <col min="2061" max="2061" width="13.7265625" customWidth="1"/>
    <col min="2062" max="2062" width="17.81640625" customWidth="1"/>
    <col min="2063" max="2063" width="11.453125" customWidth="1"/>
    <col min="2064" max="2064" width="8.54296875" customWidth="1"/>
    <col min="2065" max="2065" width="7.81640625" customWidth="1"/>
    <col min="2066" max="2066" width="18.453125" customWidth="1"/>
    <col min="2067" max="2309" width="8.81640625"/>
    <col min="2310" max="2310" width="17.1796875" customWidth="1"/>
    <col min="2311" max="2311" width="9.7265625" customWidth="1"/>
    <col min="2312" max="2312" width="19.26953125" customWidth="1"/>
    <col min="2313" max="2313" width="16" customWidth="1"/>
    <col min="2314" max="2315" width="13.7265625" customWidth="1"/>
    <col min="2316" max="2316" width="8.81640625"/>
    <col min="2317" max="2317" width="13.7265625" customWidth="1"/>
    <col min="2318" max="2318" width="17.81640625" customWidth="1"/>
    <col min="2319" max="2319" width="11.453125" customWidth="1"/>
    <col min="2320" max="2320" width="8.54296875" customWidth="1"/>
    <col min="2321" max="2321" width="7.81640625" customWidth="1"/>
    <col min="2322" max="2322" width="18.453125" customWidth="1"/>
    <col min="2323" max="2565" width="8.81640625"/>
    <col min="2566" max="2566" width="17.1796875" customWidth="1"/>
    <col min="2567" max="2567" width="9.7265625" customWidth="1"/>
    <col min="2568" max="2568" width="19.26953125" customWidth="1"/>
    <col min="2569" max="2569" width="16" customWidth="1"/>
    <col min="2570" max="2571" width="13.7265625" customWidth="1"/>
    <col min="2572" max="2572" width="8.81640625"/>
    <col min="2573" max="2573" width="13.7265625" customWidth="1"/>
    <col min="2574" max="2574" width="17.81640625" customWidth="1"/>
    <col min="2575" max="2575" width="11.453125" customWidth="1"/>
    <col min="2576" max="2576" width="8.54296875" customWidth="1"/>
    <col min="2577" max="2577" width="7.81640625" customWidth="1"/>
    <col min="2578" max="2578" width="18.453125" customWidth="1"/>
    <col min="2579" max="2821" width="8.81640625"/>
    <col min="2822" max="2822" width="17.1796875" customWidth="1"/>
    <col min="2823" max="2823" width="9.7265625" customWidth="1"/>
    <col min="2824" max="2824" width="19.26953125" customWidth="1"/>
    <col min="2825" max="2825" width="16" customWidth="1"/>
    <col min="2826" max="2827" width="13.7265625" customWidth="1"/>
    <col min="2828" max="2828" width="8.81640625"/>
    <col min="2829" max="2829" width="13.7265625" customWidth="1"/>
    <col min="2830" max="2830" width="17.81640625" customWidth="1"/>
    <col min="2831" max="2831" width="11.453125" customWidth="1"/>
    <col min="2832" max="2832" width="8.54296875" customWidth="1"/>
    <col min="2833" max="2833" width="7.81640625" customWidth="1"/>
    <col min="2834" max="2834" width="18.453125" customWidth="1"/>
    <col min="2835" max="3077" width="8.81640625"/>
    <col min="3078" max="3078" width="17.1796875" customWidth="1"/>
    <col min="3079" max="3079" width="9.7265625" customWidth="1"/>
    <col min="3080" max="3080" width="19.26953125" customWidth="1"/>
    <col min="3081" max="3081" width="16" customWidth="1"/>
    <col min="3082" max="3083" width="13.7265625" customWidth="1"/>
    <col min="3084" max="3084" width="8.81640625"/>
    <col min="3085" max="3085" width="13.7265625" customWidth="1"/>
    <col min="3086" max="3086" width="17.81640625" customWidth="1"/>
    <col min="3087" max="3087" width="11.453125" customWidth="1"/>
    <col min="3088" max="3088" width="8.54296875" customWidth="1"/>
    <col min="3089" max="3089" width="7.81640625" customWidth="1"/>
    <col min="3090" max="3090" width="18.453125" customWidth="1"/>
    <col min="3091" max="3333" width="8.81640625"/>
    <col min="3334" max="3334" width="17.1796875" customWidth="1"/>
    <col min="3335" max="3335" width="9.7265625" customWidth="1"/>
    <col min="3336" max="3336" width="19.26953125" customWidth="1"/>
    <col min="3337" max="3337" width="16" customWidth="1"/>
    <col min="3338" max="3339" width="13.7265625" customWidth="1"/>
    <col min="3340" max="3340" width="8.81640625"/>
    <col min="3341" max="3341" width="13.7265625" customWidth="1"/>
    <col min="3342" max="3342" width="17.81640625" customWidth="1"/>
    <col min="3343" max="3343" width="11.453125" customWidth="1"/>
    <col min="3344" max="3344" width="8.54296875" customWidth="1"/>
    <col min="3345" max="3345" width="7.81640625" customWidth="1"/>
    <col min="3346" max="3346" width="18.453125" customWidth="1"/>
    <col min="3347" max="3589" width="8.81640625"/>
    <col min="3590" max="3590" width="17.1796875" customWidth="1"/>
    <col min="3591" max="3591" width="9.7265625" customWidth="1"/>
    <col min="3592" max="3592" width="19.26953125" customWidth="1"/>
    <col min="3593" max="3593" width="16" customWidth="1"/>
    <col min="3594" max="3595" width="13.7265625" customWidth="1"/>
    <col min="3596" max="3596" width="8.81640625"/>
    <col min="3597" max="3597" width="13.7265625" customWidth="1"/>
    <col min="3598" max="3598" width="17.81640625" customWidth="1"/>
    <col min="3599" max="3599" width="11.453125" customWidth="1"/>
    <col min="3600" max="3600" width="8.54296875" customWidth="1"/>
    <col min="3601" max="3601" width="7.81640625" customWidth="1"/>
    <col min="3602" max="3602" width="18.453125" customWidth="1"/>
    <col min="3603" max="3845" width="8.81640625"/>
    <col min="3846" max="3846" width="17.1796875" customWidth="1"/>
    <col min="3847" max="3847" width="9.7265625" customWidth="1"/>
    <col min="3848" max="3848" width="19.26953125" customWidth="1"/>
    <col min="3849" max="3849" width="16" customWidth="1"/>
    <col min="3850" max="3851" width="13.7265625" customWidth="1"/>
    <col min="3852" max="3852" width="8.81640625"/>
    <col min="3853" max="3853" width="13.7265625" customWidth="1"/>
    <col min="3854" max="3854" width="17.81640625" customWidth="1"/>
    <col min="3855" max="3855" width="11.453125" customWidth="1"/>
    <col min="3856" max="3856" width="8.54296875" customWidth="1"/>
    <col min="3857" max="3857" width="7.81640625" customWidth="1"/>
    <col min="3858" max="3858" width="18.453125" customWidth="1"/>
    <col min="3859" max="4101" width="8.81640625"/>
    <col min="4102" max="4102" width="17.1796875" customWidth="1"/>
    <col min="4103" max="4103" width="9.7265625" customWidth="1"/>
    <col min="4104" max="4104" width="19.26953125" customWidth="1"/>
    <col min="4105" max="4105" width="16" customWidth="1"/>
    <col min="4106" max="4107" width="13.7265625" customWidth="1"/>
    <col min="4108" max="4108" width="8.81640625"/>
    <col min="4109" max="4109" width="13.7265625" customWidth="1"/>
    <col min="4110" max="4110" width="17.81640625" customWidth="1"/>
    <col min="4111" max="4111" width="11.453125" customWidth="1"/>
    <col min="4112" max="4112" width="8.54296875" customWidth="1"/>
    <col min="4113" max="4113" width="7.81640625" customWidth="1"/>
    <col min="4114" max="4114" width="18.453125" customWidth="1"/>
    <col min="4115" max="4357" width="8.81640625"/>
    <col min="4358" max="4358" width="17.1796875" customWidth="1"/>
    <col min="4359" max="4359" width="9.7265625" customWidth="1"/>
    <col min="4360" max="4360" width="19.26953125" customWidth="1"/>
    <col min="4361" max="4361" width="16" customWidth="1"/>
    <col min="4362" max="4363" width="13.7265625" customWidth="1"/>
    <col min="4364" max="4364" width="8.81640625"/>
    <col min="4365" max="4365" width="13.7265625" customWidth="1"/>
    <col min="4366" max="4366" width="17.81640625" customWidth="1"/>
    <col min="4367" max="4367" width="11.453125" customWidth="1"/>
    <col min="4368" max="4368" width="8.54296875" customWidth="1"/>
    <col min="4369" max="4369" width="7.81640625" customWidth="1"/>
    <col min="4370" max="4370" width="18.453125" customWidth="1"/>
    <col min="4371" max="4613" width="8.81640625"/>
    <col min="4614" max="4614" width="17.1796875" customWidth="1"/>
    <col min="4615" max="4615" width="9.7265625" customWidth="1"/>
    <col min="4616" max="4616" width="19.26953125" customWidth="1"/>
    <col min="4617" max="4617" width="16" customWidth="1"/>
    <col min="4618" max="4619" width="13.7265625" customWidth="1"/>
    <col min="4620" max="4620" width="8.81640625"/>
    <col min="4621" max="4621" width="13.7265625" customWidth="1"/>
    <col min="4622" max="4622" width="17.81640625" customWidth="1"/>
    <col min="4623" max="4623" width="11.453125" customWidth="1"/>
    <col min="4624" max="4624" width="8.54296875" customWidth="1"/>
    <col min="4625" max="4625" width="7.81640625" customWidth="1"/>
    <col min="4626" max="4626" width="18.453125" customWidth="1"/>
    <col min="4627" max="4869" width="8.81640625"/>
    <col min="4870" max="4870" width="17.1796875" customWidth="1"/>
    <col min="4871" max="4871" width="9.7265625" customWidth="1"/>
    <col min="4872" max="4872" width="19.26953125" customWidth="1"/>
    <col min="4873" max="4873" width="16" customWidth="1"/>
    <col min="4874" max="4875" width="13.7265625" customWidth="1"/>
    <col min="4876" max="4876" width="8.81640625"/>
    <col min="4877" max="4877" width="13.7265625" customWidth="1"/>
    <col min="4878" max="4878" width="17.81640625" customWidth="1"/>
    <col min="4879" max="4879" width="11.453125" customWidth="1"/>
    <col min="4880" max="4880" width="8.54296875" customWidth="1"/>
    <col min="4881" max="4881" width="7.81640625" customWidth="1"/>
    <col min="4882" max="4882" width="18.453125" customWidth="1"/>
    <col min="4883" max="5125" width="8.81640625"/>
    <col min="5126" max="5126" width="17.1796875" customWidth="1"/>
    <col min="5127" max="5127" width="9.7265625" customWidth="1"/>
    <col min="5128" max="5128" width="19.26953125" customWidth="1"/>
    <col min="5129" max="5129" width="16" customWidth="1"/>
    <col min="5130" max="5131" width="13.7265625" customWidth="1"/>
    <col min="5132" max="5132" width="8.81640625"/>
    <col min="5133" max="5133" width="13.7265625" customWidth="1"/>
    <col min="5134" max="5134" width="17.81640625" customWidth="1"/>
    <col min="5135" max="5135" width="11.453125" customWidth="1"/>
    <col min="5136" max="5136" width="8.54296875" customWidth="1"/>
    <col min="5137" max="5137" width="7.81640625" customWidth="1"/>
    <col min="5138" max="5138" width="18.453125" customWidth="1"/>
    <col min="5139" max="5381" width="8.81640625"/>
    <col min="5382" max="5382" width="17.1796875" customWidth="1"/>
    <col min="5383" max="5383" width="9.7265625" customWidth="1"/>
    <col min="5384" max="5384" width="19.26953125" customWidth="1"/>
    <col min="5385" max="5385" width="16" customWidth="1"/>
    <col min="5386" max="5387" width="13.7265625" customWidth="1"/>
    <col min="5388" max="5388" width="8.81640625"/>
    <col min="5389" max="5389" width="13.7265625" customWidth="1"/>
    <col min="5390" max="5390" width="17.81640625" customWidth="1"/>
    <col min="5391" max="5391" width="11.453125" customWidth="1"/>
    <col min="5392" max="5392" width="8.54296875" customWidth="1"/>
    <col min="5393" max="5393" width="7.81640625" customWidth="1"/>
    <col min="5394" max="5394" width="18.453125" customWidth="1"/>
    <col min="5395" max="5637" width="8.81640625"/>
    <col min="5638" max="5638" width="17.1796875" customWidth="1"/>
    <col min="5639" max="5639" width="9.7265625" customWidth="1"/>
    <col min="5640" max="5640" width="19.26953125" customWidth="1"/>
    <col min="5641" max="5641" width="16" customWidth="1"/>
    <col min="5642" max="5643" width="13.7265625" customWidth="1"/>
    <col min="5644" max="5644" width="8.81640625"/>
    <col min="5645" max="5645" width="13.7265625" customWidth="1"/>
    <col min="5646" max="5646" width="17.81640625" customWidth="1"/>
    <col min="5647" max="5647" width="11.453125" customWidth="1"/>
    <col min="5648" max="5648" width="8.54296875" customWidth="1"/>
    <col min="5649" max="5649" width="7.81640625" customWidth="1"/>
    <col min="5650" max="5650" width="18.453125" customWidth="1"/>
    <col min="5651" max="5893" width="8.81640625"/>
    <col min="5894" max="5894" width="17.1796875" customWidth="1"/>
    <col min="5895" max="5895" width="9.7265625" customWidth="1"/>
    <col min="5896" max="5896" width="19.26953125" customWidth="1"/>
    <col min="5897" max="5897" width="16" customWidth="1"/>
    <col min="5898" max="5899" width="13.7265625" customWidth="1"/>
    <col min="5900" max="5900" width="8.81640625"/>
    <col min="5901" max="5901" width="13.7265625" customWidth="1"/>
    <col min="5902" max="5902" width="17.81640625" customWidth="1"/>
    <col min="5903" max="5903" width="11.453125" customWidth="1"/>
    <col min="5904" max="5904" width="8.54296875" customWidth="1"/>
    <col min="5905" max="5905" width="7.81640625" customWidth="1"/>
    <col min="5906" max="5906" width="18.453125" customWidth="1"/>
    <col min="5907" max="6149" width="8.81640625"/>
    <col min="6150" max="6150" width="17.1796875" customWidth="1"/>
    <col min="6151" max="6151" width="9.7265625" customWidth="1"/>
    <col min="6152" max="6152" width="19.26953125" customWidth="1"/>
    <col min="6153" max="6153" width="16" customWidth="1"/>
    <col min="6154" max="6155" width="13.7265625" customWidth="1"/>
    <col min="6156" max="6156" width="8.81640625"/>
    <col min="6157" max="6157" width="13.7265625" customWidth="1"/>
    <col min="6158" max="6158" width="17.81640625" customWidth="1"/>
    <col min="6159" max="6159" width="11.453125" customWidth="1"/>
    <col min="6160" max="6160" width="8.54296875" customWidth="1"/>
    <col min="6161" max="6161" width="7.81640625" customWidth="1"/>
    <col min="6162" max="6162" width="18.453125" customWidth="1"/>
    <col min="6163" max="6405" width="8.81640625"/>
    <col min="6406" max="6406" width="17.1796875" customWidth="1"/>
    <col min="6407" max="6407" width="9.7265625" customWidth="1"/>
    <col min="6408" max="6408" width="19.26953125" customWidth="1"/>
    <col min="6409" max="6409" width="16" customWidth="1"/>
    <col min="6410" max="6411" width="13.7265625" customWidth="1"/>
    <col min="6412" max="6412" width="8.81640625"/>
    <col min="6413" max="6413" width="13.7265625" customWidth="1"/>
    <col min="6414" max="6414" width="17.81640625" customWidth="1"/>
    <col min="6415" max="6415" width="11.453125" customWidth="1"/>
    <col min="6416" max="6416" width="8.54296875" customWidth="1"/>
    <col min="6417" max="6417" width="7.81640625" customWidth="1"/>
    <col min="6418" max="6418" width="18.453125" customWidth="1"/>
    <col min="6419" max="6661" width="8.81640625"/>
    <col min="6662" max="6662" width="17.1796875" customWidth="1"/>
    <col min="6663" max="6663" width="9.7265625" customWidth="1"/>
    <col min="6664" max="6664" width="19.26953125" customWidth="1"/>
    <col min="6665" max="6665" width="16" customWidth="1"/>
    <col min="6666" max="6667" width="13.7265625" customWidth="1"/>
    <col min="6668" max="6668" width="8.81640625"/>
    <col min="6669" max="6669" width="13.7265625" customWidth="1"/>
    <col min="6670" max="6670" width="17.81640625" customWidth="1"/>
    <col min="6671" max="6671" width="11.453125" customWidth="1"/>
    <col min="6672" max="6672" width="8.54296875" customWidth="1"/>
    <col min="6673" max="6673" width="7.81640625" customWidth="1"/>
    <col min="6674" max="6674" width="18.453125" customWidth="1"/>
    <col min="6675" max="6917" width="8.81640625"/>
    <col min="6918" max="6918" width="17.1796875" customWidth="1"/>
    <col min="6919" max="6919" width="9.7265625" customWidth="1"/>
    <col min="6920" max="6920" width="19.26953125" customWidth="1"/>
    <col min="6921" max="6921" width="16" customWidth="1"/>
    <col min="6922" max="6923" width="13.7265625" customWidth="1"/>
    <col min="6924" max="6924" width="8.81640625"/>
    <col min="6925" max="6925" width="13.7265625" customWidth="1"/>
    <col min="6926" max="6926" width="17.81640625" customWidth="1"/>
    <col min="6927" max="6927" width="11.453125" customWidth="1"/>
    <col min="6928" max="6928" width="8.54296875" customWidth="1"/>
    <col min="6929" max="6929" width="7.81640625" customWidth="1"/>
    <col min="6930" max="6930" width="18.453125" customWidth="1"/>
    <col min="6931" max="7173" width="8.81640625"/>
    <col min="7174" max="7174" width="17.1796875" customWidth="1"/>
    <col min="7175" max="7175" width="9.7265625" customWidth="1"/>
    <col min="7176" max="7176" width="19.26953125" customWidth="1"/>
    <col min="7177" max="7177" width="16" customWidth="1"/>
    <col min="7178" max="7179" width="13.7265625" customWidth="1"/>
    <col min="7180" max="7180" width="8.81640625"/>
    <col min="7181" max="7181" width="13.7265625" customWidth="1"/>
    <col min="7182" max="7182" width="17.81640625" customWidth="1"/>
    <col min="7183" max="7183" width="11.453125" customWidth="1"/>
    <col min="7184" max="7184" width="8.54296875" customWidth="1"/>
    <col min="7185" max="7185" width="7.81640625" customWidth="1"/>
    <col min="7186" max="7186" width="18.453125" customWidth="1"/>
    <col min="7187" max="7429" width="8.81640625"/>
    <col min="7430" max="7430" width="17.1796875" customWidth="1"/>
    <col min="7431" max="7431" width="9.7265625" customWidth="1"/>
    <col min="7432" max="7432" width="19.26953125" customWidth="1"/>
    <col min="7433" max="7433" width="16" customWidth="1"/>
    <col min="7434" max="7435" width="13.7265625" customWidth="1"/>
    <col min="7436" max="7436" width="8.81640625"/>
    <col min="7437" max="7437" width="13.7265625" customWidth="1"/>
    <col min="7438" max="7438" width="17.81640625" customWidth="1"/>
    <col min="7439" max="7439" width="11.453125" customWidth="1"/>
    <col min="7440" max="7440" width="8.54296875" customWidth="1"/>
    <col min="7441" max="7441" width="7.81640625" customWidth="1"/>
    <col min="7442" max="7442" width="18.453125" customWidth="1"/>
    <col min="7443" max="7685" width="8.81640625"/>
    <col min="7686" max="7686" width="17.1796875" customWidth="1"/>
    <col min="7687" max="7687" width="9.7265625" customWidth="1"/>
    <col min="7688" max="7688" width="19.26953125" customWidth="1"/>
    <col min="7689" max="7689" width="16" customWidth="1"/>
    <col min="7690" max="7691" width="13.7265625" customWidth="1"/>
    <col min="7692" max="7692" width="8.81640625"/>
    <col min="7693" max="7693" width="13.7265625" customWidth="1"/>
    <col min="7694" max="7694" width="17.81640625" customWidth="1"/>
    <col min="7695" max="7695" width="11.453125" customWidth="1"/>
    <col min="7696" max="7696" width="8.54296875" customWidth="1"/>
    <col min="7697" max="7697" width="7.81640625" customWidth="1"/>
    <col min="7698" max="7698" width="18.453125" customWidth="1"/>
    <col min="7699" max="7941" width="8.81640625"/>
    <col min="7942" max="7942" width="17.1796875" customWidth="1"/>
    <col min="7943" max="7943" width="9.7265625" customWidth="1"/>
    <col min="7944" max="7944" width="19.26953125" customWidth="1"/>
    <col min="7945" max="7945" width="16" customWidth="1"/>
    <col min="7946" max="7947" width="13.7265625" customWidth="1"/>
    <col min="7948" max="7948" width="8.81640625"/>
    <col min="7949" max="7949" width="13.7265625" customWidth="1"/>
    <col min="7950" max="7950" width="17.81640625" customWidth="1"/>
    <col min="7951" max="7951" width="11.453125" customWidth="1"/>
    <col min="7952" max="7952" width="8.54296875" customWidth="1"/>
    <col min="7953" max="7953" width="7.81640625" customWidth="1"/>
    <col min="7954" max="7954" width="18.453125" customWidth="1"/>
    <col min="7955" max="8197" width="8.81640625"/>
    <col min="8198" max="8198" width="17.1796875" customWidth="1"/>
    <col min="8199" max="8199" width="9.7265625" customWidth="1"/>
    <col min="8200" max="8200" width="19.26953125" customWidth="1"/>
    <col min="8201" max="8201" width="16" customWidth="1"/>
    <col min="8202" max="8203" width="13.7265625" customWidth="1"/>
    <col min="8204" max="8204" width="8.81640625"/>
    <col min="8205" max="8205" width="13.7265625" customWidth="1"/>
    <col min="8206" max="8206" width="17.81640625" customWidth="1"/>
    <col min="8207" max="8207" width="11.453125" customWidth="1"/>
    <col min="8208" max="8208" width="8.54296875" customWidth="1"/>
    <col min="8209" max="8209" width="7.81640625" customWidth="1"/>
    <col min="8210" max="8210" width="18.453125" customWidth="1"/>
    <col min="8211" max="8453" width="8.81640625"/>
    <col min="8454" max="8454" width="17.1796875" customWidth="1"/>
    <col min="8455" max="8455" width="9.7265625" customWidth="1"/>
    <col min="8456" max="8456" width="19.26953125" customWidth="1"/>
    <col min="8457" max="8457" width="16" customWidth="1"/>
    <col min="8458" max="8459" width="13.7265625" customWidth="1"/>
    <col min="8460" max="8460" width="8.81640625"/>
    <col min="8461" max="8461" width="13.7265625" customWidth="1"/>
    <col min="8462" max="8462" width="17.81640625" customWidth="1"/>
    <col min="8463" max="8463" width="11.453125" customWidth="1"/>
    <col min="8464" max="8464" width="8.54296875" customWidth="1"/>
    <col min="8465" max="8465" width="7.81640625" customWidth="1"/>
    <col min="8466" max="8466" width="18.453125" customWidth="1"/>
    <col min="8467" max="8709" width="8.81640625"/>
    <col min="8710" max="8710" width="17.1796875" customWidth="1"/>
    <col min="8711" max="8711" width="9.7265625" customWidth="1"/>
    <col min="8712" max="8712" width="19.26953125" customWidth="1"/>
    <col min="8713" max="8713" width="16" customWidth="1"/>
    <col min="8714" max="8715" width="13.7265625" customWidth="1"/>
    <col min="8716" max="8716" width="8.81640625"/>
    <col min="8717" max="8717" width="13.7265625" customWidth="1"/>
    <col min="8718" max="8718" width="17.81640625" customWidth="1"/>
    <col min="8719" max="8719" width="11.453125" customWidth="1"/>
    <col min="8720" max="8720" width="8.54296875" customWidth="1"/>
    <col min="8721" max="8721" width="7.81640625" customWidth="1"/>
    <col min="8722" max="8722" width="18.453125" customWidth="1"/>
    <col min="8723" max="8965" width="8.81640625"/>
    <col min="8966" max="8966" width="17.1796875" customWidth="1"/>
    <col min="8967" max="8967" width="9.7265625" customWidth="1"/>
    <col min="8968" max="8968" width="19.26953125" customWidth="1"/>
    <col min="8969" max="8969" width="16" customWidth="1"/>
    <col min="8970" max="8971" width="13.7265625" customWidth="1"/>
    <col min="8972" max="8972" width="8.81640625"/>
    <col min="8973" max="8973" width="13.7265625" customWidth="1"/>
    <col min="8974" max="8974" width="17.81640625" customWidth="1"/>
    <col min="8975" max="8975" width="11.453125" customWidth="1"/>
    <col min="8976" max="8976" width="8.54296875" customWidth="1"/>
    <col min="8977" max="8977" width="7.81640625" customWidth="1"/>
    <col min="8978" max="8978" width="18.453125" customWidth="1"/>
    <col min="8979" max="9221" width="8.81640625"/>
    <col min="9222" max="9222" width="17.1796875" customWidth="1"/>
    <col min="9223" max="9223" width="9.7265625" customWidth="1"/>
    <col min="9224" max="9224" width="19.26953125" customWidth="1"/>
    <col min="9225" max="9225" width="16" customWidth="1"/>
    <col min="9226" max="9227" width="13.7265625" customWidth="1"/>
    <col min="9228" max="9228" width="8.81640625"/>
    <col min="9229" max="9229" width="13.7265625" customWidth="1"/>
    <col min="9230" max="9230" width="17.81640625" customWidth="1"/>
    <col min="9231" max="9231" width="11.453125" customWidth="1"/>
    <col min="9232" max="9232" width="8.54296875" customWidth="1"/>
    <col min="9233" max="9233" width="7.81640625" customWidth="1"/>
    <col min="9234" max="9234" width="18.453125" customWidth="1"/>
    <col min="9235" max="9477" width="8.81640625"/>
    <col min="9478" max="9478" width="17.1796875" customWidth="1"/>
    <col min="9479" max="9479" width="9.7265625" customWidth="1"/>
    <col min="9480" max="9480" width="19.26953125" customWidth="1"/>
    <col min="9481" max="9481" width="16" customWidth="1"/>
    <col min="9482" max="9483" width="13.7265625" customWidth="1"/>
    <col min="9484" max="9484" width="8.81640625"/>
    <col min="9485" max="9485" width="13.7265625" customWidth="1"/>
    <col min="9486" max="9486" width="17.81640625" customWidth="1"/>
    <col min="9487" max="9487" width="11.453125" customWidth="1"/>
    <col min="9488" max="9488" width="8.54296875" customWidth="1"/>
    <col min="9489" max="9489" width="7.81640625" customWidth="1"/>
    <col min="9490" max="9490" width="18.453125" customWidth="1"/>
    <col min="9491" max="9733" width="8.81640625"/>
    <col min="9734" max="9734" width="17.1796875" customWidth="1"/>
    <col min="9735" max="9735" width="9.7265625" customWidth="1"/>
    <col min="9736" max="9736" width="19.26953125" customWidth="1"/>
    <col min="9737" max="9737" width="16" customWidth="1"/>
    <col min="9738" max="9739" width="13.7265625" customWidth="1"/>
    <col min="9740" max="9740" width="8.81640625"/>
    <col min="9741" max="9741" width="13.7265625" customWidth="1"/>
    <col min="9742" max="9742" width="17.81640625" customWidth="1"/>
    <col min="9743" max="9743" width="11.453125" customWidth="1"/>
    <col min="9744" max="9744" width="8.54296875" customWidth="1"/>
    <col min="9745" max="9745" width="7.81640625" customWidth="1"/>
    <col min="9746" max="9746" width="18.453125" customWidth="1"/>
    <col min="9747" max="9989" width="8.81640625"/>
    <col min="9990" max="9990" width="17.1796875" customWidth="1"/>
    <col min="9991" max="9991" width="9.7265625" customWidth="1"/>
    <col min="9992" max="9992" width="19.26953125" customWidth="1"/>
    <col min="9993" max="9993" width="16" customWidth="1"/>
    <col min="9994" max="9995" width="13.7265625" customWidth="1"/>
    <col min="9996" max="9996" width="8.81640625"/>
    <col min="9997" max="9997" width="13.7265625" customWidth="1"/>
    <col min="9998" max="9998" width="17.81640625" customWidth="1"/>
    <col min="9999" max="9999" width="11.453125" customWidth="1"/>
    <col min="10000" max="10000" width="8.54296875" customWidth="1"/>
    <col min="10001" max="10001" width="7.81640625" customWidth="1"/>
    <col min="10002" max="10002" width="18.453125" customWidth="1"/>
    <col min="10003" max="10245" width="8.81640625"/>
    <col min="10246" max="10246" width="17.1796875" customWidth="1"/>
    <col min="10247" max="10247" width="9.7265625" customWidth="1"/>
    <col min="10248" max="10248" width="19.26953125" customWidth="1"/>
    <col min="10249" max="10249" width="16" customWidth="1"/>
    <col min="10250" max="10251" width="13.7265625" customWidth="1"/>
    <col min="10252" max="10252" width="8.81640625"/>
    <col min="10253" max="10253" width="13.7265625" customWidth="1"/>
    <col min="10254" max="10254" width="17.81640625" customWidth="1"/>
    <col min="10255" max="10255" width="11.453125" customWidth="1"/>
    <col min="10256" max="10256" width="8.54296875" customWidth="1"/>
    <col min="10257" max="10257" width="7.81640625" customWidth="1"/>
    <col min="10258" max="10258" width="18.453125" customWidth="1"/>
    <col min="10259" max="10501" width="8.81640625"/>
    <col min="10502" max="10502" width="17.1796875" customWidth="1"/>
    <col min="10503" max="10503" width="9.7265625" customWidth="1"/>
    <col min="10504" max="10504" width="19.26953125" customWidth="1"/>
    <col min="10505" max="10505" width="16" customWidth="1"/>
    <col min="10506" max="10507" width="13.7265625" customWidth="1"/>
    <col min="10508" max="10508" width="8.81640625"/>
    <col min="10509" max="10509" width="13.7265625" customWidth="1"/>
    <col min="10510" max="10510" width="17.81640625" customWidth="1"/>
    <col min="10511" max="10511" width="11.453125" customWidth="1"/>
    <col min="10512" max="10512" width="8.54296875" customWidth="1"/>
    <col min="10513" max="10513" width="7.81640625" customWidth="1"/>
    <col min="10514" max="10514" width="18.453125" customWidth="1"/>
    <col min="10515" max="10757" width="8.81640625"/>
    <col min="10758" max="10758" width="17.1796875" customWidth="1"/>
    <col min="10759" max="10759" width="9.7265625" customWidth="1"/>
    <col min="10760" max="10760" width="19.26953125" customWidth="1"/>
    <col min="10761" max="10761" width="16" customWidth="1"/>
    <col min="10762" max="10763" width="13.7265625" customWidth="1"/>
    <col min="10764" max="10764" width="8.81640625"/>
    <col min="10765" max="10765" width="13.7265625" customWidth="1"/>
    <col min="10766" max="10766" width="17.81640625" customWidth="1"/>
    <col min="10767" max="10767" width="11.453125" customWidth="1"/>
    <col min="10768" max="10768" width="8.54296875" customWidth="1"/>
    <col min="10769" max="10769" width="7.81640625" customWidth="1"/>
    <col min="10770" max="10770" width="18.453125" customWidth="1"/>
    <col min="10771" max="11013" width="8.81640625"/>
    <col min="11014" max="11014" width="17.1796875" customWidth="1"/>
    <col min="11015" max="11015" width="9.7265625" customWidth="1"/>
    <col min="11016" max="11016" width="19.26953125" customWidth="1"/>
    <col min="11017" max="11017" width="16" customWidth="1"/>
    <col min="11018" max="11019" width="13.7265625" customWidth="1"/>
    <col min="11020" max="11020" width="8.81640625"/>
    <col min="11021" max="11021" width="13.7265625" customWidth="1"/>
    <col min="11022" max="11022" width="17.81640625" customWidth="1"/>
    <col min="11023" max="11023" width="11.453125" customWidth="1"/>
    <col min="11024" max="11024" width="8.54296875" customWidth="1"/>
    <col min="11025" max="11025" width="7.81640625" customWidth="1"/>
    <col min="11026" max="11026" width="18.453125" customWidth="1"/>
    <col min="11027" max="11269" width="8.81640625"/>
    <col min="11270" max="11270" width="17.1796875" customWidth="1"/>
    <col min="11271" max="11271" width="9.7265625" customWidth="1"/>
    <col min="11272" max="11272" width="19.26953125" customWidth="1"/>
    <col min="11273" max="11273" width="16" customWidth="1"/>
    <col min="11274" max="11275" width="13.7265625" customWidth="1"/>
    <col min="11276" max="11276" width="8.81640625"/>
    <col min="11277" max="11277" width="13.7265625" customWidth="1"/>
    <col min="11278" max="11278" width="17.81640625" customWidth="1"/>
    <col min="11279" max="11279" width="11.453125" customWidth="1"/>
    <col min="11280" max="11280" width="8.54296875" customWidth="1"/>
    <col min="11281" max="11281" width="7.81640625" customWidth="1"/>
    <col min="11282" max="11282" width="18.453125" customWidth="1"/>
    <col min="11283" max="11525" width="8.81640625"/>
    <col min="11526" max="11526" width="17.1796875" customWidth="1"/>
    <col min="11527" max="11527" width="9.7265625" customWidth="1"/>
    <col min="11528" max="11528" width="19.26953125" customWidth="1"/>
    <col min="11529" max="11529" width="16" customWidth="1"/>
    <col min="11530" max="11531" width="13.7265625" customWidth="1"/>
    <col min="11532" max="11532" width="8.81640625"/>
    <col min="11533" max="11533" width="13.7265625" customWidth="1"/>
    <col min="11534" max="11534" width="17.81640625" customWidth="1"/>
    <col min="11535" max="11535" width="11.453125" customWidth="1"/>
    <col min="11536" max="11536" width="8.54296875" customWidth="1"/>
    <col min="11537" max="11537" width="7.81640625" customWidth="1"/>
    <col min="11538" max="11538" width="18.453125" customWidth="1"/>
    <col min="11539" max="11781" width="8.81640625"/>
    <col min="11782" max="11782" width="17.1796875" customWidth="1"/>
    <col min="11783" max="11783" width="9.7265625" customWidth="1"/>
    <col min="11784" max="11784" width="19.26953125" customWidth="1"/>
    <col min="11785" max="11785" width="16" customWidth="1"/>
    <col min="11786" max="11787" width="13.7265625" customWidth="1"/>
    <col min="11788" max="11788" width="8.81640625"/>
    <col min="11789" max="11789" width="13.7265625" customWidth="1"/>
    <col min="11790" max="11790" width="17.81640625" customWidth="1"/>
    <col min="11791" max="11791" width="11.453125" customWidth="1"/>
    <col min="11792" max="11792" width="8.54296875" customWidth="1"/>
    <col min="11793" max="11793" width="7.81640625" customWidth="1"/>
    <col min="11794" max="11794" width="18.453125" customWidth="1"/>
    <col min="11795" max="12037" width="8.81640625"/>
    <col min="12038" max="12038" width="17.1796875" customWidth="1"/>
    <col min="12039" max="12039" width="9.7265625" customWidth="1"/>
    <col min="12040" max="12040" width="19.26953125" customWidth="1"/>
    <col min="12041" max="12041" width="16" customWidth="1"/>
    <col min="12042" max="12043" width="13.7265625" customWidth="1"/>
    <col min="12044" max="12044" width="8.81640625"/>
    <col min="12045" max="12045" width="13.7265625" customWidth="1"/>
    <col min="12046" max="12046" width="17.81640625" customWidth="1"/>
    <col min="12047" max="12047" width="11.453125" customWidth="1"/>
    <col min="12048" max="12048" width="8.54296875" customWidth="1"/>
    <col min="12049" max="12049" width="7.81640625" customWidth="1"/>
    <col min="12050" max="12050" width="18.453125" customWidth="1"/>
    <col min="12051" max="12293" width="8.81640625"/>
    <col min="12294" max="12294" width="17.1796875" customWidth="1"/>
    <col min="12295" max="12295" width="9.7265625" customWidth="1"/>
    <col min="12296" max="12296" width="19.26953125" customWidth="1"/>
    <col min="12297" max="12297" width="16" customWidth="1"/>
    <col min="12298" max="12299" width="13.7265625" customWidth="1"/>
    <col min="12300" max="12300" width="8.81640625"/>
    <col min="12301" max="12301" width="13.7265625" customWidth="1"/>
    <col min="12302" max="12302" width="17.81640625" customWidth="1"/>
    <col min="12303" max="12303" width="11.453125" customWidth="1"/>
    <col min="12304" max="12304" width="8.54296875" customWidth="1"/>
    <col min="12305" max="12305" width="7.81640625" customWidth="1"/>
    <col min="12306" max="12306" width="18.453125" customWidth="1"/>
    <col min="12307" max="12549" width="8.81640625"/>
    <col min="12550" max="12550" width="17.1796875" customWidth="1"/>
    <col min="12551" max="12551" width="9.7265625" customWidth="1"/>
    <col min="12552" max="12552" width="19.26953125" customWidth="1"/>
    <col min="12553" max="12553" width="16" customWidth="1"/>
    <col min="12554" max="12555" width="13.7265625" customWidth="1"/>
    <col min="12556" max="12556" width="8.81640625"/>
    <col min="12557" max="12557" width="13.7265625" customWidth="1"/>
    <col min="12558" max="12558" width="17.81640625" customWidth="1"/>
    <col min="12559" max="12559" width="11.453125" customWidth="1"/>
    <col min="12560" max="12560" width="8.54296875" customWidth="1"/>
    <col min="12561" max="12561" width="7.81640625" customWidth="1"/>
    <col min="12562" max="12562" width="18.453125" customWidth="1"/>
    <col min="12563" max="12805" width="8.81640625"/>
    <col min="12806" max="12806" width="17.1796875" customWidth="1"/>
    <col min="12807" max="12807" width="9.7265625" customWidth="1"/>
    <col min="12808" max="12808" width="19.26953125" customWidth="1"/>
    <col min="12809" max="12809" width="16" customWidth="1"/>
    <col min="12810" max="12811" width="13.7265625" customWidth="1"/>
    <col min="12812" max="12812" width="8.81640625"/>
    <col min="12813" max="12813" width="13.7265625" customWidth="1"/>
    <col min="12814" max="12814" width="17.81640625" customWidth="1"/>
    <col min="12815" max="12815" width="11.453125" customWidth="1"/>
    <col min="12816" max="12816" width="8.54296875" customWidth="1"/>
    <col min="12817" max="12817" width="7.81640625" customWidth="1"/>
    <col min="12818" max="12818" width="18.453125" customWidth="1"/>
    <col min="12819" max="13061" width="8.81640625"/>
    <col min="13062" max="13062" width="17.1796875" customWidth="1"/>
    <col min="13063" max="13063" width="9.7265625" customWidth="1"/>
    <col min="13064" max="13064" width="19.26953125" customWidth="1"/>
    <col min="13065" max="13065" width="16" customWidth="1"/>
    <col min="13066" max="13067" width="13.7265625" customWidth="1"/>
    <col min="13068" max="13068" width="8.81640625"/>
    <col min="13069" max="13069" width="13.7265625" customWidth="1"/>
    <col min="13070" max="13070" width="17.81640625" customWidth="1"/>
    <col min="13071" max="13071" width="11.453125" customWidth="1"/>
    <col min="13072" max="13072" width="8.54296875" customWidth="1"/>
    <col min="13073" max="13073" width="7.81640625" customWidth="1"/>
    <col min="13074" max="13074" width="18.453125" customWidth="1"/>
    <col min="13075" max="13317" width="8.81640625"/>
    <col min="13318" max="13318" width="17.1796875" customWidth="1"/>
    <col min="13319" max="13319" width="9.7265625" customWidth="1"/>
    <col min="13320" max="13320" width="19.26953125" customWidth="1"/>
    <col min="13321" max="13321" width="16" customWidth="1"/>
    <col min="13322" max="13323" width="13.7265625" customWidth="1"/>
    <col min="13324" max="13324" width="8.81640625"/>
    <col min="13325" max="13325" width="13.7265625" customWidth="1"/>
    <col min="13326" max="13326" width="17.81640625" customWidth="1"/>
    <col min="13327" max="13327" width="11.453125" customWidth="1"/>
    <col min="13328" max="13328" width="8.54296875" customWidth="1"/>
    <col min="13329" max="13329" width="7.81640625" customWidth="1"/>
    <col min="13330" max="13330" width="18.453125" customWidth="1"/>
    <col min="13331" max="13573" width="8.81640625"/>
    <col min="13574" max="13574" width="17.1796875" customWidth="1"/>
    <col min="13575" max="13575" width="9.7265625" customWidth="1"/>
    <col min="13576" max="13576" width="19.26953125" customWidth="1"/>
    <col min="13577" max="13577" width="16" customWidth="1"/>
    <col min="13578" max="13579" width="13.7265625" customWidth="1"/>
    <col min="13580" max="13580" width="8.81640625"/>
    <col min="13581" max="13581" width="13.7265625" customWidth="1"/>
    <col min="13582" max="13582" width="17.81640625" customWidth="1"/>
    <col min="13583" max="13583" width="11.453125" customWidth="1"/>
    <col min="13584" max="13584" width="8.54296875" customWidth="1"/>
    <col min="13585" max="13585" width="7.81640625" customWidth="1"/>
    <col min="13586" max="13586" width="18.453125" customWidth="1"/>
    <col min="13587" max="13829" width="8.81640625"/>
    <col min="13830" max="13830" width="17.1796875" customWidth="1"/>
    <col min="13831" max="13831" width="9.7265625" customWidth="1"/>
    <col min="13832" max="13832" width="19.26953125" customWidth="1"/>
    <col min="13833" max="13833" width="16" customWidth="1"/>
    <col min="13834" max="13835" width="13.7265625" customWidth="1"/>
    <col min="13836" max="13836" width="8.81640625"/>
    <col min="13837" max="13837" width="13.7265625" customWidth="1"/>
    <col min="13838" max="13838" width="17.81640625" customWidth="1"/>
    <col min="13839" max="13839" width="11.453125" customWidth="1"/>
    <col min="13840" max="13840" width="8.54296875" customWidth="1"/>
    <col min="13841" max="13841" width="7.81640625" customWidth="1"/>
    <col min="13842" max="13842" width="18.453125" customWidth="1"/>
    <col min="13843" max="14085" width="8.81640625"/>
    <col min="14086" max="14086" width="17.1796875" customWidth="1"/>
    <col min="14087" max="14087" width="9.7265625" customWidth="1"/>
    <col min="14088" max="14088" width="19.26953125" customWidth="1"/>
    <col min="14089" max="14089" width="16" customWidth="1"/>
    <col min="14090" max="14091" width="13.7265625" customWidth="1"/>
    <col min="14092" max="14092" width="8.81640625"/>
    <col min="14093" max="14093" width="13.7265625" customWidth="1"/>
    <col min="14094" max="14094" width="17.81640625" customWidth="1"/>
    <col min="14095" max="14095" width="11.453125" customWidth="1"/>
    <col min="14096" max="14096" width="8.54296875" customWidth="1"/>
    <col min="14097" max="14097" width="7.81640625" customWidth="1"/>
    <col min="14098" max="14098" width="18.453125" customWidth="1"/>
    <col min="14099" max="14341" width="8.81640625"/>
    <col min="14342" max="14342" width="17.1796875" customWidth="1"/>
    <col min="14343" max="14343" width="9.7265625" customWidth="1"/>
    <col min="14344" max="14344" width="19.26953125" customWidth="1"/>
    <col min="14345" max="14345" width="16" customWidth="1"/>
    <col min="14346" max="14347" width="13.7265625" customWidth="1"/>
    <col min="14348" max="14348" width="8.81640625"/>
    <col min="14349" max="14349" width="13.7265625" customWidth="1"/>
    <col min="14350" max="14350" width="17.81640625" customWidth="1"/>
    <col min="14351" max="14351" width="11.453125" customWidth="1"/>
    <col min="14352" max="14352" width="8.54296875" customWidth="1"/>
    <col min="14353" max="14353" width="7.81640625" customWidth="1"/>
    <col min="14354" max="14354" width="18.453125" customWidth="1"/>
    <col min="14355" max="14597" width="8.81640625"/>
    <col min="14598" max="14598" width="17.1796875" customWidth="1"/>
    <col min="14599" max="14599" width="9.7265625" customWidth="1"/>
    <col min="14600" max="14600" width="19.26953125" customWidth="1"/>
    <col min="14601" max="14601" width="16" customWidth="1"/>
    <col min="14602" max="14603" width="13.7265625" customWidth="1"/>
    <col min="14604" max="14604" width="8.81640625"/>
    <col min="14605" max="14605" width="13.7265625" customWidth="1"/>
    <col min="14606" max="14606" width="17.81640625" customWidth="1"/>
    <col min="14607" max="14607" width="11.453125" customWidth="1"/>
    <col min="14608" max="14608" width="8.54296875" customWidth="1"/>
    <col min="14609" max="14609" width="7.81640625" customWidth="1"/>
    <col min="14610" max="14610" width="18.453125" customWidth="1"/>
    <col min="14611" max="14853" width="8.81640625"/>
    <col min="14854" max="14854" width="17.1796875" customWidth="1"/>
    <col min="14855" max="14855" width="9.7265625" customWidth="1"/>
    <col min="14856" max="14856" width="19.26953125" customWidth="1"/>
    <col min="14857" max="14857" width="16" customWidth="1"/>
    <col min="14858" max="14859" width="13.7265625" customWidth="1"/>
    <col min="14860" max="14860" width="8.81640625"/>
    <col min="14861" max="14861" width="13.7265625" customWidth="1"/>
    <col min="14862" max="14862" width="17.81640625" customWidth="1"/>
    <col min="14863" max="14863" width="11.453125" customWidth="1"/>
    <col min="14864" max="14864" width="8.54296875" customWidth="1"/>
    <col min="14865" max="14865" width="7.81640625" customWidth="1"/>
    <col min="14866" max="14866" width="18.453125" customWidth="1"/>
    <col min="14867" max="15109" width="8.81640625"/>
    <col min="15110" max="15110" width="17.1796875" customWidth="1"/>
    <col min="15111" max="15111" width="9.7265625" customWidth="1"/>
    <col min="15112" max="15112" width="19.26953125" customWidth="1"/>
    <col min="15113" max="15113" width="16" customWidth="1"/>
    <col min="15114" max="15115" width="13.7265625" customWidth="1"/>
    <col min="15116" max="15116" width="8.81640625"/>
    <col min="15117" max="15117" width="13.7265625" customWidth="1"/>
    <col min="15118" max="15118" width="17.81640625" customWidth="1"/>
    <col min="15119" max="15119" width="11.453125" customWidth="1"/>
    <col min="15120" max="15120" width="8.54296875" customWidth="1"/>
    <col min="15121" max="15121" width="7.81640625" customWidth="1"/>
    <col min="15122" max="15122" width="18.453125" customWidth="1"/>
    <col min="15123" max="15365" width="8.81640625"/>
    <col min="15366" max="15366" width="17.1796875" customWidth="1"/>
    <col min="15367" max="15367" width="9.7265625" customWidth="1"/>
    <col min="15368" max="15368" width="19.26953125" customWidth="1"/>
    <col min="15369" max="15369" width="16" customWidth="1"/>
    <col min="15370" max="15371" width="13.7265625" customWidth="1"/>
    <col min="15372" max="15372" width="8.81640625"/>
    <col min="15373" max="15373" width="13.7265625" customWidth="1"/>
    <col min="15374" max="15374" width="17.81640625" customWidth="1"/>
    <col min="15375" max="15375" width="11.453125" customWidth="1"/>
    <col min="15376" max="15376" width="8.54296875" customWidth="1"/>
    <col min="15377" max="15377" width="7.81640625" customWidth="1"/>
    <col min="15378" max="15378" width="18.453125" customWidth="1"/>
    <col min="15379" max="15621" width="8.81640625"/>
    <col min="15622" max="15622" width="17.1796875" customWidth="1"/>
    <col min="15623" max="15623" width="9.7265625" customWidth="1"/>
    <col min="15624" max="15624" width="19.26953125" customWidth="1"/>
    <col min="15625" max="15625" width="16" customWidth="1"/>
    <col min="15626" max="15627" width="13.7265625" customWidth="1"/>
    <col min="15628" max="15628" width="8.81640625"/>
    <col min="15629" max="15629" width="13.7265625" customWidth="1"/>
    <col min="15630" max="15630" width="17.81640625" customWidth="1"/>
    <col min="15631" max="15631" width="11.453125" customWidth="1"/>
    <col min="15632" max="15632" width="8.54296875" customWidth="1"/>
    <col min="15633" max="15633" width="7.81640625" customWidth="1"/>
    <col min="15634" max="15634" width="18.453125" customWidth="1"/>
    <col min="15635" max="15877" width="8.81640625"/>
    <col min="15878" max="15878" width="17.1796875" customWidth="1"/>
    <col min="15879" max="15879" width="9.7265625" customWidth="1"/>
    <col min="15880" max="15880" width="19.26953125" customWidth="1"/>
    <col min="15881" max="15881" width="16" customWidth="1"/>
    <col min="15882" max="15883" width="13.7265625" customWidth="1"/>
    <col min="15884" max="15884" width="8.81640625"/>
    <col min="15885" max="15885" width="13.7265625" customWidth="1"/>
    <col min="15886" max="15886" width="17.81640625" customWidth="1"/>
    <col min="15887" max="15887" width="11.453125" customWidth="1"/>
    <col min="15888" max="15888" width="8.54296875" customWidth="1"/>
    <col min="15889" max="15889" width="7.81640625" customWidth="1"/>
    <col min="15890" max="15890" width="18.453125" customWidth="1"/>
    <col min="15891" max="16133" width="8.81640625"/>
    <col min="16134" max="16134" width="17.1796875" customWidth="1"/>
    <col min="16135" max="16135" width="9.7265625" customWidth="1"/>
    <col min="16136" max="16136" width="19.26953125" customWidth="1"/>
    <col min="16137" max="16137" width="16" customWidth="1"/>
    <col min="16138" max="16139" width="13.7265625" customWidth="1"/>
    <col min="16140" max="16140" width="8.81640625"/>
    <col min="16141" max="16141" width="13.7265625" customWidth="1"/>
    <col min="16142" max="16142" width="17.81640625" customWidth="1"/>
    <col min="16143" max="16143" width="11.453125" customWidth="1"/>
    <col min="16144" max="16144" width="8.54296875" customWidth="1"/>
    <col min="16145" max="16145" width="7.81640625" customWidth="1"/>
    <col min="16146" max="16146" width="18.453125" customWidth="1"/>
    <col min="16147" max="16384" width="8.81640625"/>
  </cols>
  <sheetData>
    <row r="1" spans="1:29" ht="18" customHeight="1" x14ac:dyDescent="0.35">
      <c r="B1" s="123" t="s">
        <v>414</v>
      </c>
      <c r="C1" s="98"/>
      <c r="D1" s="98"/>
      <c r="E1" s="99"/>
      <c r="F1" s="99"/>
      <c r="G1" s="99"/>
      <c r="H1" s="99"/>
      <c r="I1" s="99"/>
      <c r="J1" s="99"/>
      <c r="K1" s="99"/>
      <c r="L1" s="100"/>
    </row>
    <row r="2" spans="1:29" ht="18" customHeight="1" x14ac:dyDescent="0.35">
      <c r="A2" t="s">
        <v>415</v>
      </c>
      <c r="B2" s="270" t="str">
        <f>"1) "&amp;'GLAND SELEC. INPUT &amp; NOTES SHT'!H16&amp;" MAKE, "&amp;'GLAND SELEC. INPUT &amp; NOTES SHT'!H17&amp;", DC CABLE GLANDS CATALOGUE"</f>
        <v>1) BRACO MAKE, Ni PLATED BRASS, DC CABLE GLANDS CATALOGUE</v>
      </c>
      <c r="C2" s="271"/>
      <c r="D2" s="271"/>
      <c r="E2" s="271"/>
      <c r="F2" s="271"/>
      <c r="G2" s="124" t="s">
        <v>340</v>
      </c>
      <c r="H2" s="102"/>
      <c r="I2" s="102"/>
      <c r="J2" s="104"/>
      <c r="K2" s="104"/>
      <c r="L2" s="105"/>
      <c r="R2" s="2">
        <f>1224-1400</f>
        <v>-176</v>
      </c>
    </row>
    <row r="3" spans="1:29" ht="18" customHeight="1" x14ac:dyDescent="0.35">
      <c r="B3" s="270"/>
      <c r="C3" s="271"/>
      <c r="D3" s="271"/>
      <c r="E3" s="271"/>
      <c r="F3" s="271"/>
      <c r="I3" s="104"/>
      <c r="J3" s="104"/>
      <c r="K3" s="104"/>
      <c r="L3" s="105"/>
    </row>
    <row r="4" spans="1:29" ht="27" customHeight="1" x14ac:dyDescent="0.35">
      <c r="B4" s="101"/>
      <c r="C4" s="102"/>
      <c r="D4" s="102"/>
      <c r="E4" s="102"/>
      <c r="F4" s="102"/>
      <c r="G4" s="124" t="s">
        <v>416</v>
      </c>
      <c r="H4" s="102"/>
      <c r="I4" s="102"/>
      <c r="J4" s="104"/>
      <c r="K4" s="104"/>
      <c r="L4" s="105"/>
      <c r="N4" s="11"/>
      <c r="O4" s="11"/>
      <c r="P4" s="11"/>
      <c r="Q4" s="11"/>
      <c r="T4" s="16"/>
      <c r="U4" s="2"/>
      <c r="V4" s="2"/>
      <c r="W4" s="2"/>
      <c r="X4" s="2"/>
    </row>
    <row r="5" spans="1:29" ht="18" customHeight="1" x14ac:dyDescent="0.35">
      <c r="B5" s="106" t="s">
        <v>343</v>
      </c>
      <c r="C5" s="107"/>
      <c r="D5" s="107"/>
      <c r="E5" s="16"/>
      <c r="F5" s="107"/>
      <c r="G5" s="108" t="s">
        <v>344</v>
      </c>
      <c r="H5" s="253" t="s">
        <v>417</v>
      </c>
      <c r="I5" s="254"/>
      <c r="J5" s="111" t="s">
        <v>346</v>
      </c>
      <c r="K5" s="111" t="s">
        <v>347</v>
      </c>
      <c r="L5" s="105"/>
      <c r="O5" s="52"/>
      <c r="P5" s="52"/>
      <c r="Q5" s="52"/>
    </row>
    <row r="6" spans="1:29" ht="18" customHeight="1" x14ac:dyDescent="0.35">
      <c r="B6" s="121" t="s">
        <v>418</v>
      </c>
      <c r="C6" s="104"/>
      <c r="D6" s="104"/>
      <c r="E6" s="104"/>
      <c r="F6" s="107"/>
      <c r="G6" s="128">
        <v>1</v>
      </c>
      <c r="H6" s="272" t="s">
        <v>34</v>
      </c>
      <c r="I6" s="273"/>
      <c r="J6" s="128">
        <f>120+68+36</f>
        <v>224</v>
      </c>
      <c r="K6" s="128" t="s">
        <v>419</v>
      </c>
      <c r="L6" s="113"/>
      <c r="N6" s="52"/>
      <c r="O6" s="52"/>
      <c r="P6" s="57"/>
      <c r="Q6" s="57"/>
      <c r="R6" s="52"/>
      <c r="S6" s="52"/>
      <c r="T6" s="3"/>
      <c r="U6" s="50"/>
      <c r="V6" s="50"/>
      <c r="W6" s="50"/>
      <c r="X6" s="50"/>
      <c r="Y6" s="52"/>
      <c r="Z6" s="52"/>
      <c r="AA6" s="3"/>
      <c r="AB6" s="50"/>
      <c r="AC6" s="50"/>
    </row>
    <row r="7" spans="1:29" ht="18" customHeight="1" x14ac:dyDescent="0.35">
      <c r="B7" s="121" t="s">
        <v>420</v>
      </c>
      <c r="C7" s="104"/>
      <c r="D7" s="104"/>
      <c r="E7" s="104"/>
      <c r="F7" s="107"/>
      <c r="G7" s="128">
        <v>2</v>
      </c>
      <c r="H7" s="272" t="s">
        <v>38</v>
      </c>
      <c r="I7" s="273"/>
      <c r="J7" s="128">
        <f>4+1</f>
        <v>5</v>
      </c>
      <c r="K7" s="128" t="s">
        <v>419</v>
      </c>
      <c r="L7" s="113"/>
      <c r="N7" s="52"/>
      <c r="O7" s="52"/>
      <c r="P7" s="57"/>
      <c r="Q7" s="57"/>
      <c r="R7" s="52"/>
      <c r="S7" s="52"/>
      <c r="T7" s="3"/>
      <c r="U7" s="50"/>
      <c r="V7" s="50"/>
      <c r="W7" s="50"/>
      <c r="X7" s="50"/>
      <c r="Y7" s="52"/>
      <c r="Z7" s="52"/>
      <c r="AA7" s="3"/>
      <c r="AB7" s="50"/>
      <c r="AC7" s="50"/>
    </row>
    <row r="8" spans="1:29" ht="18" customHeight="1" x14ac:dyDescent="0.35">
      <c r="B8" s="101"/>
      <c r="C8" s="104"/>
      <c r="D8" s="104"/>
      <c r="E8" s="104"/>
      <c r="F8" s="104"/>
      <c r="G8" s="128">
        <v>3</v>
      </c>
      <c r="H8" s="272" t="s">
        <v>42</v>
      </c>
      <c r="I8" s="273"/>
      <c r="J8" s="128">
        <f>22+6+4</f>
        <v>32</v>
      </c>
      <c r="K8" s="128" t="s">
        <v>419</v>
      </c>
      <c r="L8" s="113"/>
      <c r="N8" s="52"/>
      <c r="O8" s="52"/>
      <c r="P8" s="57"/>
      <c r="Q8" s="57"/>
      <c r="R8" s="52"/>
      <c r="S8" s="52"/>
      <c r="T8" s="3"/>
      <c r="U8" s="50"/>
      <c r="V8" s="50"/>
      <c r="W8" s="49"/>
      <c r="X8" s="50"/>
      <c r="Y8" s="52"/>
      <c r="Z8" s="52"/>
      <c r="AA8" s="3"/>
      <c r="AB8" s="50"/>
      <c r="AC8" s="50"/>
    </row>
    <row r="9" spans="1:29" ht="18" customHeight="1" x14ac:dyDescent="0.35">
      <c r="B9" s="101"/>
      <c r="C9" s="104"/>
      <c r="D9" s="104"/>
      <c r="E9" s="104"/>
      <c r="F9" s="104"/>
      <c r="G9" s="128">
        <v>4</v>
      </c>
      <c r="H9" s="272" t="s">
        <v>46</v>
      </c>
      <c r="I9" s="273"/>
      <c r="J9" s="128">
        <f>5+3</f>
        <v>8</v>
      </c>
      <c r="K9" s="128" t="s">
        <v>419</v>
      </c>
      <c r="L9" s="113"/>
      <c r="N9" s="52"/>
      <c r="O9" s="52"/>
      <c r="P9" s="52"/>
      <c r="Q9" s="52"/>
      <c r="R9" s="52"/>
      <c r="S9" s="52"/>
      <c r="T9" s="3"/>
      <c r="U9" s="50"/>
      <c r="V9" s="50"/>
      <c r="W9" s="50"/>
      <c r="X9" s="50"/>
      <c r="Y9" s="52"/>
      <c r="Z9" s="52"/>
      <c r="AA9" s="3"/>
      <c r="AB9" s="50"/>
      <c r="AC9" s="50"/>
    </row>
    <row r="10" spans="1:29" ht="18" customHeight="1" x14ac:dyDescent="0.35">
      <c r="B10" s="101"/>
      <c r="C10" s="104"/>
      <c r="D10" s="104"/>
      <c r="E10" s="16"/>
      <c r="F10" s="104"/>
      <c r="G10" s="128">
        <v>5</v>
      </c>
      <c r="H10" s="272" t="s">
        <v>50</v>
      </c>
      <c r="I10" s="273"/>
      <c r="J10" s="128">
        <f>7+7</f>
        <v>14</v>
      </c>
      <c r="K10" s="128" t="s">
        <v>419</v>
      </c>
      <c r="L10" s="113"/>
      <c r="N10" s="52"/>
      <c r="O10" s="52"/>
      <c r="P10" s="52"/>
      <c r="Q10" s="52"/>
      <c r="R10" s="52"/>
      <c r="S10" s="52"/>
      <c r="T10" s="3"/>
      <c r="U10" s="50"/>
      <c r="V10" s="50"/>
      <c r="W10" s="49"/>
      <c r="X10" s="50"/>
      <c r="Y10" s="52"/>
      <c r="Z10" s="52"/>
      <c r="AA10" s="3"/>
      <c r="AB10" s="50"/>
      <c r="AC10" s="50"/>
    </row>
    <row r="11" spans="1:29" ht="18" customHeight="1" x14ac:dyDescent="0.35">
      <c r="B11" s="101"/>
      <c r="C11" s="104"/>
      <c r="E11" s="16"/>
      <c r="F11" s="104"/>
      <c r="G11" s="128">
        <v>6</v>
      </c>
      <c r="H11" s="272" t="s">
        <v>54</v>
      </c>
      <c r="I11" s="273"/>
      <c r="J11" s="128">
        <v>16</v>
      </c>
      <c r="K11" s="128" t="s">
        <v>419</v>
      </c>
      <c r="L11" s="120"/>
      <c r="N11" s="52"/>
      <c r="O11" s="52"/>
      <c r="P11" s="57"/>
      <c r="Q11" s="57"/>
      <c r="R11" s="52"/>
      <c r="S11" s="52"/>
      <c r="T11" s="3"/>
      <c r="U11" s="50"/>
      <c r="V11" s="50"/>
      <c r="W11" s="50"/>
      <c r="X11" s="50"/>
      <c r="Y11" s="52"/>
      <c r="Z11" s="52"/>
      <c r="AA11" s="3"/>
      <c r="AB11" s="50"/>
      <c r="AC11" s="50"/>
    </row>
    <row r="12" spans="1:29" ht="18" customHeight="1" x14ac:dyDescent="0.35">
      <c r="B12" s="101"/>
      <c r="C12" s="115"/>
      <c r="E12" s="115"/>
      <c r="F12" s="104"/>
      <c r="G12" s="128">
        <v>7</v>
      </c>
      <c r="H12" s="272" t="s">
        <v>58</v>
      </c>
      <c r="I12" s="273"/>
      <c r="J12" s="128">
        <f>7+3</f>
        <v>10</v>
      </c>
      <c r="K12" s="128" t="s">
        <v>419</v>
      </c>
      <c r="L12" s="120"/>
      <c r="N12" s="52"/>
      <c r="O12" s="52"/>
      <c r="P12" s="57"/>
      <c r="Q12" s="57"/>
      <c r="R12" s="52"/>
      <c r="S12" s="52"/>
      <c r="T12" s="3"/>
      <c r="U12" s="50"/>
      <c r="V12" s="50"/>
      <c r="W12" s="49"/>
      <c r="X12" s="50"/>
      <c r="Y12" s="52"/>
      <c r="Z12" s="52"/>
      <c r="AA12" s="3"/>
      <c r="AB12" s="50"/>
      <c r="AC12" s="50"/>
    </row>
    <row r="13" spans="1:29" ht="18" customHeight="1" x14ac:dyDescent="0.35">
      <c r="B13" s="101"/>
      <c r="C13" s="115"/>
      <c r="E13" s="115"/>
      <c r="F13" s="104"/>
      <c r="G13" s="128">
        <v>8</v>
      </c>
      <c r="H13" s="272" t="s">
        <v>60</v>
      </c>
      <c r="I13" s="273"/>
      <c r="J13" s="128">
        <v>7</v>
      </c>
      <c r="K13" s="128" t="s">
        <v>419</v>
      </c>
      <c r="L13" s="120"/>
      <c r="N13" s="52"/>
      <c r="O13" s="52"/>
      <c r="P13" s="57"/>
      <c r="Q13" s="57"/>
      <c r="R13" s="52"/>
      <c r="S13" s="52"/>
      <c r="T13" s="3"/>
      <c r="U13" s="50"/>
      <c r="V13" s="50"/>
      <c r="W13" s="50"/>
      <c r="X13" s="50"/>
      <c r="Y13" s="52"/>
      <c r="Z13" s="52"/>
      <c r="AA13" s="3"/>
      <c r="AB13" s="50"/>
      <c r="AC13" s="50"/>
    </row>
    <row r="14" spans="1:29" ht="19.5" customHeight="1" x14ac:dyDescent="0.35">
      <c r="B14" s="101"/>
      <c r="C14" s="116"/>
      <c r="E14" s="116"/>
      <c r="F14" s="104"/>
      <c r="G14" s="128">
        <v>9</v>
      </c>
      <c r="H14" s="272" t="s">
        <v>421</v>
      </c>
      <c r="I14" s="273"/>
      <c r="J14" s="128">
        <v>52</v>
      </c>
      <c r="K14" s="128" t="s">
        <v>419</v>
      </c>
      <c r="L14" s="120"/>
      <c r="N14" s="52"/>
      <c r="O14" s="52"/>
      <c r="P14" s="57"/>
      <c r="Q14" s="57"/>
      <c r="R14" s="52"/>
      <c r="S14" s="52"/>
      <c r="T14" s="3"/>
      <c r="U14" s="50"/>
      <c r="V14" s="50"/>
      <c r="W14" s="50"/>
      <c r="X14" s="50"/>
      <c r="Y14" s="52"/>
      <c r="Z14" s="52"/>
      <c r="AA14" s="3"/>
      <c r="AB14" s="50"/>
      <c r="AC14" s="50"/>
    </row>
    <row r="15" spans="1:29" ht="19.5" customHeight="1" x14ac:dyDescent="0.35">
      <c r="B15" s="101"/>
      <c r="C15" s="116"/>
      <c r="E15" s="116"/>
      <c r="F15" s="104"/>
      <c r="G15" s="128">
        <v>10</v>
      </c>
      <c r="H15" s="272" t="s">
        <v>422</v>
      </c>
      <c r="I15" s="273"/>
      <c r="J15" s="128">
        <v>3</v>
      </c>
      <c r="K15" s="128" t="s">
        <v>419</v>
      </c>
      <c r="L15" s="120"/>
      <c r="N15" s="52"/>
      <c r="O15" s="52"/>
      <c r="P15" s="57"/>
      <c r="Q15" s="57"/>
      <c r="R15" s="52"/>
      <c r="S15" s="52"/>
      <c r="T15" s="3"/>
      <c r="U15" s="50"/>
      <c r="V15" s="50"/>
      <c r="W15" s="50"/>
      <c r="X15" s="50"/>
      <c r="Y15" s="52"/>
      <c r="Z15" s="52"/>
      <c r="AA15" s="3"/>
      <c r="AB15" s="50"/>
      <c r="AC15" s="50"/>
    </row>
    <row r="16" spans="1:29" ht="19.5" customHeight="1" x14ac:dyDescent="0.35">
      <c r="B16" s="101"/>
      <c r="C16" s="116"/>
      <c r="E16" s="116"/>
      <c r="F16" s="104"/>
      <c r="G16" s="128">
        <v>11</v>
      </c>
      <c r="H16" s="272" t="s">
        <v>423</v>
      </c>
      <c r="I16" s="273"/>
      <c r="J16" s="128">
        <v>16</v>
      </c>
      <c r="K16" s="128" t="s">
        <v>419</v>
      </c>
      <c r="L16" s="120"/>
      <c r="M16"/>
      <c r="N16"/>
      <c r="O16" s="3"/>
      <c r="P16" s="3"/>
      <c r="Q16" s="3"/>
      <c r="R16"/>
      <c r="S16"/>
      <c r="V16" s="50"/>
      <c r="W16" s="50"/>
      <c r="X16" s="50"/>
      <c r="Y16"/>
      <c r="AC16" s="50"/>
    </row>
    <row r="17" spans="2:29" ht="18" customHeight="1" x14ac:dyDescent="0.35">
      <c r="B17" s="117"/>
      <c r="C17" s="1"/>
      <c r="E17" s="116"/>
      <c r="F17" s="104"/>
      <c r="G17" s="128">
        <v>12</v>
      </c>
      <c r="H17" s="272" t="s">
        <v>424</v>
      </c>
      <c r="I17" s="273"/>
      <c r="J17" s="128">
        <v>2</v>
      </c>
      <c r="K17" s="128" t="s">
        <v>419</v>
      </c>
      <c r="L17" s="120"/>
      <c r="O17" s="52"/>
      <c r="P17" s="52"/>
      <c r="Q17" s="52"/>
      <c r="R17" s="52"/>
      <c r="S17"/>
      <c r="Y17" s="52"/>
    </row>
    <row r="18" spans="2:29" ht="18" customHeight="1" x14ac:dyDescent="0.35">
      <c r="B18" s="117"/>
      <c r="C18" s="116"/>
      <c r="E18" s="116"/>
      <c r="F18" s="104"/>
      <c r="G18" s="128">
        <v>13</v>
      </c>
      <c r="H18" s="272" t="s">
        <v>425</v>
      </c>
      <c r="I18" s="273"/>
      <c r="J18" s="128">
        <v>16</v>
      </c>
      <c r="K18" s="128" t="s">
        <v>419</v>
      </c>
      <c r="L18" s="120"/>
      <c r="O18" s="52"/>
      <c r="P18" s="52"/>
      <c r="Q18" s="52"/>
      <c r="R18" s="52"/>
      <c r="S18" s="52"/>
      <c r="T18" s="3"/>
      <c r="U18" s="50"/>
      <c r="V18" s="50"/>
      <c r="W18" s="50"/>
      <c r="X18" s="50"/>
      <c r="Y18" s="52"/>
      <c r="Z18" s="52"/>
      <c r="AA18" s="3"/>
      <c r="AB18" s="50"/>
      <c r="AC18" s="50"/>
    </row>
    <row r="19" spans="2:29" ht="18" customHeight="1" x14ac:dyDescent="0.35">
      <c r="B19" s="117"/>
      <c r="C19" s="116"/>
      <c r="E19" s="116"/>
      <c r="F19" s="104"/>
      <c r="G19" s="128">
        <v>14</v>
      </c>
      <c r="H19" s="272" t="s">
        <v>426</v>
      </c>
      <c r="I19" s="273"/>
      <c r="J19" s="128">
        <v>2</v>
      </c>
      <c r="K19" s="128" t="s">
        <v>419</v>
      </c>
      <c r="L19" s="120"/>
      <c r="O19" s="52"/>
      <c r="P19" s="52"/>
      <c r="Q19" s="52"/>
      <c r="R19" s="52"/>
      <c r="S19" s="52"/>
      <c r="T19" s="3"/>
      <c r="U19" s="50"/>
      <c r="V19" s="50"/>
      <c r="W19" s="50"/>
      <c r="X19" s="50"/>
      <c r="Y19" s="52"/>
      <c r="Z19" s="52"/>
      <c r="AA19" s="3"/>
      <c r="AB19" s="50"/>
      <c r="AC19" s="50"/>
    </row>
    <row r="20" spans="2:29" ht="18" customHeight="1" x14ac:dyDescent="0.35">
      <c r="B20" s="117"/>
      <c r="C20" s="116"/>
      <c r="E20" s="116"/>
      <c r="F20" s="104"/>
      <c r="G20" s="128">
        <v>15</v>
      </c>
      <c r="H20" s="272" t="s">
        <v>427</v>
      </c>
      <c r="I20" s="273"/>
      <c r="J20" s="128">
        <v>2</v>
      </c>
      <c r="K20" s="128" t="s">
        <v>419</v>
      </c>
      <c r="L20" s="120"/>
      <c r="O20" s="52"/>
      <c r="P20" s="52"/>
      <c r="Q20" s="52"/>
      <c r="R20" s="52"/>
      <c r="S20" s="52"/>
      <c r="T20" s="3"/>
      <c r="U20" s="50"/>
      <c r="V20" s="50"/>
      <c r="W20" s="50"/>
      <c r="X20" s="50"/>
      <c r="Y20" s="52"/>
      <c r="Z20" s="52"/>
      <c r="AA20" s="3"/>
      <c r="AB20" s="50"/>
      <c r="AC20" s="50"/>
    </row>
    <row r="21" spans="2:29" ht="18" customHeight="1" x14ac:dyDescent="0.35">
      <c r="B21" s="117"/>
      <c r="C21" s="116"/>
      <c r="E21" s="116"/>
      <c r="F21" s="104"/>
      <c r="G21" s="128">
        <v>16</v>
      </c>
      <c r="H21" s="272" t="s">
        <v>428</v>
      </c>
      <c r="I21" s="273"/>
      <c r="J21" s="128">
        <v>7</v>
      </c>
      <c r="K21" s="128" t="s">
        <v>419</v>
      </c>
      <c r="L21" s="120"/>
      <c r="O21" s="52"/>
      <c r="P21" s="52"/>
      <c r="Q21" s="52"/>
      <c r="R21" s="52"/>
      <c r="S21" s="52"/>
      <c r="T21" s="3"/>
      <c r="U21" s="50"/>
      <c r="V21" s="50"/>
      <c r="W21" s="50"/>
      <c r="X21" s="50"/>
      <c r="Y21" s="52"/>
      <c r="Z21" s="52"/>
      <c r="AA21" s="3"/>
      <c r="AB21" s="50"/>
      <c r="AC21" s="50"/>
    </row>
    <row r="22" spans="2:29" ht="18" customHeight="1" x14ac:dyDescent="0.35">
      <c r="B22" s="117"/>
      <c r="C22" s="116"/>
      <c r="E22" s="116"/>
      <c r="F22" s="104"/>
      <c r="G22" s="103"/>
      <c r="H22" s="104"/>
      <c r="I22" s="104"/>
      <c r="J22" s="104"/>
      <c r="K22" s="104"/>
      <c r="L22" s="120"/>
      <c r="M22"/>
      <c r="N22"/>
      <c r="O22" s="3"/>
      <c r="P22" s="3"/>
      <c r="Q22" s="3"/>
      <c r="R22"/>
      <c r="S22"/>
      <c r="Y22"/>
    </row>
    <row r="23" spans="2:29" ht="20.25" customHeight="1" x14ac:dyDescent="0.35">
      <c r="B23" s="117"/>
      <c r="C23" s="116"/>
      <c r="E23" s="116"/>
      <c r="F23" s="104"/>
      <c r="G23" s="124" t="s">
        <v>429</v>
      </c>
      <c r="H23" s="102"/>
      <c r="I23" s="102"/>
      <c r="J23" s="104"/>
      <c r="K23" s="104"/>
      <c r="L23" s="129"/>
      <c r="O23" s="52"/>
      <c r="P23" s="52"/>
      <c r="Q23" s="52"/>
      <c r="R23" s="52"/>
      <c r="S23" s="52"/>
      <c r="T23" s="3"/>
      <c r="U23" s="50"/>
      <c r="V23" s="50"/>
      <c r="W23" s="50"/>
      <c r="X23" s="50"/>
      <c r="Y23" s="52"/>
      <c r="Z23" s="52"/>
      <c r="AA23" s="3"/>
      <c r="AB23" s="50"/>
      <c r="AC23" s="50"/>
    </row>
    <row r="24" spans="2:29" ht="20.25" customHeight="1" x14ac:dyDescent="0.35">
      <c r="B24" s="117"/>
      <c r="C24" s="116"/>
      <c r="E24" s="116"/>
      <c r="F24" s="104"/>
      <c r="G24" s="130" t="s">
        <v>344</v>
      </c>
      <c r="H24" s="131" t="s">
        <v>345</v>
      </c>
      <c r="I24" s="132"/>
      <c r="J24" s="133" t="s">
        <v>346</v>
      </c>
      <c r="K24" s="133" t="s">
        <v>347</v>
      </c>
      <c r="L24" s="129"/>
      <c r="O24" s="52"/>
      <c r="P24" s="52"/>
      <c r="Q24" s="52"/>
      <c r="R24" s="52"/>
      <c r="S24" s="52"/>
      <c r="T24" s="3"/>
      <c r="U24" s="50"/>
      <c r="V24" s="50"/>
      <c r="W24" s="50"/>
      <c r="X24" s="50"/>
      <c r="Y24" s="52"/>
      <c r="Z24" s="52"/>
      <c r="AA24" s="3"/>
      <c r="AB24" s="50"/>
      <c r="AC24" s="50"/>
    </row>
    <row r="25" spans="2:29" ht="20.25" customHeight="1" x14ac:dyDescent="0.35">
      <c r="B25" s="117"/>
      <c r="C25" s="116"/>
      <c r="E25" s="116"/>
      <c r="F25" s="104"/>
      <c r="G25" s="128">
        <v>1</v>
      </c>
      <c r="H25" s="266" t="s">
        <v>430</v>
      </c>
      <c r="I25" s="267"/>
      <c r="J25" s="128">
        <f>120+11</f>
        <v>131</v>
      </c>
      <c r="K25" s="128" t="s">
        <v>419</v>
      </c>
      <c r="L25" s="105"/>
      <c r="O25" s="52"/>
      <c r="P25" s="52"/>
      <c r="Q25" s="52"/>
      <c r="R25" s="52"/>
      <c r="S25" s="52"/>
      <c r="T25" s="3"/>
      <c r="U25" s="50"/>
      <c r="V25" s="50"/>
      <c r="W25" s="50"/>
      <c r="X25" s="50"/>
      <c r="Y25" s="52"/>
      <c r="Z25" s="52"/>
      <c r="AA25" s="3"/>
      <c r="AB25" s="50"/>
      <c r="AC25" s="50"/>
    </row>
    <row r="26" spans="2:29" ht="20.25" customHeight="1" x14ac:dyDescent="0.35">
      <c r="B26" s="117"/>
      <c r="C26" s="116"/>
      <c r="E26" s="116"/>
      <c r="F26" s="104"/>
      <c r="G26" s="128">
        <v>2</v>
      </c>
      <c r="H26" s="266" t="s">
        <v>431</v>
      </c>
      <c r="I26" s="267"/>
      <c r="J26" s="128">
        <v>1</v>
      </c>
      <c r="K26" s="128" t="s">
        <v>419</v>
      </c>
      <c r="L26" s="105"/>
      <c r="O26" s="52"/>
      <c r="P26" s="52"/>
      <c r="Q26" s="52"/>
      <c r="R26" s="52"/>
      <c r="S26" s="52"/>
      <c r="T26" s="3"/>
      <c r="U26" s="50"/>
      <c r="V26" s="50"/>
      <c r="W26" s="50"/>
      <c r="X26" s="50"/>
      <c r="Y26" s="52"/>
      <c r="Z26" s="52"/>
      <c r="AA26" s="3"/>
      <c r="AB26" s="50"/>
      <c r="AC26" s="50"/>
    </row>
    <row r="27" spans="2:29" ht="20.25" customHeight="1" x14ac:dyDescent="0.35">
      <c r="B27" s="117"/>
      <c r="C27" s="119"/>
      <c r="E27" s="119"/>
      <c r="F27" s="104"/>
      <c r="G27" s="128">
        <v>3</v>
      </c>
      <c r="H27" s="266" t="s">
        <v>432</v>
      </c>
      <c r="I27" s="267"/>
      <c r="J27" s="128">
        <v>3</v>
      </c>
      <c r="K27" s="128" t="s">
        <v>419</v>
      </c>
      <c r="L27" s="105"/>
      <c r="O27" s="52"/>
      <c r="P27" s="52"/>
      <c r="Q27" s="52"/>
      <c r="R27" s="52"/>
      <c r="S27" s="52"/>
      <c r="T27" s="3"/>
      <c r="U27" s="50"/>
      <c r="V27" s="50"/>
      <c r="W27" s="50"/>
      <c r="X27" s="50"/>
      <c r="Y27" s="52"/>
      <c r="Z27" s="52"/>
      <c r="AA27" s="3"/>
      <c r="AB27" s="50"/>
      <c r="AC27" s="50"/>
    </row>
    <row r="28" spans="2:29" ht="20.25" customHeight="1" x14ac:dyDescent="0.35">
      <c r="B28" s="117"/>
      <c r="C28" s="119"/>
      <c r="E28" s="119"/>
      <c r="F28" s="104"/>
      <c r="G28" s="128">
        <v>4</v>
      </c>
      <c r="H28" s="266" t="s">
        <v>433</v>
      </c>
      <c r="I28" s="267"/>
      <c r="J28" s="128">
        <v>22</v>
      </c>
      <c r="K28" s="128" t="s">
        <v>419</v>
      </c>
      <c r="L28" s="105"/>
      <c r="O28" s="52"/>
      <c r="P28" s="52"/>
      <c r="Q28" s="52"/>
      <c r="R28" s="52"/>
      <c r="S28" s="52"/>
      <c r="T28" s="3"/>
      <c r="U28" s="50"/>
      <c r="V28" s="50"/>
      <c r="W28" s="50"/>
      <c r="X28" s="50"/>
      <c r="Y28" s="52"/>
      <c r="Z28" s="52"/>
      <c r="AA28" s="3"/>
      <c r="AB28" s="50"/>
      <c r="AC28" s="50"/>
    </row>
    <row r="29" spans="2:29" ht="20.25" customHeight="1" x14ac:dyDescent="0.35">
      <c r="B29" s="117"/>
      <c r="C29" s="119"/>
      <c r="E29" s="119"/>
      <c r="F29" s="104"/>
      <c r="G29" s="128">
        <v>5</v>
      </c>
      <c r="H29" s="266" t="s">
        <v>434</v>
      </c>
      <c r="I29" s="267"/>
      <c r="J29" s="128">
        <v>5</v>
      </c>
      <c r="K29" s="128" t="s">
        <v>419</v>
      </c>
      <c r="L29" s="105"/>
      <c r="O29" s="52"/>
      <c r="P29" s="52"/>
      <c r="Q29" s="52"/>
      <c r="R29" s="52"/>
      <c r="S29" s="52"/>
      <c r="T29" s="3"/>
      <c r="U29" s="50"/>
      <c r="V29" s="50"/>
      <c r="W29" s="50"/>
      <c r="X29" s="50"/>
      <c r="Y29" s="52"/>
      <c r="Z29" s="52"/>
      <c r="AA29" s="3"/>
      <c r="AB29" s="50"/>
      <c r="AC29" s="50"/>
    </row>
    <row r="30" spans="2:29" ht="20.25" customHeight="1" x14ac:dyDescent="0.35">
      <c r="B30" s="117"/>
      <c r="C30" s="119"/>
      <c r="E30" s="119"/>
      <c r="F30" s="104"/>
      <c r="G30" s="128">
        <v>6</v>
      </c>
      <c r="H30" s="266" t="s">
        <v>435</v>
      </c>
      <c r="I30" s="267"/>
      <c r="J30" s="128">
        <v>7</v>
      </c>
      <c r="K30" s="128" t="s">
        <v>419</v>
      </c>
      <c r="L30" s="105"/>
      <c r="O30" s="52"/>
      <c r="P30" s="52"/>
      <c r="Q30" s="52"/>
      <c r="R30" s="52"/>
      <c r="S30" s="52"/>
      <c r="T30" s="3"/>
      <c r="U30" s="50"/>
      <c r="V30" s="50"/>
      <c r="W30" s="50"/>
      <c r="X30" s="50"/>
      <c r="Y30" s="52"/>
      <c r="Z30" s="52"/>
      <c r="AA30" s="3"/>
      <c r="AB30" s="50"/>
      <c r="AC30" s="50"/>
    </row>
    <row r="31" spans="2:29" ht="20.25" customHeight="1" x14ac:dyDescent="0.35">
      <c r="B31" s="117"/>
      <c r="C31" s="119"/>
      <c r="E31" s="119"/>
      <c r="F31" s="104"/>
      <c r="G31" s="128">
        <v>7</v>
      </c>
      <c r="H31" s="266" t="s">
        <v>436</v>
      </c>
      <c r="I31" s="267"/>
      <c r="J31" s="128">
        <v>16</v>
      </c>
      <c r="K31" s="128" t="s">
        <v>419</v>
      </c>
      <c r="L31" s="105"/>
      <c r="O31" s="52"/>
      <c r="P31" s="52"/>
      <c r="Q31" s="52"/>
      <c r="R31" s="52"/>
      <c r="S31" s="52"/>
      <c r="T31" s="3"/>
      <c r="U31" s="50"/>
      <c r="V31" s="50"/>
      <c r="W31" s="50"/>
      <c r="X31" s="50"/>
      <c r="Y31" s="52"/>
      <c r="Z31" s="52"/>
      <c r="AA31" s="3"/>
      <c r="AB31" s="50"/>
      <c r="AC31" s="50"/>
    </row>
    <row r="32" spans="2:29" ht="20.25" customHeight="1" x14ac:dyDescent="0.35">
      <c r="B32" s="117"/>
      <c r="C32" s="119"/>
      <c r="E32" s="119"/>
      <c r="F32" s="104"/>
      <c r="G32" s="128">
        <v>8</v>
      </c>
      <c r="H32" s="266" t="s">
        <v>437</v>
      </c>
      <c r="I32" s="267"/>
      <c r="J32" s="128">
        <v>7</v>
      </c>
      <c r="K32" s="128" t="s">
        <v>419</v>
      </c>
      <c r="L32" s="105"/>
      <c r="O32" s="52"/>
      <c r="P32" s="52"/>
      <c r="Q32" s="52"/>
      <c r="R32" s="52"/>
      <c r="S32" s="52"/>
      <c r="T32" s="3"/>
      <c r="U32" s="50"/>
      <c r="V32" s="50"/>
      <c r="W32" s="50"/>
      <c r="X32" s="50"/>
      <c r="Y32" s="52"/>
      <c r="Z32" s="52"/>
      <c r="AA32" s="3"/>
      <c r="AB32" s="50"/>
      <c r="AC32" s="50"/>
    </row>
    <row r="33" spans="2:31" ht="20.25" customHeight="1" x14ac:dyDescent="0.35">
      <c r="B33" s="117"/>
      <c r="C33" s="119"/>
      <c r="E33" s="119"/>
      <c r="F33" s="104"/>
      <c r="G33" s="128">
        <v>9</v>
      </c>
      <c r="H33" s="266" t="s">
        <v>438</v>
      </c>
      <c r="I33" s="267"/>
      <c r="J33" s="128">
        <v>7</v>
      </c>
      <c r="K33" s="128" t="s">
        <v>419</v>
      </c>
      <c r="L33" s="105"/>
      <c r="M33"/>
      <c r="N33"/>
      <c r="O33"/>
      <c r="P33"/>
      <c r="Q33"/>
      <c r="R33"/>
      <c r="S33"/>
      <c r="Y33"/>
    </row>
    <row r="34" spans="2:31" ht="18" customHeight="1" x14ac:dyDescent="0.35">
      <c r="B34" s="117"/>
      <c r="C34" s="119"/>
      <c r="E34" s="119"/>
      <c r="F34" s="104"/>
      <c r="G34" s="128">
        <v>10</v>
      </c>
      <c r="H34" s="268"/>
      <c r="I34" s="269"/>
      <c r="J34" s="128"/>
      <c r="K34" s="128" t="s">
        <v>419</v>
      </c>
      <c r="L34" s="120"/>
      <c r="M34"/>
      <c r="N34"/>
      <c r="O34"/>
      <c r="P34"/>
      <c r="Q34"/>
      <c r="R34"/>
      <c r="S34"/>
      <c r="Y34"/>
    </row>
    <row r="35" spans="2:31" ht="18" customHeight="1" x14ac:dyDescent="0.35">
      <c r="B35" s="121"/>
      <c r="C35" s="104"/>
      <c r="D35" s="104"/>
      <c r="E35" s="104"/>
      <c r="F35" s="104"/>
      <c r="L35" s="120"/>
      <c r="O35" s="52"/>
      <c r="P35" s="52"/>
      <c r="Q35" s="52"/>
      <c r="R35" s="52"/>
      <c r="S35" s="52"/>
      <c r="T35" s="3"/>
      <c r="U35" s="50"/>
      <c r="V35" s="50"/>
      <c r="W35" s="50"/>
      <c r="X35" s="50"/>
      <c r="Y35" s="52"/>
      <c r="Z35" s="52"/>
      <c r="AA35" s="3"/>
      <c r="AB35" s="50"/>
      <c r="AC35" s="50"/>
      <c r="AE35" s="49"/>
    </row>
    <row r="36" spans="2:31" ht="18" customHeight="1" x14ac:dyDescent="0.35">
      <c r="B36" s="121"/>
      <c r="C36" s="104"/>
      <c r="D36" s="104"/>
      <c r="E36" s="104"/>
      <c r="F36" s="104"/>
      <c r="L36" s="120"/>
      <c r="O36" s="52"/>
      <c r="P36" s="52"/>
      <c r="Q36" s="52"/>
      <c r="R36" s="52"/>
      <c r="S36" s="52"/>
      <c r="T36" s="3"/>
      <c r="U36" s="50"/>
      <c r="V36" s="50"/>
      <c r="W36" s="50"/>
      <c r="X36" s="50"/>
      <c r="Y36" s="52"/>
      <c r="Z36" s="52"/>
      <c r="AA36" s="3"/>
      <c r="AB36" s="50"/>
      <c r="AC36" s="50"/>
    </row>
    <row r="37" spans="2:31" ht="18" customHeight="1" x14ac:dyDescent="0.35">
      <c r="B37" s="121"/>
      <c r="C37" s="104"/>
      <c r="D37" s="104"/>
      <c r="E37" s="104"/>
      <c r="F37" s="104"/>
      <c r="G37" s="104"/>
      <c r="H37" s="119"/>
      <c r="J37" s="104"/>
      <c r="K37" s="119"/>
      <c r="L37" s="10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</sheetData>
  <mergeCells count="28">
    <mergeCell ref="H21:I21"/>
    <mergeCell ref="H10:I10"/>
    <mergeCell ref="H5:I5"/>
    <mergeCell ref="H6:I6"/>
    <mergeCell ref="H7:I7"/>
    <mergeCell ref="H8:I8"/>
    <mergeCell ref="H9:I9"/>
    <mergeCell ref="H16:I16"/>
    <mergeCell ref="H17:I17"/>
    <mergeCell ref="H18:I18"/>
    <mergeCell ref="H19:I19"/>
    <mergeCell ref="H20:I20"/>
    <mergeCell ref="H32:I32"/>
    <mergeCell ref="H33:I33"/>
    <mergeCell ref="H34:I34"/>
    <mergeCell ref="H28:I28"/>
    <mergeCell ref="B2:F3"/>
    <mergeCell ref="H29:I29"/>
    <mergeCell ref="H30:I30"/>
    <mergeCell ref="H31:I31"/>
    <mergeCell ref="H25:I25"/>
    <mergeCell ref="H26:I26"/>
    <mergeCell ref="H27:I27"/>
    <mergeCell ref="H11:I11"/>
    <mergeCell ref="H12:I12"/>
    <mergeCell ref="H13:I13"/>
    <mergeCell ref="H14:I14"/>
    <mergeCell ref="H15:I15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scale="65" orientation="landscape" r:id="rId1"/>
  <headerFooter>
    <oddHeader xml:space="preserve">&amp;C&amp;12Classification: &amp;KFF0000Project 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R38"/>
  <sheetViews>
    <sheetView view="pageBreakPreview" topLeftCell="A28" zoomScale="62" zoomScaleNormal="40" zoomScaleSheetLayoutView="62" workbookViewId="0">
      <selection activeCell="D3" sqref="D3"/>
    </sheetView>
  </sheetViews>
  <sheetFormatPr defaultRowHeight="25" customHeight="1" x14ac:dyDescent="0.35"/>
  <cols>
    <col min="1" max="1" width="7" style="53" customWidth="1"/>
    <col min="2" max="3" width="33.54296875" style="65" customWidth="1"/>
    <col min="4" max="4" width="22.81640625" style="65" customWidth="1"/>
    <col min="5" max="5" width="24.81640625" style="65" customWidth="1"/>
    <col min="6" max="6" width="21.7265625" style="66" customWidth="1"/>
    <col min="7" max="7" width="21.453125" style="53" customWidth="1"/>
    <col min="8" max="8" width="27.1796875" style="53" customWidth="1"/>
    <col min="9" max="9" width="17" style="53" customWidth="1"/>
    <col min="10" max="10" width="17.26953125" style="53" customWidth="1"/>
    <col min="11" max="11" width="11" style="53" customWidth="1"/>
    <col min="12" max="12" width="35" style="53" customWidth="1"/>
    <col min="13" max="13" width="20.7265625" style="53" customWidth="1"/>
    <col min="14" max="15" width="35" style="53" customWidth="1"/>
    <col min="16" max="17" width="32.81640625" style="68" customWidth="1"/>
    <col min="18" max="18" width="52.81640625" style="67" customWidth="1"/>
    <col min="19" max="19" width="26.453125" style="168" customWidth="1"/>
    <col min="20" max="20" width="17" style="169" customWidth="1"/>
    <col min="21" max="21" width="16" style="170" customWidth="1"/>
    <col min="22" max="22" width="16.7265625" style="170" customWidth="1"/>
    <col min="23" max="23" width="18.54296875" style="169" customWidth="1"/>
    <col min="24" max="24" width="18.54296875" style="170" customWidth="1"/>
    <col min="25" max="25" width="22.1796875" style="169" customWidth="1"/>
    <col min="26" max="26" width="16.54296875" style="170" customWidth="1"/>
    <col min="27" max="27" width="15.7265625" style="170" customWidth="1"/>
    <col min="28" max="28" width="19.7265625" style="169" customWidth="1"/>
    <col min="29" max="29" width="18.81640625" style="170" customWidth="1"/>
    <col min="30" max="30" width="20.26953125" style="169" customWidth="1"/>
    <col min="31" max="31" width="34.453125" style="53" customWidth="1"/>
    <col min="32" max="32" width="27.1796875" style="64" customWidth="1"/>
    <col min="33" max="33" width="12" style="64" customWidth="1"/>
    <col min="34" max="34" width="13.7265625" style="65" customWidth="1"/>
    <col min="35" max="35" width="12" style="64" customWidth="1"/>
    <col min="36" max="36" width="13.7265625" style="65" customWidth="1"/>
    <col min="37" max="37" width="15" style="65" customWidth="1"/>
    <col min="38" max="38" width="6.54296875" style="65" customWidth="1"/>
    <col min="39" max="39" width="8.453125" style="65" customWidth="1"/>
    <col min="40" max="40" width="9.81640625" style="65" customWidth="1"/>
    <col min="41" max="41" width="8.453125" style="65" customWidth="1"/>
    <col min="42" max="42" width="9.1796875" style="65" customWidth="1"/>
    <col min="43" max="43" width="25.453125" style="87" customWidth="1"/>
    <col min="44" max="44" width="11.7265625" style="87" customWidth="1"/>
    <col min="45" max="56" width="9" style="84" customWidth="1"/>
    <col min="57" max="57" width="10.453125" style="87" customWidth="1"/>
    <col min="58" max="62" width="9" style="84" customWidth="1"/>
    <col min="63" max="63" width="15.1796875" style="84" customWidth="1"/>
    <col min="64" max="65" width="9" style="84" customWidth="1"/>
    <col min="66" max="66" width="21.81640625" style="84" customWidth="1"/>
    <col min="67" max="68" width="9" style="84" customWidth="1"/>
    <col min="69" max="69" width="21.1796875" style="84" customWidth="1"/>
    <col min="70" max="70" width="9.1796875" style="87" customWidth="1"/>
    <col min="71" max="272" width="9.1796875" style="65"/>
    <col min="273" max="273" width="4.7265625" style="65" customWidth="1"/>
    <col min="274" max="274" width="14" style="65" customWidth="1"/>
    <col min="275" max="275" width="35.7265625" style="65" customWidth="1"/>
    <col min="276" max="276" width="44.54296875" style="65" customWidth="1"/>
    <col min="277" max="277" width="15.1796875" style="65" customWidth="1"/>
    <col min="278" max="278" width="31.26953125" style="65" customWidth="1"/>
    <col min="279" max="279" width="8.453125" style="65" customWidth="1"/>
    <col min="280" max="280" width="20.54296875" style="65" customWidth="1"/>
    <col min="281" max="281" width="19.54296875" style="65" customWidth="1"/>
    <col min="282" max="282" width="13.81640625" style="65" customWidth="1"/>
    <col min="283" max="283" width="9.1796875" style="65"/>
    <col min="284" max="284" width="25.54296875" style="65" customWidth="1"/>
    <col min="285" max="528" width="9.1796875" style="65"/>
    <col min="529" max="529" width="4.7265625" style="65" customWidth="1"/>
    <col min="530" max="530" width="14" style="65" customWidth="1"/>
    <col min="531" max="531" width="35.7265625" style="65" customWidth="1"/>
    <col min="532" max="532" width="44.54296875" style="65" customWidth="1"/>
    <col min="533" max="533" width="15.1796875" style="65" customWidth="1"/>
    <col min="534" max="534" width="31.26953125" style="65" customWidth="1"/>
    <col min="535" max="535" width="8.453125" style="65" customWidth="1"/>
    <col min="536" max="536" width="20.54296875" style="65" customWidth="1"/>
    <col min="537" max="537" width="19.54296875" style="65" customWidth="1"/>
    <col min="538" max="538" width="13.81640625" style="65" customWidth="1"/>
    <col min="539" max="539" width="9.1796875" style="65"/>
    <col min="540" max="540" width="25.54296875" style="65" customWidth="1"/>
    <col min="541" max="784" width="9.1796875" style="65"/>
    <col min="785" max="785" width="4.7265625" style="65" customWidth="1"/>
    <col min="786" max="786" width="14" style="65" customWidth="1"/>
    <col min="787" max="787" width="35.7265625" style="65" customWidth="1"/>
    <col min="788" max="788" width="44.54296875" style="65" customWidth="1"/>
    <col min="789" max="789" width="15.1796875" style="65" customWidth="1"/>
    <col min="790" max="790" width="31.26953125" style="65" customWidth="1"/>
    <col min="791" max="791" width="8.453125" style="65" customWidth="1"/>
    <col min="792" max="792" width="20.54296875" style="65" customWidth="1"/>
    <col min="793" max="793" width="19.54296875" style="65" customWidth="1"/>
    <col min="794" max="794" width="13.81640625" style="65" customWidth="1"/>
    <col min="795" max="795" width="9.1796875" style="65"/>
    <col min="796" max="796" width="25.54296875" style="65" customWidth="1"/>
    <col min="797" max="1040" width="9.1796875" style="65"/>
    <col min="1041" max="1041" width="4.7265625" style="65" customWidth="1"/>
    <col min="1042" max="1042" width="14" style="65" customWidth="1"/>
    <col min="1043" max="1043" width="35.7265625" style="65" customWidth="1"/>
    <col min="1044" max="1044" width="44.54296875" style="65" customWidth="1"/>
    <col min="1045" max="1045" width="15.1796875" style="65" customWidth="1"/>
    <col min="1046" max="1046" width="31.26953125" style="65" customWidth="1"/>
    <col min="1047" max="1047" width="8.453125" style="65" customWidth="1"/>
    <col min="1048" max="1048" width="20.54296875" style="65" customWidth="1"/>
    <col min="1049" max="1049" width="19.54296875" style="65" customWidth="1"/>
    <col min="1050" max="1050" width="13.81640625" style="65" customWidth="1"/>
    <col min="1051" max="1051" width="9.1796875" style="65"/>
    <col min="1052" max="1052" width="25.54296875" style="65" customWidth="1"/>
    <col min="1053" max="1296" width="9.1796875" style="65"/>
    <col min="1297" max="1297" width="4.7265625" style="65" customWidth="1"/>
    <col min="1298" max="1298" width="14" style="65" customWidth="1"/>
    <col min="1299" max="1299" width="35.7265625" style="65" customWidth="1"/>
    <col min="1300" max="1300" width="44.54296875" style="65" customWidth="1"/>
    <col min="1301" max="1301" width="15.1796875" style="65" customWidth="1"/>
    <col min="1302" max="1302" width="31.26953125" style="65" customWidth="1"/>
    <col min="1303" max="1303" width="8.453125" style="65" customWidth="1"/>
    <col min="1304" max="1304" width="20.54296875" style="65" customWidth="1"/>
    <col min="1305" max="1305" width="19.54296875" style="65" customWidth="1"/>
    <col min="1306" max="1306" width="13.81640625" style="65" customWidth="1"/>
    <col min="1307" max="1307" width="9.1796875" style="65"/>
    <col min="1308" max="1308" width="25.54296875" style="65" customWidth="1"/>
    <col min="1309" max="1552" width="9.1796875" style="65"/>
    <col min="1553" max="1553" width="4.7265625" style="65" customWidth="1"/>
    <col min="1554" max="1554" width="14" style="65" customWidth="1"/>
    <col min="1555" max="1555" width="35.7265625" style="65" customWidth="1"/>
    <col min="1556" max="1556" width="44.54296875" style="65" customWidth="1"/>
    <col min="1557" max="1557" width="15.1796875" style="65" customWidth="1"/>
    <col min="1558" max="1558" width="31.26953125" style="65" customWidth="1"/>
    <col min="1559" max="1559" width="8.453125" style="65" customWidth="1"/>
    <col min="1560" max="1560" width="20.54296875" style="65" customWidth="1"/>
    <col min="1561" max="1561" width="19.54296875" style="65" customWidth="1"/>
    <col min="1562" max="1562" width="13.81640625" style="65" customWidth="1"/>
    <col min="1563" max="1563" width="9.1796875" style="65"/>
    <col min="1564" max="1564" width="25.54296875" style="65" customWidth="1"/>
    <col min="1565" max="1808" width="9.1796875" style="65"/>
    <col min="1809" max="1809" width="4.7265625" style="65" customWidth="1"/>
    <col min="1810" max="1810" width="14" style="65" customWidth="1"/>
    <col min="1811" max="1811" width="35.7265625" style="65" customWidth="1"/>
    <col min="1812" max="1812" width="44.54296875" style="65" customWidth="1"/>
    <col min="1813" max="1813" width="15.1796875" style="65" customWidth="1"/>
    <col min="1814" max="1814" width="31.26953125" style="65" customWidth="1"/>
    <col min="1815" max="1815" width="8.453125" style="65" customWidth="1"/>
    <col min="1816" max="1816" width="20.54296875" style="65" customWidth="1"/>
    <col min="1817" max="1817" width="19.54296875" style="65" customWidth="1"/>
    <col min="1818" max="1818" width="13.81640625" style="65" customWidth="1"/>
    <col min="1819" max="1819" width="9.1796875" style="65"/>
    <col min="1820" max="1820" width="25.54296875" style="65" customWidth="1"/>
    <col min="1821" max="2064" width="9.1796875" style="65"/>
    <col min="2065" max="2065" width="4.7265625" style="65" customWidth="1"/>
    <col min="2066" max="2066" width="14" style="65" customWidth="1"/>
    <col min="2067" max="2067" width="35.7265625" style="65" customWidth="1"/>
    <col min="2068" max="2068" width="44.54296875" style="65" customWidth="1"/>
    <col min="2069" max="2069" width="15.1796875" style="65" customWidth="1"/>
    <col min="2070" max="2070" width="31.26953125" style="65" customWidth="1"/>
    <col min="2071" max="2071" width="8.453125" style="65" customWidth="1"/>
    <col min="2072" max="2072" width="20.54296875" style="65" customWidth="1"/>
    <col min="2073" max="2073" width="19.54296875" style="65" customWidth="1"/>
    <col min="2074" max="2074" width="13.81640625" style="65" customWidth="1"/>
    <col min="2075" max="2075" width="9.1796875" style="65"/>
    <col min="2076" max="2076" width="25.54296875" style="65" customWidth="1"/>
    <col min="2077" max="2320" width="9.1796875" style="65"/>
    <col min="2321" max="2321" width="4.7265625" style="65" customWidth="1"/>
    <col min="2322" max="2322" width="14" style="65" customWidth="1"/>
    <col min="2323" max="2323" width="35.7265625" style="65" customWidth="1"/>
    <col min="2324" max="2324" width="44.54296875" style="65" customWidth="1"/>
    <col min="2325" max="2325" width="15.1796875" style="65" customWidth="1"/>
    <col min="2326" max="2326" width="31.26953125" style="65" customWidth="1"/>
    <col min="2327" max="2327" width="8.453125" style="65" customWidth="1"/>
    <col min="2328" max="2328" width="20.54296875" style="65" customWidth="1"/>
    <col min="2329" max="2329" width="19.54296875" style="65" customWidth="1"/>
    <col min="2330" max="2330" width="13.81640625" style="65" customWidth="1"/>
    <col min="2331" max="2331" width="9.1796875" style="65"/>
    <col min="2332" max="2332" width="25.54296875" style="65" customWidth="1"/>
    <col min="2333" max="2576" width="9.1796875" style="65"/>
    <col min="2577" max="2577" width="4.7265625" style="65" customWidth="1"/>
    <col min="2578" max="2578" width="14" style="65" customWidth="1"/>
    <col min="2579" max="2579" width="35.7265625" style="65" customWidth="1"/>
    <col min="2580" max="2580" width="44.54296875" style="65" customWidth="1"/>
    <col min="2581" max="2581" width="15.1796875" style="65" customWidth="1"/>
    <col min="2582" max="2582" width="31.26953125" style="65" customWidth="1"/>
    <col min="2583" max="2583" width="8.453125" style="65" customWidth="1"/>
    <col min="2584" max="2584" width="20.54296875" style="65" customWidth="1"/>
    <col min="2585" max="2585" width="19.54296875" style="65" customWidth="1"/>
    <col min="2586" max="2586" width="13.81640625" style="65" customWidth="1"/>
    <col min="2587" max="2587" width="9.1796875" style="65"/>
    <col min="2588" max="2588" width="25.54296875" style="65" customWidth="1"/>
    <col min="2589" max="2832" width="9.1796875" style="65"/>
    <col min="2833" max="2833" width="4.7265625" style="65" customWidth="1"/>
    <col min="2834" max="2834" width="14" style="65" customWidth="1"/>
    <col min="2835" max="2835" width="35.7265625" style="65" customWidth="1"/>
    <col min="2836" max="2836" width="44.54296875" style="65" customWidth="1"/>
    <col min="2837" max="2837" width="15.1796875" style="65" customWidth="1"/>
    <col min="2838" max="2838" width="31.26953125" style="65" customWidth="1"/>
    <col min="2839" max="2839" width="8.453125" style="65" customWidth="1"/>
    <col min="2840" max="2840" width="20.54296875" style="65" customWidth="1"/>
    <col min="2841" max="2841" width="19.54296875" style="65" customWidth="1"/>
    <col min="2842" max="2842" width="13.81640625" style="65" customWidth="1"/>
    <col min="2843" max="2843" width="9.1796875" style="65"/>
    <col min="2844" max="2844" width="25.54296875" style="65" customWidth="1"/>
    <col min="2845" max="3088" width="9.1796875" style="65"/>
    <col min="3089" max="3089" width="4.7265625" style="65" customWidth="1"/>
    <col min="3090" max="3090" width="14" style="65" customWidth="1"/>
    <col min="3091" max="3091" width="35.7265625" style="65" customWidth="1"/>
    <col min="3092" max="3092" width="44.54296875" style="65" customWidth="1"/>
    <col min="3093" max="3093" width="15.1796875" style="65" customWidth="1"/>
    <col min="3094" max="3094" width="31.26953125" style="65" customWidth="1"/>
    <col min="3095" max="3095" width="8.453125" style="65" customWidth="1"/>
    <col min="3096" max="3096" width="20.54296875" style="65" customWidth="1"/>
    <col min="3097" max="3097" width="19.54296875" style="65" customWidth="1"/>
    <col min="3098" max="3098" width="13.81640625" style="65" customWidth="1"/>
    <col min="3099" max="3099" width="9.1796875" style="65"/>
    <col min="3100" max="3100" width="25.54296875" style="65" customWidth="1"/>
    <col min="3101" max="3344" width="9.1796875" style="65"/>
    <col min="3345" max="3345" width="4.7265625" style="65" customWidth="1"/>
    <col min="3346" max="3346" width="14" style="65" customWidth="1"/>
    <col min="3347" max="3347" width="35.7265625" style="65" customWidth="1"/>
    <col min="3348" max="3348" width="44.54296875" style="65" customWidth="1"/>
    <col min="3349" max="3349" width="15.1796875" style="65" customWidth="1"/>
    <col min="3350" max="3350" width="31.26953125" style="65" customWidth="1"/>
    <col min="3351" max="3351" width="8.453125" style="65" customWidth="1"/>
    <col min="3352" max="3352" width="20.54296875" style="65" customWidth="1"/>
    <col min="3353" max="3353" width="19.54296875" style="65" customWidth="1"/>
    <col min="3354" max="3354" width="13.81640625" style="65" customWidth="1"/>
    <col min="3355" max="3355" width="9.1796875" style="65"/>
    <col min="3356" max="3356" width="25.54296875" style="65" customWidth="1"/>
    <col min="3357" max="3600" width="9.1796875" style="65"/>
    <col min="3601" max="3601" width="4.7265625" style="65" customWidth="1"/>
    <col min="3602" max="3602" width="14" style="65" customWidth="1"/>
    <col min="3603" max="3603" width="35.7265625" style="65" customWidth="1"/>
    <col min="3604" max="3604" width="44.54296875" style="65" customWidth="1"/>
    <col min="3605" max="3605" width="15.1796875" style="65" customWidth="1"/>
    <col min="3606" max="3606" width="31.26953125" style="65" customWidth="1"/>
    <col min="3607" max="3607" width="8.453125" style="65" customWidth="1"/>
    <col min="3608" max="3608" width="20.54296875" style="65" customWidth="1"/>
    <col min="3609" max="3609" width="19.54296875" style="65" customWidth="1"/>
    <col min="3610" max="3610" width="13.81640625" style="65" customWidth="1"/>
    <col min="3611" max="3611" width="9.1796875" style="65"/>
    <col min="3612" max="3612" width="25.54296875" style="65" customWidth="1"/>
    <col min="3613" max="3856" width="9.1796875" style="65"/>
    <col min="3857" max="3857" width="4.7265625" style="65" customWidth="1"/>
    <col min="3858" max="3858" width="14" style="65" customWidth="1"/>
    <col min="3859" max="3859" width="35.7265625" style="65" customWidth="1"/>
    <col min="3860" max="3860" width="44.54296875" style="65" customWidth="1"/>
    <col min="3861" max="3861" width="15.1796875" style="65" customWidth="1"/>
    <col min="3862" max="3862" width="31.26953125" style="65" customWidth="1"/>
    <col min="3863" max="3863" width="8.453125" style="65" customWidth="1"/>
    <col min="3864" max="3864" width="20.54296875" style="65" customWidth="1"/>
    <col min="3865" max="3865" width="19.54296875" style="65" customWidth="1"/>
    <col min="3866" max="3866" width="13.81640625" style="65" customWidth="1"/>
    <col min="3867" max="3867" width="9.1796875" style="65"/>
    <col min="3868" max="3868" width="25.54296875" style="65" customWidth="1"/>
    <col min="3869" max="4112" width="9.1796875" style="65"/>
    <col min="4113" max="4113" width="4.7265625" style="65" customWidth="1"/>
    <col min="4114" max="4114" width="14" style="65" customWidth="1"/>
    <col min="4115" max="4115" width="35.7265625" style="65" customWidth="1"/>
    <col min="4116" max="4116" width="44.54296875" style="65" customWidth="1"/>
    <col min="4117" max="4117" width="15.1796875" style="65" customWidth="1"/>
    <col min="4118" max="4118" width="31.26953125" style="65" customWidth="1"/>
    <col min="4119" max="4119" width="8.453125" style="65" customWidth="1"/>
    <col min="4120" max="4120" width="20.54296875" style="65" customWidth="1"/>
    <col min="4121" max="4121" width="19.54296875" style="65" customWidth="1"/>
    <col min="4122" max="4122" width="13.81640625" style="65" customWidth="1"/>
    <col min="4123" max="4123" width="9.1796875" style="65"/>
    <col min="4124" max="4124" width="25.54296875" style="65" customWidth="1"/>
    <col min="4125" max="4368" width="9.1796875" style="65"/>
    <col min="4369" max="4369" width="4.7265625" style="65" customWidth="1"/>
    <col min="4370" max="4370" width="14" style="65" customWidth="1"/>
    <col min="4371" max="4371" width="35.7265625" style="65" customWidth="1"/>
    <col min="4372" max="4372" width="44.54296875" style="65" customWidth="1"/>
    <col min="4373" max="4373" width="15.1796875" style="65" customWidth="1"/>
    <col min="4374" max="4374" width="31.26953125" style="65" customWidth="1"/>
    <col min="4375" max="4375" width="8.453125" style="65" customWidth="1"/>
    <col min="4376" max="4376" width="20.54296875" style="65" customWidth="1"/>
    <col min="4377" max="4377" width="19.54296875" style="65" customWidth="1"/>
    <col min="4378" max="4378" width="13.81640625" style="65" customWidth="1"/>
    <col min="4379" max="4379" width="9.1796875" style="65"/>
    <col min="4380" max="4380" width="25.54296875" style="65" customWidth="1"/>
    <col min="4381" max="4624" width="9.1796875" style="65"/>
    <col min="4625" max="4625" width="4.7265625" style="65" customWidth="1"/>
    <col min="4626" max="4626" width="14" style="65" customWidth="1"/>
    <col min="4627" max="4627" width="35.7265625" style="65" customWidth="1"/>
    <col min="4628" max="4628" width="44.54296875" style="65" customWidth="1"/>
    <col min="4629" max="4629" width="15.1796875" style="65" customWidth="1"/>
    <col min="4630" max="4630" width="31.26953125" style="65" customWidth="1"/>
    <col min="4631" max="4631" width="8.453125" style="65" customWidth="1"/>
    <col min="4632" max="4632" width="20.54296875" style="65" customWidth="1"/>
    <col min="4633" max="4633" width="19.54296875" style="65" customWidth="1"/>
    <col min="4634" max="4634" width="13.81640625" style="65" customWidth="1"/>
    <col min="4635" max="4635" width="9.1796875" style="65"/>
    <col min="4636" max="4636" width="25.54296875" style="65" customWidth="1"/>
    <col min="4637" max="4880" width="9.1796875" style="65"/>
    <col min="4881" max="4881" width="4.7265625" style="65" customWidth="1"/>
    <col min="4882" max="4882" width="14" style="65" customWidth="1"/>
    <col min="4883" max="4883" width="35.7265625" style="65" customWidth="1"/>
    <col min="4884" max="4884" width="44.54296875" style="65" customWidth="1"/>
    <col min="4885" max="4885" width="15.1796875" style="65" customWidth="1"/>
    <col min="4886" max="4886" width="31.26953125" style="65" customWidth="1"/>
    <col min="4887" max="4887" width="8.453125" style="65" customWidth="1"/>
    <col min="4888" max="4888" width="20.54296875" style="65" customWidth="1"/>
    <col min="4889" max="4889" width="19.54296875" style="65" customWidth="1"/>
    <col min="4890" max="4890" width="13.81640625" style="65" customWidth="1"/>
    <col min="4891" max="4891" width="9.1796875" style="65"/>
    <col min="4892" max="4892" width="25.54296875" style="65" customWidth="1"/>
    <col min="4893" max="5136" width="9.1796875" style="65"/>
    <col min="5137" max="5137" width="4.7265625" style="65" customWidth="1"/>
    <col min="5138" max="5138" width="14" style="65" customWidth="1"/>
    <col min="5139" max="5139" width="35.7265625" style="65" customWidth="1"/>
    <col min="5140" max="5140" width="44.54296875" style="65" customWidth="1"/>
    <col min="5141" max="5141" width="15.1796875" style="65" customWidth="1"/>
    <col min="5142" max="5142" width="31.26953125" style="65" customWidth="1"/>
    <col min="5143" max="5143" width="8.453125" style="65" customWidth="1"/>
    <col min="5144" max="5144" width="20.54296875" style="65" customWidth="1"/>
    <col min="5145" max="5145" width="19.54296875" style="65" customWidth="1"/>
    <col min="5146" max="5146" width="13.81640625" style="65" customWidth="1"/>
    <col min="5147" max="5147" width="9.1796875" style="65"/>
    <col min="5148" max="5148" width="25.54296875" style="65" customWidth="1"/>
    <col min="5149" max="5392" width="9.1796875" style="65"/>
    <col min="5393" max="5393" width="4.7265625" style="65" customWidth="1"/>
    <col min="5394" max="5394" width="14" style="65" customWidth="1"/>
    <col min="5395" max="5395" width="35.7265625" style="65" customWidth="1"/>
    <col min="5396" max="5396" width="44.54296875" style="65" customWidth="1"/>
    <col min="5397" max="5397" width="15.1796875" style="65" customWidth="1"/>
    <col min="5398" max="5398" width="31.26953125" style="65" customWidth="1"/>
    <col min="5399" max="5399" width="8.453125" style="65" customWidth="1"/>
    <col min="5400" max="5400" width="20.54296875" style="65" customWidth="1"/>
    <col min="5401" max="5401" width="19.54296875" style="65" customWidth="1"/>
    <col min="5402" max="5402" width="13.81640625" style="65" customWidth="1"/>
    <col min="5403" max="5403" width="9.1796875" style="65"/>
    <col min="5404" max="5404" width="25.54296875" style="65" customWidth="1"/>
    <col min="5405" max="5648" width="9.1796875" style="65"/>
    <col min="5649" max="5649" width="4.7265625" style="65" customWidth="1"/>
    <col min="5650" max="5650" width="14" style="65" customWidth="1"/>
    <col min="5651" max="5651" width="35.7265625" style="65" customWidth="1"/>
    <col min="5652" max="5652" width="44.54296875" style="65" customWidth="1"/>
    <col min="5653" max="5653" width="15.1796875" style="65" customWidth="1"/>
    <col min="5654" max="5654" width="31.26953125" style="65" customWidth="1"/>
    <col min="5655" max="5655" width="8.453125" style="65" customWidth="1"/>
    <col min="5656" max="5656" width="20.54296875" style="65" customWidth="1"/>
    <col min="5657" max="5657" width="19.54296875" style="65" customWidth="1"/>
    <col min="5658" max="5658" width="13.81640625" style="65" customWidth="1"/>
    <col min="5659" max="5659" width="9.1796875" style="65"/>
    <col min="5660" max="5660" width="25.54296875" style="65" customWidth="1"/>
    <col min="5661" max="5904" width="9.1796875" style="65"/>
    <col min="5905" max="5905" width="4.7265625" style="65" customWidth="1"/>
    <col min="5906" max="5906" width="14" style="65" customWidth="1"/>
    <col min="5907" max="5907" width="35.7265625" style="65" customWidth="1"/>
    <col min="5908" max="5908" width="44.54296875" style="65" customWidth="1"/>
    <col min="5909" max="5909" width="15.1796875" style="65" customWidth="1"/>
    <col min="5910" max="5910" width="31.26953125" style="65" customWidth="1"/>
    <col min="5911" max="5911" width="8.453125" style="65" customWidth="1"/>
    <col min="5912" max="5912" width="20.54296875" style="65" customWidth="1"/>
    <col min="5913" max="5913" width="19.54296875" style="65" customWidth="1"/>
    <col min="5914" max="5914" width="13.81640625" style="65" customWidth="1"/>
    <col min="5915" max="5915" width="9.1796875" style="65"/>
    <col min="5916" max="5916" width="25.54296875" style="65" customWidth="1"/>
    <col min="5917" max="6160" width="9.1796875" style="65"/>
    <col min="6161" max="6161" width="4.7265625" style="65" customWidth="1"/>
    <col min="6162" max="6162" width="14" style="65" customWidth="1"/>
    <col min="6163" max="6163" width="35.7265625" style="65" customWidth="1"/>
    <col min="6164" max="6164" width="44.54296875" style="65" customWidth="1"/>
    <col min="6165" max="6165" width="15.1796875" style="65" customWidth="1"/>
    <col min="6166" max="6166" width="31.26953125" style="65" customWidth="1"/>
    <col min="6167" max="6167" width="8.453125" style="65" customWidth="1"/>
    <col min="6168" max="6168" width="20.54296875" style="65" customWidth="1"/>
    <col min="6169" max="6169" width="19.54296875" style="65" customWidth="1"/>
    <col min="6170" max="6170" width="13.81640625" style="65" customWidth="1"/>
    <col min="6171" max="6171" width="9.1796875" style="65"/>
    <col min="6172" max="6172" width="25.54296875" style="65" customWidth="1"/>
    <col min="6173" max="6416" width="9.1796875" style="65"/>
    <col min="6417" max="6417" width="4.7265625" style="65" customWidth="1"/>
    <col min="6418" max="6418" width="14" style="65" customWidth="1"/>
    <col min="6419" max="6419" width="35.7265625" style="65" customWidth="1"/>
    <col min="6420" max="6420" width="44.54296875" style="65" customWidth="1"/>
    <col min="6421" max="6421" width="15.1796875" style="65" customWidth="1"/>
    <col min="6422" max="6422" width="31.26953125" style="65" customWidth="1"/>
    <col min="6423" max="6423" width="8.453125" style="65" customWidth="1"/>
    <col min="6424" max="6424" width="20.54296875" style="65" customWidth="1"/>
    <col min="6425" max="6425" width="19.54296875" style="65" customWidth="1"/>
    <col min="6426" max="6426" width="13.81640625" style="65" customWidth="1"/>
    <col min="6427" max="6427" width="9.1796875" style="65"/>
    <col min="6428" max="6428" width="25.54296875" style="65" customWidth="1"/>
    <col min="6429" max="6672" width="9.1796875" style="65"/>
    <col min="6673" max="6673" width="4.7265625" style="65" customWidth="1"/>
    <col min="6674" max="6674" width="14" style="65" customWidth="1"/>
    <col min="6675" max="6675" width="35.7265625" style="65" customWidth="1"/>
    <col min="6676" max="6676" width="44.54296875" style="65" customWidth="1"/>
    <col min="6677" max="6677" width="15.1796875" style="65" customWidth="1"/>
    <col min="6678" max="6678" width="31.26953125" style="65" customWidth="1"/>
    <col min="6679" max="6679" width="8.453125" style="65" customWidth="1"/>
    <col min="6680" max="6680" width="20.54296875" style="65" customWidth="1"/>
    <col min="6681" max="6681" width="19.54296875" style="65" customWidth="1"/>
    <col min="6682" max="6682" width="13.81640625" style="65" customWidth="1"/>
    <col min="6683" max="6683" width="9.1796875" style="65"/>
    <col min="6684" max="6684" width="25.54296875" style="65" customWidth="1"/>
    <col min="6685" max="6928" width="9.1796875" style="65"/>
    <col min="6929" max="6929" width="4.7265625" style="65" customWidth="1"/>
    <col min="6930" max="6930" width="14" style="65" customWidth="1"/>
    <col min="6931" max="6931" width="35.7265625" style="65" customWidth="1"/>
    <col min="6932" max="6932" width="44.54296875" style="65" customWidth="1"/>
    <col min="6933" max="6933" width="15.1796875" style="65" customWidth="1"/>
    <col min="6934" max="6934" width="31.26953125" style="65" customWidth="1"/>
    <col min="6935" max="6935" width="8.453125" style="65" customWidth="1"/>
    <col min="6936" max="6936" width="20.54296875" style="65" customWidth="1"/>
    <col min="6937" max="6937" width="19.54296875" style="65" customWidth="1"/>
    <col min="6938" max="6938" width="13.81640625" style="65" customWidth="1"/>
    <col min="6939" max="6939" width="9.1796875" style="65"/>
    <col min="6940" max="6940" width="25.54296875" style="65" customWidth="1"/>
    <col min="6941" max="7184" width="9.1796875" style="65"/>
    <col min="7185" max="7185" width="4.7265625" style="65" customWidth="1"/>
    <col min="7186" max="7186" width="14" style="65" customWidth="1"/>
    <col min="7187" max="7187" width="35.7265625" style="65" customWidth="1"/>
    <col min="7188" max="7188" width="44.54296875" style="65" customWidth="1"/>
    <col min="7189" max="7189" width="15.1796875" style="65" customWidth="1"/>
    <col min="7190" max="7190" width="31.26953125" style="65" customWidth="1"/>
    <col min="7191" max="7191" width="8.453125" style="65" customWidth="1"/>
    <col min="7192" max="7192" width="20.54296875" style="65" customWidth="1"/>
    <col min="7193" max="7193" width="19.54296875" style="65" customWidth="1"/>
    <col min="7194" max="7194" width="13.81640625" style="65" customWidth="1"/>
    <col min="7195" max="7195" width="9.1796875" style="65"/>
    <col min="7196" max="7196" width="25.54296875" style="65" customWidth="1"/>
    <col min="7197" max="7440" width="9.1796875" style="65"/>
    <col min="7441" max="7441" width="4.7265625" style="65" customWidth="1"/>
    <col min="7442" max="7442" width="14" style="65" customWidth="1"/>
    <col min="7443" max="7443" width="35.7265625" style="65" customWidth="1"/>
    <col min="7444" max="7444" width="44.54296875" style="65" customWidth="1"/>
    <col min="7445" max="7445" width="15.1796875" style="65" customWidth="1"/>
    <col min="7446" max="7446" width="31.26953125" style="65" customWidth="1"/>
    <col min="7447" max="7447" width="8.453125" style="65" customWidth="1"/>
    <col min="7448" max="7448" width="20.54296875" style="65" customWidth="1"/>
    <col min="7449" max="7449" width="19.54296875" style="65" customWidth="1"/>
    <col min="7450" max="7450" width="13.81640625" style="65" customWidth="1"/>
    <col min="7451" max="7451" width="9.1796875" style="65"/>
    <col min="7452" max="7452" width="25.54296875" style="65" customWidth="1"/>
    <col min="7453" max="7696" width="9.1796875" style="65"/>
    <col min="7697" max="7697" width="4.7265625" style="65" customWidth="1"/>
    <col min="7698" max="7698" width="14" style="65" customWidth="1"/>
    <col min="7699" max="7699" width="35.7265625" style="65" customWidth="1"/>
    <col min="7700" max="7700" width="44.54296875" style="65" customWidth="1"/>
    <col min="7701" max="7701" width="15.1796875" style="65" customWidth="1"/>
    <col min="7702" max="7702" width="31.26953125" style="65" customWidth="1"/>
    <col min="7703" max="7703" width="8.453125" style="65" customWidth="1"/>
    <col min="7704" max="7704" width="20.54296875" style="65" customWidth="1"/>
    <col min="7705" max="7705" width="19.54296875" style="65" customWidth="1"/>
    <col min="7706" max="7706" width="13.81640625" style="65" customWidth="1"/>
    <col min="7707" max="7707" width="9.1796875" style="65"/>
    <col min="7708" max="7708" width="25.54296875" style="65" customWidth="1"/>
    <col min="7709" max="7952" width="9.1796875" style="65"/>
    <col min="7953" max="7953" width="4.7265625" style="65" customWidth="1"/>
    <col min="7954" max="7954" width="14" style="65" customWidth="1"/>
    <col min="7955" max="7955" width="35.7265625" style="65" customWidth="1"/>
    <col min="7956" max="7956" width="44.54296875" style="65" customWidth="1"/>
    <col min="7957" max="7957" width="15.1796875" style="65" customWidth="1"/>
    <col min="7958" max="7958" width="31.26953125" style="65" customWidth="1"/>
    <col min="7959" max="7959" width="8.453125" style="65" customWidth="1"/>
    <col min="7960" max="7960" width="20.54296875" style="65" customWidth="1"/>
    <col min="7961" max="7961" width="19.54296875" style="65" customWidth="1"/>
    <col min="7962" max="7962" width="13.81640625" style="65" customWidth="1"/>
    <col min="7963" max="7963" width="9.1796875" style="65"/>
    <col min="7964" max="7964" width="25.54296875" style="65" customWidth="1"/>
    <col min="7965" max="8208" width="9.1796875" style="65"/>
    <col min="8209" max="8209" width="4.7265625" style="65" customWidth="1"/>
    <col min="8210" max="8210" width="14" style="65" customWidth="1"/>
    <col min="8211" max="8211" width="35.7265625" style="65" customWidth="1"/>
    <col min="8212" max="8212" width="44.54296875" style="65" customWidth="1"/>
    <col min="8213" max="8213" width="15.1796875" style="65" customWidth="1"/>
    <col min="8214" max="8214" width="31.26953125" style="65" customWidth="1"/>
    <col min="8215" max="8215" width="8.453125" style="65" customWidth="1"/>
    <col min="8216" max="8216" width="20.54296875" style="65" customWidth="1"/>
    <col min="8217" max="8217" width="19.54296875" style="65" customWidth="1"/>
    <col min="8218" max="8218" width="13.81640625" style="65" customWidth="1"/>
    <col min="8219" max="8219" width="9.1796875" style="65"/>
    <col min="8220" max="8220" width="25.54296875" style="65" customWidth="1"/>
    <col min="8221" max="8464" width="9.1796875" style="65"/>
    <col min="8465" max="8465" width="4.7265625" style="65" customWidth="1"/>
    <col min="8466" max="8466" width="14" style="65" customWidth="1"/>
    <col min="8467" max="8467" width="35.7265625" style="65" customWidth="1"/>
    <col min="8468" max="8468" width="44.54296875" style="65" customWidth="1"/>
    <col min="8469" max="8469" width="15.1796875" style="65" customWidth="1"/>
    <col min="8470" max="8470" width="31.26953125" style="65" customWidth="1"/>
    <col min="8471" max="8471" width="8.453125" style="65" customWidth="1"/>
    <col min="8472" max="8472" width="20.54296875" style="65" customWidth="1"/>
    <col min="8473" max="8473" width="19.54296875" style="65" customWidth="1"/>
    <col min="8474" max="8474" width="13.81640625" style="65" customWidth="1"/>
    <col min="8475" max="8475" width="9.1796875" style="65"/>
    <col min="8476" max="8476" width="25.54296875" style="65" customWidth="1"/>
    <col min="8477" max="8720" width="9.1796875" style="65"/>
    <col min="8721" max="8721" width="4.7265625" style="65" customWidth="1"/>
    <col min="8722" max="8722" width="14" style="65" customWidth="1"/>
    <col min="8723" max="8723" width="35.7265625" style="65" customWidth="1"/>
    <col min="8724" max="8724" width="44.54296875" style="65" customWidth="1"/>
    <col min="8725" max="8725" width="15.1796875" style="65" customWidth="1"/>
    <col min="8726" max="8726" width="31.26953125" style="65" customWidth="1"/>
    <col min="8727" max="8727" width="8.453125" style="65" customWidth="1"/>
    <col min="8728" max="8728" width="20.54296875" style="65" customWidth="1"/>
    <col min="8729" max="8729" width="19.54296875" style="65" customWidth="1"/>
    <col min="8730" max="8730" width="13.81640625" style="65" customWidth="1"/>
    <col min="8731" max="8731" width="9.1796875" style="65"/>
    <col min="8732" max="8732" width="25.54296875" style="65" customWidth="1"/>
    <col min="8733" max="8976" width="9.1796875" style="65"/>
    <col min="8977" max="8977" width="4.7265625" style="65" customWidth="1"/>
    <col min="8978" max="8978" width="14" style="65" customWidth="1"/>
    <col min="8979" max="8979" width="35.7265625" style="65" customWidth="1"/>
    <col min="8980" max="8980" width="44.54296875" style="65" customWidth="1"/>
    <col min="8981" max="8981" width="15.1796875" style="65" customWidth="1"/>
    <col min="8982" max="8982" width="31.26953125" style="65" customWidth="1"/>
    <col min="8983" max="8983" width="8.453125" style="65" customWidth="1"/>
    <col min="8984" max="8984" width="20.54296875" style="65" customWidth="1"/>
    <col min="8985" max="8985" width="19.54296875" style="65" customWidth="1"/>
    <col min="8986" max="8986" width="13.81640625" style="65" customWidth="1"/>
    <col min="8987" max="8987" width="9.1796875" style="65"/>
    <col min="8988" max="8988" width="25.54296875" style="65" customWidth="1"/>
    <col min="8989" max="9232" width="9.1796875" style="65"/>
    <col min="9233" max="9233" width="4.7265625" style="65" customWidth="1"/>
    <col min="9234" max="9234" width="14" style="65" customWidth="1"/>
    <col min="9235" max="9235" width="35.7265625" style="65" customWidth="1"/>
    <col min="9236" max="9236" width="44.54296875" style="65" customWidth="1"/>
    <col min="9237" max="9237" width="15.1796875" style="65" customWidth="1"/>
    <col min="9238" max="9238" width="31.26953125" style="65" customWidth="1"/>
    <col min="9239" max="9239" width="8.453125" style="65" customWidth="1"/>
    <col min="9240" max="9240" width="20.54296875" style="65" customWidth="1"/>
    <col min="9241" max="9241" width="19.54296875" style="65" customWidth="1"/>
    <col min="9242" max="9242" width="13.81640625" style="65" customWidth="1"/>
    <col min="9243" max="9243" width="9.1796875" style="65"/>
    <col min="9244" max="9244" width="25.54296875" style="65" customWidth="1"/>
    <col min="9245" max="9488" width="9.1796875" style="65"/>
    <col min="9489" max="9489" width="4.7265625" style="65" customWidth="1"/>
    <col min="9490" max="9490" width="14" style="65" customWidth="1"/>
    <col min="9491" max="9491" width="35.7265625" style="65" customWidth="1"/>
    <col min="9492" max="9492" width="44.54296875" style="65" customWidth="1"/>
    <col min="9493" max="9493" width="15.1796875" style="65" customWidth="1"/>
    <col min="9494" max="9494" width="31.26953125" style="65" customWidth="1"/>
    <col min="9495" max="9495" width="8.453125" style="65" customWidth="1"/>
    <col min="9496" max="9496" width="20.54296875" style="65" customWidth="1"/>
    <col min="9497" max="9497" width="19.54296875" style="65" customWidth="1"/>
    <col min="9498" max="9498" width="13.81640625" style="65" customWidth="1"/>
    <col min="9499" max="9499" width="9.1796875" style="65"/>
    <col min="9500" max="9500" width="25.54296875" style="65" customWidth="1"/>
    <col min="9501" max="9744" width="9.1796875" style="65"/>
    <col min="9745" max="9745" width="4.7265625" style="65" customWidth="1"/>
    <col min="9746" max="9746" width="14" style="65" customWidth="1"/>
    <col min="9747" max="9747" width="35.7265625" style="65" customWidth="1"/>
    <col min="9748" max="9748" width="44.54296875" style="65" customWidth="1"/>
    <col min="9749" max="9749" width="15.1796875" style="65" customWidth="1"/>
    <col min="9750" max="9750" width="31.26953125" style="65" customWidth="1"/>
    <col min="9751" max="9751" width="8.453125" style="65" customWidth="1"/>
    <col min="9752" max="9752" width="20.54296875" style="65" customWidth="1"/>
    <col min="9753" max="9753" width="19.54296875" style="65" customWidth="1"/>
    <col min="9754" max="9754" width="13.81640625" style="65" customWidth="1"/>
    <col min="9755" max="9755" width="9.1796875" style="65"/>
    <col min="9756" max="9756" width="25.54296875" style="65" customWidth="1"/>
    <col min="9757" max="10000" width="9.1796875" style="65"/>
    <col min="10001" max="10001" width="4.7265625" style="65" customWidth="1"/>
    <col min="10002" max="10002" width="14" style="65" customWidth="1"/>
    <col min="10003" max="10003" width="35.7265625" style="65" customWidth="1"/>
    <col min="10004" max="10004" width="44.54296875" style="65" customWidth="1"/>
    <col min="10005" max="10005" width="15.1796875" style="65" customWidth="1"/>
    <col min="10006" max="10006" width="31.26953125" style="65" customWidth="1"/>
    <col min="10007" max="10007" width="8.453125" style="65" customWidth="1"/>
    <col min="10008" max="10008" width="20.54296875" style="65" customWidth="1"/>
    <col min="10009" max="10009" width="19.54296875" style="65" customWidth="1"/>
    <col min="10010" max="10010" width="13.81640625" style="65" customWidth="1"/>
    <col min="10011" max="10011" width="9.1796875" style="65"/>
    <col min="10012" max="10012" width="25.54296875" style="65" customWidth="1"/>
    <col min="10013" max="10256" width="9.1796875" style="65"/>
    <col min="10257" max="10257" width="4.7265625" style="65" customWidth="1"/>
    <col min="10258" max="10258" width="14" style="65" customWidth="1"/>
    <col min="10259" max="10259" width="35.7265625" style="65" customWidth="1"/>
    <col min="10260" max="10260" width="44.54296875" style="65" customWidth="1"/>
    <col min="10261" max="10261" width="15.1796875" style="65" customWidth="1"/>
    <col min="10262" max="10262" width="31.26953125" style="65" customWidth="1"/>
    <col min="10263" max="10263" width="8.453125" style="65" customWidth="1"/>
    <col min="10264" max="10264" width="20.54296875" style="65" customWidth="1"/>
    <col min="10265" max="10265" width="19.54296875" style="65" customWidth="1"/>
    <col min="10266" max="10266" width="13.81640625" style="65" customWidth="1"/>
    <col min="10267" max="10267" width="9.1796875" style="65"/>
    <col min="10268" max="10268" width="25.54296875" style="65" customWidth="1"/>
    <col min="10269" max="10512" width="9.1796875" style="65"/>
    <col min="10513" max="10513" width="4.7265625" style="65" customWidth="1"/>
    <col min="10514" max="10514" width="14" style="65" customWidth="1"/>
    <col min="10515" max="10515" width="35.7265625" style="65" customWidth="1"/>
    <col min="10516" max="10516" width="44.54296875" style="65" customWidth="1"/>
    <col min="10517" max="10517" width="15.1796875" style="65" customWidth="1"/>
    <col min="10518" max="10518" width="31.26953125" style="65" customWidth="1"/>
    <col min="10519" max="10519" width="8.453125" style="65" customWidth="1"/>
    <col min="10520" max="10520" width="20.54296875" style="65" customWidth="1"/>
    <col min="10521" max="10521" width="19.54296875" style="65" customWidth="1"/>
    <col min="10522" max="10522" width="13.81640625" style="65" customWidth="1"/>
    <col min="10523" max="10523" width="9.1796875" style="65"/>
    <col min="10524" max="10524" width="25.54296875" style="65" customWidth="1"/>
    <col min="10525" max="10768" width="9.1796875" style="65"/>
    <col min="10769" max="10769" width="4.7265625" style="65" customWidth="1"/>
    <col min="10770" max="10770" width="14" style="65" customWidth="1"/>
    <col min="10771" max="10771" width="35.7265625" style="65" customWidth="1"/>
    <col min="10772" max="10772" width="44.54296875" style="65" customWidth="1"/>
    <col min="10773" max="10773" width="15.1796875" style="65" customWidth="1"/>
    <col min="10774" max="10774" width="31.26953125" style="65" customWidth="1"/>
    <col min="10775" max="10775" width="8.453125" style="65" customWidth="1"/>
    <col min="10776" max="10776" width="20.54296875" style="65" customWidth="1"/>
    <col min="10777" max="10777" width="19.54296875" style="65" customWidth="1"/>
    <col min="10778" max="10778" width="13.81640625" style="65" customWidth="1"/>
    <col min="10779" max="10779" width="9.1796875" style="65"/>
    <col min="10780" max="10780" width="25.54296875" style="65" customWidth="1"/>
    <col min="10781" max="11024" width="9.1796875" style="65"/>
    <col min="11025" max="11025" width="4.7265625" style="65" customWidth="1"/>
    <col min="11026" max="11026" width="14" style="65" customWidth="1"/>
    <col min="11027" max="11027" width="35.7265625" style="65" customWidth="1"/>
    <col min="11028" max="11028" width="44.54296875" style="65" customWidth="1"/>
    <col min="11029" max="11029" width="15.1796875" style="65" customWidth="1"/>
    <col min="11030" max="11030" width="31.26953125" style="65" customWidth="1"/>
    <col min="11031" max="11031" width="8.453125" style="65" customWidth="1"/>
    <col min="11032" max="11032" width="20.54296875" style="65" customWidth="1"/>
    <col min="11033" max="11033" width="19.54296875" style="65" customWidth="1"/>
    <col min="11034" max="11034" width="13.81640625" style="65" customWidth="1"/>
    <col min="11035" max="11035" width="9.1796875" style="65"/>
    <col min="11036" max="11036" width="25.54296875" style="65" customWidth="1"/>
    <col min="11037" max="11280" width="9.1796875" style="65"/>
    <col min="11281" max="11281" width="4.7265625" style="65" customWidth="1"/>
    <col min="11282" max="11282" width="14" style="65" customWidth="1"/>
    <col min="11283" max="11283" width="35.7265625" style="65" customWidth="1"/>
    <col min="11284" max="11284" width="44.54296875" style="65" customWidth="1"/>
    <col min="11285" max="11285" width="15.1796875" style="65" customWidth="1"/>
    <col min="11286" max="11286" width="31.26953125" style="65" customWidth="1"/>
    <col min="11287" max="11287" width="8.453125" style="65" customWidth="1"/>
    <col min="11288" max="11288" width="20.54296875" style="65" customWidth="1"/>
    <col min="11289" max="11289" width="19.54296875" style="65" customWidth="1"/>
    <col min="11290" max="11290" width="13.81640625" style="65" customWidth="1"/>
    <col min="11291" max="11291" width="9.1796875" style="65"/>
    <col min="11292" max="11292" width="25.54296875" style="65" customWidth="1"/>
    <col min="11293" max="11536" width="9.1796875" style="65"/>
    <col min="11537" max="11537" width="4.7265625" style="65" customWidth="1"/>
    <col min="11538" max="11538" width="14" style="65" customWidth="1"/>
    <col min="11539" max="11539" width="35.7265625" style="65" customWidth="1"/>
    <col min="11540" max="11540" width="44.54296875" style="65" customWidth="1"/>
    <col min="11541" max="11541" width="15.1796875" style="65" customWidth="1"/>
    <col min="11542" max="11542" width="31.26953125" style="65" customWidth="1"/>
    <col min="11543" max="11543" width="8.453125" style="65" customWidth="1"/>
    <col min="11544" max="11544" width="20.54296875" style="65" customWidth="1"/>
    <col min="11545" max="11545" width="19.54296875" style="65" customWidth="1"/>
    <col min="11546" max="11546" width="13.81640625" style="65" customWidth="1"/>
    <col min="11547" max="11547" width="9.1796875" style="65"/>
    <col min="11548" max="11548" width="25.54296875" style="65" customWidth="1"/>
    <col min="11549" max="11792" width="9.1796875" style="65"/>
    <col min="11793" max="11793" width="4.7265625" style="65" customWidth="1"/>
    <col min="11794" max="11794" width="14" style="65" customWidth="1"/>
    <col min="11795" max="11795" width="35.7265625" style="65" customWidth="1"/>
    <col min="11796" max="11796" width="44.54296875" style="65" customWidth="1"/>
    <col min="11797" max="11797" width="15.1796875" style="65" customWidth="1"/>
    <col min="11798" max="11798" width="31.26953125" style="65" customWidth="1"/>
    <col min="11799" max="11799" width="8.453125" style="65" customWidth="1"/>
    <col min="11800" max="11800" width="20.54296875" style="65" customWidth="1"/>
    <col min="11801" max="11801" width="19.54296875" style="65" customWidth="1"/>
    <col min="11802" max="11802" width="13.81640625" style="65" customWidth="1"/>
    <col min="11803" max="11803" width="9.1796875" style="65"/>
    <col min="11804" max="11804" width="25.54296875" style="65" customWidth="1"/>
    <col min="11805" max="12048" width="9.1796875" style="65"/>
    <col min="12049" max="12049" width="4.7265625" style="65" customWidth="1"/>
    <col min="12050" max="12050" width="14" style="65" customWidth="1"/>
    <col min="12051" max="12051" width="35.7265625" style="65" customWidth="1"/>
    <col min="12052" max="12052" width="44.54296875" style="65" customWidth="1"/>
    <col min="12053" max="12053" width="15.1796875" style="65" customWidth="1"/>
    <col min="12054" max="12054" width="31.26953125" style="65" customWidth="1"/>
    <col min="12055" max="12055" width="8.453125" style="65" customWidth="1"/>
    <col min="12056" max="12056" width="20.54296875" style="65" customWidth="1"/>
    <col min="12057" max="12057" width="19.54296875" style="65" customWidth="1"/>
    <col min="12058" max="12058" width="13.81640625" style="65" customWidth="1"/>
    <col min="12059" max="12059" width="9.1796875" style="65"/>
    <col min="12060" max="12060" width="25.54296875" style="65" customWidth="1"/>
    <col min="12061" max="12304" width="9.1796875" style="65"/>
    <col min="12305" max="12305" width="4.7265625" style="65" customWidth="1"/>
    <col min="12306" max="12306" width="14" style="65" customWidth="1"/>
    <col min="12307" max="12307" width="35.7265625" style="65" customWidth="1"/>
    <col min="12308" max="12308" width="44.54296875" style="65" customWidth="1"/>
    <col min="12309" max="12309" width="15.1796875" style="65" customWidth="1"/>
    <col min="12310" max="12310" width="31.26953125" style="65" customWidth="1"/>
    <col min="12311" max="12311" width="8.453125" style="65" customWidth="1"/>
    <col min="12312" max="12312" width="20.54296875" style="65" customWidth="1"/>
    <col min="12313" max="12313" width="19.54296875" style="65" customWidth="1"/>
    <col min="12314" max="12314" width="13.81640625" style="65" customWidth="1"/>
    <col min="12315" max="12315" width="9.1796875" style="65"/>
    <col min="12316" max="12316" width="25.54296875" style="65" customWidth="1"/>
    <col min="12317" max="12560" width="9.1796875" style="65"/>
    <col min="12561" max="12561" width="4.7265625" style="65" customWidth="1"/>
    <col min="12562" max="12562" width="14" style="65" customWidth="1"/>
    <col min="12563" max="12563" width="35.7265625" style="65" customWidth="1"/>
    <col min="12564" max="12564" width="44.54296875" style="65" customWidth="1"/>
    <col min="12565" max="12565" width="15.1796875" style="65" customWidth="1"/>
    <col min="12566" max="12566" width="31.26953125" style="65" customWidth="1"/>
    <col min="12567" max="12567" width="8.453125" style="65" customWidth="1"/>
    <col min="12568" max="12568" width="20.54296875" style="65" customWidth="1"/>
    <col min="12569" max="12569" width="19.54296875" style="65" customWidth="1"/>
    <col min="12570" max="12570" width="13.81640625" style="65" customWidth="1"/>
    <col min="12571" max="12571" width="9.1796875" style="65"/>
    <col min="12572" max="12572" width="25.54296875" style="65" customWidth="1"/>
    <col min="12573" max="12816" width="9.1796875" style="65"/>
    <col min="12817" max="12817" width="4.7265625" style="65" customWidth="1"/>
    <col min="12818" max="12818" width="14" style="65" customWidth="1"/>
    <col min="12819" max="12819" width="35.7265625" style="65" customWidth="1"/>
    <col min="12820" max="12820" width="44.54296875" style="65" customWidth="1"/>
    <col min="12821" max="12821" width="15.1796875" style="65" customWidth="1"/>
    <col min="12822" max="12822" width="31.26953125" style="65" customWidth="1"/>
    <col min="12823" max="12823" width="8.453125" style="65" customWidth="1"/>
    <col min="12824" max="12824" width="20.54296875" style="65" customWidth="1"/>
    <col min="12825" max="12825" width="19.54296875" style="65" customWidth="1"/>
    <col min="12826" max="12826" width="13.81640625" style="65" customWidth="1"/>
    <col min="12827" max="12827" width="9.1796875" style="65"/>
    <col min="12828" max="12828" width="25.54296875" style="65" customWidth="1"/>
    <col min="12829" max="13072" width="9.1796875" style="65"/>
    <col min="13073" max="13073" width="4.7265625" style="65" customWidth="1"/>
    <col min="13074" max="13074" width="14" style="65" customWidth="1"/>
    <col min="13075" max="13075" width="35.7265625" style="65" customWidth="1"/>
    <col min="13076" max="13076" width="44.54296875" style="65" customWidth="1"/>
    <col min="13077" max="13077" width="15.1796875" style="65" customWidth="1"/>
    <col min="13078" max="13078" width="31.26953125" style="65" customWidth="1"/>
    <col min="13079" max="13079" width="8.453125" style="65" customWidth="1"/>
    <col min="13080" max="13080" width="20.54296875" style="65" customWidth="1"/>
    <col min="13081" max="13081" width="19.54296875" style="65" customWidth="1"/>
    <col min="13082" max="13082" width="13.81640625" style="65" customWidth="1"/>
    <col min="13083" max="13083" width="9.1796875" style="65"/>
    <col min="13084" max="13084" width="25.54296875" style="65" customWidth="1"/>
    <col min="13085" max="13328" width="9.1796875" style="65"/>
    <col min="13329" max="13329" width="4.7265625" style="65" customWidth="1"/>
    <col min="13330" max="13330" width="14" style="65" customWidth="1"/>
    <col min="13331" max="13331" width="35.7265625" style="65" customWidth="1"/>
    <col min="13332" max="13332" width="44.54296875" style="65" customWidth="1"/>
    <col min="13333" max="13333" width="15.1796875" style="65" customWidth="1"/>
    <col min="13334" max="13334" width="31.26953125" style="65" customWidth="1"/>
    <col min="13335" max="13335" width="8.453125" style="65" customWidth="1"/>
    <col min="13336" max="13336" width="20.54296875" style="65" customWidth="1"/>
    <col min="13337" max="13337" width="19.54296875" style="65" customWidth="1"/>
    <col min="13338" max="13338" width="13.81640625" style="65" customWidth="1"/>
    <col min="13339" max="13339" width="9.1796875" style="65"/>
    <col min="13340" max="13340" width="25.54296875" style="65" customWidth="1"/>
    <col min="13341" max="13584" width="9.1796875" style="65"/>
    <col min="13585" max="13585" width="4.7265625" style="65" customWidth="1"/>
    <col min="13586" max="13586" width="14" style="65" customWidth="1"/>
    <col min="13587" max="13587" width="35.7265625" style="65" customWidth="1"/>
    <col min="13588" max="13588" width="44.54296875" style="65" customWidth="1"/>
    <col min="13589" max="13589" width="15.1796875" style="65" customWidth="1"/>
    <col min="13590" max="13590" width="31.26953125" style="65" customWidth="1"/>
    <col min="13591" max="13591" width="8.453125" style="65" customWidth="1"/>
    <col min="13592" max="13592" width="20.54296875" style="65" customWidth="1"/>
    <col min="13593" max="13593" width="19.54296875" style="65" customWidth="1"/>
    <col min="13594" max="13594" width="13.81640625" style="65" customWidth="1"/>
    <col min="13595" max="13595" width="9.1796875" style="65"/>
    <col min="13596" max="13596" width="25.54296875" style="65" customWidth="1"/>
    <col min="13597" max="13840" width="9.1796875" style="65"/>
    <col min="13841" max="13841" width="4.7265625" style="65" customWidth="1"/>
    <col min="13842" max="13842" width="14" style="65" customWidth="1"/>
    <col min="13843" max="13843" width="35.7265625" style="65" customWidth="1"/>
    <col min="13844" max="13844" width="44.54296875" style="65" customWidth="1"/>
    <col min="13845" max="13845" width="15.1796875" style="65" customWidth="1"/>
    <col min="13846" max="13846" width="31.26953125" style="65" customWidth="1"/>
    <col min="13847" max="13847" width="8.453125" style="65" customWidth="1"/>
    <col min="13848" max="13848" width="20.54296875" style="65" customWidth="1"/>
    <col min="13849" max="13849" width="19.54296875" style="65" customWidth="1"/>
    <col min="13850" max="13850" width="13.81640625" style="65" customWidth="1"/>
    <col min="13851" max="13851" width="9.1796875" style="65"/>
    <col min="13852" max="13852" width="25.54296875" style="65" customWidth="1"/>
    <col min="13853" max="14096" width="9.1796875" style="65"/>
    <col min="14097" max="14097" width="4.7265625" style="65" customWidth="1"/>
    <col min="14098" max="14098" width="14" style="65" customWidth="1"/>
    <col min="14099" max="14099" width="35.7265625" style="65" customWidth="1"/>
    <col min="14100" max="14100" width="44.54296875" style="65" customWidth="1"/>
    <col min="14101" max="14101" width="15.1796875" style="65" customWidth="1"/>
    <col min="14102" max="14102" width="31.26953125" style="65" customWidth="1"/>
    <col min="14103" max="14103" width="8.453125" style="65" customWidth="1"/>
    <col min="14104" max="14104" width="20.54296875" style="65" customWidth="1"/>
    <col min="14105" max="14105" width="19.54296875" style="65" customWidth="1"/>
    <col min="14106" max="14106" width="13.81640625" style="65" customWidth="1"/>
    <col min="14107" max="14107" width="9.1796875" style="65"/>
    <col min="14108" max="14108" width="25.54296875" style="65" customWidth="1"/>
    <col min="14109" max="14352" width="9.1796875" style="65"/>
    <col min="14353" max="14353" width="4.7265625" style="65" customWidth="1"/>
    <col min="14354" max="14354" width="14" style="65" customWidth="1"/>
    <col min="14355" max="14355" width="35.7265625" style="65" customWidth="1"/>
    <col min="14356" max="14356" width="44.54296875" style="65" customWidth="1"/>
    <col min="14357" max="14357" width="15.1796875" style="65" customWidth="1"/>
    <col min="14358" max="14358" width="31.26953125" style="65" customWidth="1"/>
    <col min="14359" max="14359" width="8.453125" style="65" customWidth="1"/>
    <col min="14360" max="14360" width="20.54296875" style="65" customWidth="1"/>
    <col min="14361" max="14361" width="19.54296875" style="65" customWidth="1"/>
    <col min="14362" max="14362" width="13.81640625" style="65" customWidth="1"/>
    <col min="14363" max="14363" width="9.1796875" style="65"/>
    <col min="14364" max="14364" width="25.54296875" style="65" customWidth="1"/>
    <col min="14365" max="14608" width="9.1796875" style="65"/>
    <col min="14609" max="14609" width="4.7265625" style="65" customWidth="1"/>
    <col min="14610" max="14610" width="14" style="65" customWidth="1"/>
    <col min="14611" max="14611" width="35.7265625" style="65" customWidth="1"/>
    <col min="14612" max="14612" width="44.54296875" style="65" customWidth="1"/>
    <col min="14613" max="14613" width="15.1796875" style="65" customWidth="1"/>
    <col min="14614" max="14614" width="31.26953125" style="65" customWidth="1"/>
    <col min="14615" max="14615" width="8.453125" style="65" customWidth="1"/>
    <col min="14616" max="14616" width="20.54296875" style="65" customWidth="1"/>
    <col min="14617" max="14617" width="19.54296875" style="65" customWidth="1"/>
    <col min="14618" max="14618" width="13.81640625" style="65" customWidth="1"/>
    <col min="14619" max="14619" width="9.1796875" style="65"/>
    <col min="14620" max="14620" width="25.54296875" style="65" customWidth="1"/>
    <col min="14621" max="14864" width="9.1796875" style="65"/>
    <col min="14865" max="14865" width="4.7265625" style="65" customWidth="1"/>
    <col min="14866" max="14866" width="14" style="65" customWidth="1"/>
    <col min="14867" max="14867" width="35.7265625" style="65" customWidth="1"/>
    <col min="14868" max="14868" width="44.54296875" style="65" customWidth="1"/>
    <col min="14869" max="14869" width="15.1796875" style="65" customWidth="1"/>
    <col min="14870" max="14870" width="31.26953125" style="65" customWidth="1"/>
    <col min="14871" max="14871" width="8.453125" style="65" customWidth="1"/>
    <col min="14872" max="14872" width="20.54296875" style="65" customWidth="1"/>
    <col min="14873" max="14873" width="19.54296875" style="65" customWidth="1"/>
    <col min="14874" max="14874" width="13.81640625" style="65" customWidth="1"/>
    <col min="14875" max="14875" width="9.1796875" style="65"/>
    <col min="14876" max="14876" width="25.54296875" style="65" customWidth="1"/>
    <col min="14877" max="15120" width="9.1796875" style="65"/>
    <col min="15121" max="15121" width="4.7265625" style="65" customWidth="1"/>
    <col min="15122" max="15122" width="14" style="65" customWidth="1"/>
    <col min="15123" max="15123" width="35.7265625" style="65" customWidth="1"/>
    <col min="15124" max="15124" width="44.54296875" style="65" customWidth="1"/>
    <col min="15125" max="15125" width="15.1796875" style="65" customWidth="1"/>
    <col min="15126" max="15126" width="31.26953125" style="65" customWidth="1"/>
    <col min="15127" max="15127" width="8.453125" style="65" customWidth="1"/>
    <col min="15128" max="15128" width="20.54296875" style="65" customWidth="1"/>
    <col min="15129" max="15129" width="19.54296875" style="65" customWidth="1"/>
    <col min="15130" max="15130" width="13.81640625" style="65" customWidth="1"/>
    <col min="15131" max="15131" width="9.1796875" style="65"/>
    <col min="15132" max="15132" width="25.54296875" style="65" customWidth="1"/>
    <col min="15133" max="15376" width="9.1796875" style="65"/>
    <col min="15377" max="15377" width="4.7265625" style="65" customWidth="1"/>
    <col min="15378" max="15378" width="14" style="65" customWidth="1"/>
    <col min="15379" max="15379" width="35.7265625" style="65" customWidth="1"/>
    <col min="15380" max="15380" width="44.54296875" style="65" customWidth="1"/>
    <col min="15381" max="15381" width="15.1796875" style="65" customWidth="1"/>
    <col min="15382" max="15382" width="31.26953125" style="65" customWidth="1"/>
    <col min="15383" max="15383" width="8.453125" style="65" customWidth="1"/>
    <col min="15384" max="15384" width="20.54296875" style="65" customWidth="1"/>
    <col min="15385" max="15385" width="19.54296875" style="65" customWidth="1"/>
    <col min="15386" max="15386" width="13.81640625" style="65" customWidth="1"/>
    <col min="15387" max="15387" width="9.1796875" style="65"/>
    <col min="15388" max="15388" width="25.54296875" style="65" customWidth="1"/>
    <col min="15389" max="15632" width="9.1796875" style="65"/>
    <col min="15633" max="15633" width="4.7265625" style="65" customWidth="1"/>
    <col min="15634" max="15634" width="14" style="65" customWidth="1"/>
    <col min="15635" max="15635" width="35.7265625" style="65" customWidth="1"/>
    <col min="15636" max="15636" width="44.54296875" style="65" customWidth="1"/>
    <col min="15637" max="15637" width="15.1796875" style="65" customWidth="1"/>
    <col min="15638" max="15638" width="31.26953125" style="65" customWidth="1"/>
    <col min="15639" max="15639" width="8.453125" style="65" customWidth="1"/>
    <col min="15640" max="15640" width="20.54296875" style="65" customWidth="1"/>
    <col min="15641" max="15641" width="19.54296875" style="65" customWidth="1"/>
    <col min="15642" max="15642" width="13.81640625" style="65" customWidth="1"/>
    <col min="15643" max="15643" width="9.1796875" style="65"/>
    <col min="15644" max="15644" width="25.54296875" style="65" customWidth="1"/>
    <col min="15645" max="15888" width="9.1796875" style="65"/>
    <col min="15889" max="15889" width="4.7265625" style="65" customWidth="1"/>
    <col min="15890" max="15890" width="14" style="65" customWidth="1"/>
    <col min="15891" max="15891" width="35.7265625" style="65" customWidth="1"/>
    <col min="15892" max="15892" width="44.54296875" style="65" customWidth="1"/>
    <col min="15893" max="15893" width="15.1796875" style="65" customWidth="1"/>
    <col min="15894" max="15894" width="31.26953125" style="65" customWidth="1"/>
    <col min="15895" max="15895" width="8.453125" style="65" customWidth="1"/>
    <col min="15896" max="15896" width="20.54296875" style="65" customWidth="1"/>
    <col min="15897" max="15897" width="19.54296875" style="65" customWidth="1"/>
    <col min="15898" max="15898" width="13.81640625" style="65" customWidth="1"/>
    <col min="15899" max="15899" width="9.1796875" style="65"/>
    <col min="15900" max="15900" width="25.54296875" style="65" customWidth="1"/>
    <col min="15901" max="16144" width="9.1796875" style="65"/>
    <col min="16145" max="16145" width="4.7265625" style="65" customWidth="1"/>
    <col min="16146" max="16146" width="14" style="65" customWidth="1"/>
    <col min="16147" max="16147" width="35.7265625" style="65" customWidth="1"/>
    <col min="16148" max="16148" width="44.54296875" style="65" customWidth="1"/>
    <col min="16149" max="16149" width="15.1796875" style="65" customWidth="1"/>
    <col min="16150" max="16150" width="31.26953125" style="65" customWidth="1"/>
    <col min="16151" max="16151" width="8.453125" style="65" customWidth="1"/>
    <col min="16152" max="16152" width="20.54296875" style="65" customWidth="1"/>
    <col min="16153" max="16153" width="19.54296875" style="65" customWidth="1"/>
    <col min="16154" max="16154" width="13.81640625" style="65" customWidth="1"/>
    <col min="16155" max="16155" width="9.1796875" style="65"/>
    <col min="16156" max="16156" width="25.54296875" style="65" customWidth="1"/>
    <col min="16157" max="16384" width="9.1796875" style="65"/>
  </cols>
  <sheetData>
    <row r="1" spans="1:70" s="61" customFormat="1" ht="39.75" customHeight="1" x14ac:dyDescent="0.35">
      <c r="A1" s="315" t="s">
        <v>571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7"/>
      <c r="AG1" s="60"/>
      <c r="AI1" s="60"/>
      <c r="AK1" s="59"/>
      <c r="AL1" s="59"/>
      <c r="AM1" s="59"/>
      <c r="AQ1" s="79"/>
      <c r="AR1" s="79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79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79"/>
    </row>
    <row r="2" spans="1:70" s="61" customFormat="1" ht="26.25" customHeight="1" x14ac:dyDescent="0.35">
      <c r="A2" s="144"/>
      <c r="B2" s="189" t="s">
        <v>572</v>
      </c>
      <c r="C2" s="191"/>
      <c r="D2" s="182"/>
      <c r="E2" s="182"/>
      <c r="F2" s="182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34"/>
      <c r="S2" s="134"/>
      <c r="T2" s="134"/>
      <c r="U2" s="134"/>
      <c r="V2" s="184"/>
      <c r="W2" s="185"/>
      <c r="X2" s="184"/>
      <c r="Y2" s="185"/>
      <c r="Z2" s="184"/>
      <c r="AA2" s="184"/>
      <c r="AB2" s="185"/>
      <c r="AC2" s="184"/>
      <c r="AD2" s="134"/>
      <c r="AE2" s="135"/>
      <c r="AF2" s="140"/>
      <c r="AG2" s="60"/>
      <c r="AI2" s="60"/>
      <c r="AK2" s="59"/>
      <c r="AL2" s="59"/>
      <c r="AM2" s="59"/>
      <c r="AQ2" s="79"/>
      <c r="AR2" s="79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79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79"/>
    </row>
    <row r="3" spans="1:70" s="61" customFormat="1" ht="26.25" customHeight="1" x14ac:dyDescent="0.35">
      <c r="A3" s="144"/>
      <c r="B3" s="189" t="s">
        <v>573</v>
      </c>
      <c r="C3" s="19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6"/>
      <c r="Q3" s="186"/>
      <c r="R3" s="134"/>
      <c r="S3" s="134"/>
      <c r="T3" s="134"/>
      <c r="U3" s="134"/>
      <c r="V3" s="184"/>
      <c r="W3" s="185"/>
      <c r="X3" s="184"/>
      <c r="Y3" s="185"/>
      <c r="Z3" s="184"/>
      <c r="AA3" s="184"/>
      <c r="AB3" s="185"/>
      <c r="AC3" s="184"/>
      <c r="AD3" s="187"/>
      <c r="AE3" s="188"/>
      <c r="AF3" s="140"/>
      <c r="AG3" s="60"/>
      <c r="AI3" s="60"/>
      <c r="AK3" s="59"/>
      <c r="AL3" s="59"/>
      <c r="AM3" s="59"/>
      <c r="AN3" s="59"/>
      <c r="AO3" s="59"/>
      <c r="AQ3" s="307" t="s">
        <v>439</v>
      </c>
      <c r="AR3" s="307"/>
      <c r="AS3" s="307"/>
      <c r="AT3" s="307"/>
      <c r="AU3" s="307"/>
      <c r="AV3" s="307"/>
      <c r="AW3" s="307"/>
      <c r="AX3" s="307"/>
      <c r="AY3" s="307"/>
      <c r="AZ3" s="307"/>
      <c r="BA3" s="307"/>
      <c r="BB3" s="307"/>
      <c r="BC3" s="307"/>
      <c r="BD3" s="307"/>
      <c r="BE3" s="307"/>
      <c r="BF3" s="307"/>
      <c r="BG3" s="307"/>
      <c r="BH3" s="307"/>
      <c r="BI3" s="307"/>
      <c r="BJ3" s="307"/>
      <c r="BK3" s="307"/>
      <c r="BL3" s="307"/>
      <c r="BM3" s="307"/>
      <c r="BN3" s="307"/>
      <c r="BO3" s="307"/>
      <c r="BP3" s="307"/>
      <c r="BQ3" s="307"/>
      <c r="BR3" s="79"/>
    </row>
    <row r="4" spans="1:70" s="61" customFormat="1" ht="26.25" customHeight="1" x14ac:dyDescent="0.35">
      <c r="A4" s="144"/>
      <c r="B4" s="189" t="s">
        <v>574</v>
      </c>
      <c r="C4" s="193"/>
      <c r="D4" s="135"/>
      <c r="E4" s="135"/>
      <c r="F4" s="135"/>
      <c r="G4" s="182"/>
      <c r="H4" s="182"/>
      <c r="I4" s="182"/>
      <c r="J4" s="182"/>
      <c r="K4" s="182"/>
      <c r="L4" s="182"/>
      <c r="M4" s="182"/>
      <c r="N4" s="182"/>
      <c r="O4" s="182"/>
      <c r="P4" s="135"/>
      <c r="Q4" s="135"/>
      <c r="R4" s="135"/>
      <c r="S4" s="135"/>
      <c r="T4" s="135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4"/>
      <c r="AF4" s="140"/>
      <c r="AG4" s="63"/>
      <c r="AH4" s="59"/>
      <c r="AI4" s="63"/>
      <c r="AJ4" s="59"/>
      <c r="AK4" s="59"/>
      <c r="AL4" s="59"/>
      <c r="AM4" s="59"/>
      <c r="AN4" s="59"/>
      <c r="AO4" s="59"/>
      <c r="AQ4" s="81"/>
      <c r="AR4" s="308" t="s">
        <v>440</v>
      </c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10"/>
      <c r="BE4" s="81"/>
      <c r="BF4" s="308" t="s">
        <v>14</v>
      </c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10"/>
      <c r="BR4" s="79"/>
    </row>
    <row r="5" spans="1:70" s="61" customFormat="1" ht="35.25" customHeight="1" x14ac:dyDescent="0.35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311" t="s">
        <v>441</v>
      </c>
      <c r="AH5" s="311"/>
      <c r="AI5" s="312" t="s">
        <v>442</v>
      </c>
      <c r="AJ5" s="311"/>
      <c r="AK5" s="59"/>
      <c r="AL5" s="59"/>
      <c r="AM5" s="59"/>
      <c r="AN5" s="59"/>
      <c r="AO5" s="59"/>
      <c r="AQ5" s="81"/>
      <c r="AR5" s="81"/>
      <c r="AS5" s="307" t="s">
        <v>443</v>
      </c>
      <c r="AT5" s="307"/>
      <c r="AU5" s="307"/>
      <c r="AV5" s="307"/>
      <c r="AW5" s="307"/>
      <c r="AX5" s="307"/>
      <c r="AY5" s="307" t="s">
        <v>444</v>
      </c>
      <c r="AZ5" s="307"/>
      <c r="BA5" s="307"/>
      <c r="BB5" s="307"/>
      <c r="BC5" s="307"/>
      <c r="BD5" s="307"/>
      <c r="BE5" s="81"/>
      <c r="BF5" s="307" t="s">
        <v>443</v>
      </c>
      <c r="BG5" s="307"/>
      <c r="BH5" s="307"/>
      <c r="BI5" s="307"/>
      <c r="BJ5" s="307"/>
      <c r="BK5" s="307"/>
      <c r="BL5" s="307" t="s">
        <v>444</v>
      </c>
      <c r="BM5" s="307"/>
      <c r="BN5" s="307"/>
      <c r="BO5" s="307"/>
      <c r="BP5" s="307"/>
      <c r="BQ5" s="307"/>
      <c r="BR5" s="79"/>
    </row>
    <row r="6" spans="1:70" s="61" customFormat="1" ht="35.25" customHeight="1" x14ac:dyDescent="0.35">
      <c r="A6" s="189"/>
      <c r="B6" s="184" t="s">
        <v>445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96"/>
      <c r="AH6" s="96"/>
      <c r="AI6" s="96"/>
      <c r="AJ6" s="96"/>
      <c r="AK6" s="59"/>
      <c r="AL6" s="59"/>
      <c r="AM6" s="59"/>
      <c r="AN6" s="59"/>
      <c r="AO6" s="59"/>
      <c r="AQ6" s="81"/>
      <c r="AR6" s="81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81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79"/>
    </row>
    <row r="7" spans="1:70" s="59" customFormat="1" ht="51.75" customHeight="1" x14ac:dyDescent="0.35">
      <c r="A7" s="136" t="s">
        <v>446</v>
      </c>
      <c r="B7" s="137" t="s">
        <v>447</v>
      </c>
      <c r="C7" s="138" t="s">
        <v>448</v>
      </c>
      <c r="D7" s="139" t="s">
        <v>449</v>
      </c>
      <c r="E7" s="139" t="s">
        <v>450</v>
      </c>
      <c r="F7" s="138" t="s">
        <v>451</v>
      </c>
      <c r="G7" s="137" t="s">
        <v>452</v>
      </c>
      <c r="H7" s="137" t="s">
        <v>453</v>
      </c>
      <c r="I7" s="137" t="s">
        <v>454</v>
      </c>
      <c r="J7" s="137" t="s">
        <v>455</v>
      </c>
      <c r="K7" s="137" t="s">
        <v>456</v>
      </c>
      <c r="L7" s="137" t="s">
        <v>345</v>
      </c>
      <c r="M7" s="137" t="s">
        <v>457</v>
      </c>
      <c r="N7" s="138" t="s">
        <v>458</v>
      </c>
      <c r="O7" s="138" t="s">
        <v>459</v>
      </c>
      <c r="P7" s="137" t="s">
        <v>460</v>
      </c>
      <c r="Q7" s="139" t="s">
        <v>461</v>
      </c>
      <c r="R7" s="137" t="s">
        <v>462</v>
      </c>
      <c r="S7" s="137" t="s">
        <v>463</v>
      </c>
      <c r="T7" s="137" t="s">
        <v>9</v>
      </c>
      <c r="U7" s="140" t="s">
        <v>464</v>
      </c>
      <c r="V7" s="140" t="s">
        <v>465</v>
      </c>
      <c r="W7" s="95" t="s">
        <v>466</v>
      </c>
      <c r="X7" s="140" t="s">
        <v>467</v>
      </c>
      <c r="Y7" s="95" t="s">
        <v>468</v>
      </c>
      <c r="Z7" s="140" t="s">
        <v>469</v>
      </c>
      <c r="AA7" s="140" t="s">
        <v>470</v>
      </c>
      <c r="AB7" s="95" t="s">
        <v>471</v>
      </c>
      <c r="AC7" s="140" t="s">
        <v>472</v>
      </c>
      <c r="AD7" s="95" t="s">
        <v>473</v>
      </c>
      <c r="AE7" s="140" t="s">
        <v>474</v>
      </c>
      <c r="AF7" s="141" t="s">
        <v>475</v>
      </c>
      <c r="AG7" s="142" t="s">
        <v>476</v>
      </c>
      <c r="AH7" s="140" t="s">
        <v>477</v>
      </c>
      <c r="AI7" s="142" t="s">
        <v>476</v>
      </c>
      <c r="AJ7" s="140" t="s">
        <v>477</v>
      </c>
      <c r="AK7" s="63" t="s">
        <v>478</v>
      </c>
      <c r="AL7" s="63"/>
      <c r="AM7" s="63"/>
      <c r="AN7" s="63"/>
      <c r="AO7" s="63"/>
      <c r="AQ7" s="97" t="s">
        <v>479</v>
      </c>
      <c r="AR7" s="97" t="s">
        <v>4</v>
      </c>
      <c r="AS7" s="97"/>
      <c r="AT7" s="97"/>
      <c r="AU7" s="97" t="s">
        <v>375</v>
      </c>
      <c r="AV7" s="97" t="s">
        <v>480</v>
      </c>
      <c r="AW7" s="97" t="s">
        <v>403</v>
      </c>
      <c r="AX7" s="95" t="s">
        <v>119</v>
      </c>
      <c r="AY7" s="95"/>
      <c r="AZ7" s="95"/>
      <c r="BA7" s="97" t="s">
        <v>375</v>
      </c>
      <c r="BB7" s="97" t="s">
        <v>480</v>
      </c>
      <c r="BC7" s="97" t="s">
        <v>403</v>
      </c>
      <c r="BD7" s="95" t="s">
        <v>119</v>
      </c>
      <c r="BE7" s="97"/>
      <c r="BF7" s="97"/>
      <c r="BG7" s="97"/>
      <c r="BH7" s="97" t="s">
        <v>375</v>
      </c>
      <c r="BI7" s="97" t="s">
        <v>480</v>
      </c>
      <c r="BJ7" s="97" t="s">
        <v>403</v>
      </c>
      <c r="BK7" s="95" t="s">
        <v>119</v>
      </c>
      <c r="BL7" s="95"/>
      <c r="BM7" s="95"/>
      <c r="BN7" s="97" t="s">
        <v>375</v>
      </c>
      <c r="BO7" s="97" t="s">
        <v>480</v>
      </c>
      <c r="BP7" s="97" t="s">
        <v>403</v>
      </c>
      <c r="BQ7" s="95" t="s">
        <v>119</v>
      </c>
      <c r="BR7" s="80"/>
    </row>
    <row r="8" spans="1:70" s="59" customFormat="1" ht="37.5" customHeight="1" x14ac:dyDescent="0.35">
      <c r="A8" s="143" t="s">
        <v>481</v>
      </c>
      <c r="B8" s="140"/>
      <c r="C8" s="140"/>
      <c r="D8" s="140"/>
      <c r="E8" s="140"/>
      <c r="F8" s="144"/>
      <c r="G8" s="144"/>
      <c r="H8" s="144"/>
      <c r="I8" s="144"/>
      <c r="J8" s="144"/>
      <c r="K8" s="140"/>
      <c r="L8" s="144"/>
      <c r="M8" s="144"/>
      <c r="N8" s="144"/>
      <c r="O8" s="144"/>
      <c r="P8" s="144"/>
      <c r="Q8" s="144"/>
      <c r="R8" s="140"/>
      <c r="S8" s="63"/>
      <c r="T8" s="95"/>
      <c r="U8" s="140"/>
      <c r="V8" s="140"/>
      <c r="W8" s="95"/>
      <c r="X8" s="140"/>
      <c r="Y8" s="95"/>
      <c r="Z8" s="140"/>
      <c r="AA8" s="140"/>
      <c r="AB8" s="95"/>
      <c r="AC8" s="140"/>
      <c r="AD8" s="95"/>
      <c r="AE8" s="140"/>
      <c r="AF8" s="145"/>
      <c r="AG8" s="140"/>
      <c r="AH8" s="140"/>
      <c r="AI8" s="140"/>
      <c r="AJ8" s="140"/>
      <c r="AK8" s="63"/>
      <c r="AL8" s="63"/>
      <c r="AM8" s="63"/>
      <c r="AN8" s="63"/>
      <c r="AO8" s="63"/>
      <c r="AQ8" s="92"/>
      <c r="AR8" s="92"/>
      <c r="AS8" s="92"/>
      <c r="AT8" s="92"/>
      <c r="AU8" s="92"/>
      <c r="AV8" s="92"/>
      <c r="AW8" s="92"/>
      <c r="AX8" s="93"/>
      <c r="AY8" s="93"/>
      <c r="AZ8" s="93"/>
      <c r="BA8" s="92"/>
      <c r="BB8" s="92"/>
      <c r="BC8" s="92"/>
      <c r="BD8" s="93"/>
      <c r="BE8" s="97"/>
      <c r="BF8" s="92"/>
      <c r="BG8" s="92"/>
      <c r="BH8" s="92"/>
      <c r="BI8" s="92"/>
      <c r="BJ8" s="92"/>
      <c r="BK8" s="93"/>
      <c r="BL8" s="93"/>
      <c r="BM8" s="93"/>
      <c r="BN8" s="92"/>
      <c r="BO8" s="92"/>
      <c r="BP8" s="92"/>
      <c r="BQ8" s="93"/>
      <c r="BR8" s="80"/>
    </row>
    <row r="9" spans="1:70" s="53" customFormat="1" ht="38.25" customHeight="1" x14ac:dyDescent="0.35">
      <c r="A9" s="295">
        <v>1</v>
      </c>
      <c r="B9" s="274" t="s">
        <v>482</v>
      </c>
      <c r="C9" s="274" t="str">
        <f>CONCATENATE(B9,"/",G9,"-",P9)</f>
        <v>PC-01/MCC-1-PM-WTP-M-02-A</v>
      </c>
      <c r="D9" s="146" t="s">
        <v>483</v>
      </c>
      <c r="E9" s="146" t="s">
        <v>484</v>
      </c>
      <c r="F9" s="146" t="str">
        <f t="shared" ref="F9:F20" si="0">CONCATENATE(O9,"/",E9)</f>
        <v>PM-WTP-M-02-A - U1/PT-10</v>
      </c>
      <c r="G9" s="274" t="s">
        <v>485</v>
      </c>
      <c r="H9" s="274" t="s">
        <v>481</v>
      </c>
      <c r="I9" s="274" t="s">
        <v>486</v>
      </c>
      <c r="J9" s="274">
        <v>37</v>
      </c>
      <c r="K9" s="274" t="s">
        <v>487</v>
      </c>
      <c r="L9" s="274" t="s">
        <v>361</v>
      </c>
      <c r="M9" s="274" t="s">
        <v>488</v>
      </c>
      <c r="N9" s="147" t="str">
        <f t="shared" ref="N9:N20" si="1">CONCATENATE(E9,"/",O9)</f>
        <v>PT-10/PM-WTP-M-02-A - U1</v>
      </c>
      <c r="O9" s="147" t="str">
        <f>P9&amp;" - "&amp;Q9</f>
        <v>PM-WTP-M-02-A - U1</v>
      </c>
      <c r="P9" s="298" t="s">
        <v>489</v>
      </c>
      <c r="Q9" s="21" t="s">
        <v>490</v>
      </c>
      <c r="R9" s="298" t="s">
        <v>491</v>
      </c>
      <c r="S9" s="274">
        <v>265</v>
      </c>
      <c r="T9" s="292">
        <f>IFERROR(VLOOKUP($L9,'GLAND SELEC. INPUT &amp; NOTES SHT'!$G$32:$H$47,2,0),"NA")</f>
        <v>34</v>
      </c>
      <c r="U9" s="285" t="s">
        <v>492</v>
      </c>
      <c r="V9" s="288" t="s">
        <v>31</v>
      </c>
      <c r="W9" s="279" t="str">
        <f>IF('GLAND SELEC. INPUT &amp; NOTES SHT'!$H$17="Ni PLATED BRASS",IF($AQ9="NARMOURED CABLE",$AX9,IF($AQ9=" ARMOURED CABLE",IF($AT9="M",$AV9,IF($AT9=" ",$AU9,IF($AT9="N",$AW9,"NA"))))),IF($AQ9="NARMOURED CABLE",$BK9,IF($AQ9=" ARMOURED CABLE",IF($BG9="M",$BI9,IF($BG9=" ",$BH9,IF($BG9="N",$BJ9,"NA"))))))</f>
        <v>BPW 07</v>
      </c>
      <c r="X9" s="301" t="s">
        <v>0</v>
      </c>
      <c r="Y9" s="304" t="str">
        <f>IF($X9="YES","PVC SHROUD FOR "&amp;$W9,"NA")</f>
        <v>PVC SHROUD FOR BPW 07</v>
      </c>
      <c r="Z9" s="301" t="s">
        <v>57</v>
      </c>
      <c r="AA9" s="288" t="s">
        <v>31</v>
      </c>
      <c r="AB9" s="279" t="str">
        <f>IF('GLAND SELEC. INPUT &amp; NOTES SHT'!$H$17="Ni PLATED BRASS",IF($AQ9="NARMOURED CABLE",$BD9,IF($AQ9=" ARMOURED CABLE",IF($AZ9="M",$BB9,IF($AZ9=" ",$BA9,IF($AZ9="N",$BC9,"NA"))))),IF($AQ9="NARMOURED CABLE",$BQ9,IF($AQ9=" ARMOURED CABLE",IF($BM9="M",$BO9,IF($BM9=" ",$BN9,IF($BM9="N",$BP9,"NA"))))))</f>
        <v>BPW 07</v>
      </c>
      <c r="AC9" s="301" t="s">
        <v>0</v>
      </c>
      <c r="AD9" s="304" t="str">
        <f>IF($AC9="YES","PVC SHROUD FOR "&amp;$AB9,"NA")</f>
        <v>PVC SHROUD FOR BPW 07</v>
      </c>
      <c r="AE9" s="274" t="s">
        <v>493</v>
      </c>
      <c r="AF9" s="149"/>
      <c r="AG9" s="147"/>
      <c r="AH9" s="150">
        <v>3</v>
      </c>
      <c r="AI9" s="147"/>
      <c r="AJ9" s="150"/>
      <c r="AK9" s="64"/>
      <c r="AL9" s="64" t="s">
        <v>494</v>
      </c>
      <c r="AO9" s="63"/>
      <c r="AP9" s="59"/>
      <c r="AQ9" s="82" t="str">
        <f t="shared" ref="AQ9:AQ20" si="2">RIGHT(L9,15)</f>
        <v xml:space="preserve"> ARMOURED CABLE</v>
      </c>
      <c r="AR9" s="82" t="str">
        <f>'GLAND SELEC. INPUT &amp; NOTES SHT'!$H$16</f>
        <v>BRACO</v>
      </c>
      <c r="AS9" s="82" t="str">
        <f t="shared" ref="AS9:AS20" si="3">RIGHT($V9,3)</f>
        <v xml:space="preserve"> ET</v>
      </c>
      <c r="AT9" s="82" t="str">
        <f t="shared" ref="AT9:AT20" si="4">LEFT($AS9,1)</f>
        <v xml:space="preserve"> </v>
      </c>
      <c r="AU9" s="82" t="str">
        <f>IF(AND($AR9=BRASS!$B$4,($T9&gt;=BRASS!$F$4),($T9&lt;=BRASS!$G$4),($V9=BRASS!$E$4)),(BRASS!$C$4),(IF(AND($AR9=BRASS!$B$5,($T9&gt;=BRASS!$F$5),($T9&lt;=BRASS!$G$5),($V9=BRASS!$E$5)),(BRASS!$C$5),(IF(AND($AR9=BRASS!$B$6,($T9&gt;=BRASS!$F$6),($T9&lt;=BRASS!$G$6),($V9=BRASS!$E$6)),(BRASS!$C$6),(IF(AND($AR9=BRASS!$B$7,($T9&gt;=BRASS!$F$7),($T9&lt;=BRASS!$G$7),($V9=BRASS!$E$7)),(BRASS!$C$7),(IF(AND($AR9=BRASS!$B$8,($T9&gt;=BRASS!$F$8),($T9&lt;=BRASS!$G$8),($V9=BRASS!$E$8)),(BRASS!$C$8),(IF(AND($AR9=BRASS!$B$9,($T9&gt;=BRASS!$F$9),($T9&lt;=BRASS!$G$9),($V9=BRASS!$E$9)),(BRASS!$C$9),(IF(AND($AR9=BRASS!$B$10,($T9&gt;=BRASS!$F$10),($T9&lt;=BRASS!$G$10),($V9=BRASS!$E$10)),(BRASS!$C$10),(IF(AND($AR9=BRASS!$B$11,($T9&gt;=BRASS!$F$11),($T9&lt;=BRASS!$G$11),($V9=BRASS!$E$11)),(BRASS!$C$11),(IF(AND($AR9=BRASS!$B$12,($T9&gt;=BRASS!$F$12),($T9&lt;=BRASS!$G$12),($V9=BRASS!$E$12)),(BRASS!$C$12),(IF(AND($AR9=BRASS!$B$13,($T9&gt;=BRASS!$F$13),($T9&lt;=BRASS!$G$13),($V9=BRASS!$E$13)),(BRASS!$C$13),(IF(AND($AR9=BRASS!$B$14,($T9&gt;=BRASS!$F$14),($T9&lt;=BRASS!$G$14),($V9=BRASS!$E$14)),(BRASS!$C$14),(IF(AND($AR9=BRASS!$B$15,($T9&gt;=BRASS!$F$15),($T9&lt;=BRASS!$G$15),($V9=BRASS!$E$15)),(BRASS!$C$15),(IF(AND($AR9=BRASS!$B$16,($T9&gt;=BRASS!$F$16),($T9&lt;=BRASS!$G$16),($V9=BRASS!$E$16)),(BRASS!$C$16),(IF(AND($AR9=BRASS!$B$17,($T9&gt;=BRASS!$F$17),($T9&lt;=BRASS!$G$17),($V9=BRASS!$E$17)),(BRASS!$C$17),(IF(AND($AR9=BRASS!$B$18,($T9&gt;=BRASS!$F$18),($T9&lt;=BRASS!$G$18),($V9=BRASS!$E$18)),(BRASS!$C$18),(IF(AND($AR9=BRASS!$B$19,($T9&gt;=BRASS!$F$19),($T9&lt;=BRASS!$G$19),($V9=BRASS!$E$19)),(BRASS!$C$19),(IF(AND($AR9=BRASS!$B$20,($T9&gt;=BRASS!$F$20),($T9&lt;=BRASS!$G$20),($V9=BRASS!$E$20)),(BRASS!$C$20),(IF(AND($AR9=BRASS!$B$21,($T9&gt;=BRASS!$F$21),($T9&lt;=BRASS!$G$21),($V9=BRASS!$E$21)),(BRASS!$C$21),(IF(AND($AR9=BRASS!$B$22,($T9&gt;=BRASS!$F$22),($T9&lt;=BRASS!$G$22),($V9=BRASS!$E$22)),(BRASS!$C$22),(IF(AND($AR9=BRASS!$B$23,($T9&gt;=BRASS!$F$23),($T9&lt;=BRASS!$G$23),($V9=BRASS!$E$23)),(BRASS!$C$23),(IF(AND($AR9=BRASS!$B$24,($T9&gt;=BRASS!$F$24),($T9&lt;=BRASS!$G$24),($V9=BRASS!$E$24)),(BRASS!$C$24),(IF(AND($AR9=BRASS!$B$25,($T9&gt;=BRASS!$F$25),($T9&lt;=BRASS!$G$25),($V9=BRASS!$E$25)),(BRASS!$C$25),(IF(AND($AR9=BRASS!$B$26,($T9&gt;=BRASS!$F$26),($T9&lt;=BRASS!$G$26),($V9=BRASS!$E$26)),(BRASS!$C$26),(IF(AND($AR9=BRASS!$B$27,($T9&gt;=BRASS!$F$27),($T9&lt;=BRASS!$G$27),($V9=BRASS!$E$27)),(BRASS!$C$27),(IF(AND($AR9=BRASS!$B$28,($T9&gt;=BRASS!$F$28),($T9&lt;=BRASS!$G$28),($V9=BRASS!$E$28)),(BRASS!$C$28),(IF(AND($AR9=BRASS!$B$29,($T9&gt;=BRASS!$F$29),($T9&lt;=BRASS!$G$29),($V9=BRASS!$E$29)),(BRASS!$C$29),(IF(AND($AR9=BRASS!$B$30,($T9&gt;=BRASS!$F$30),($T9&lt;=BRASS!$G$30),($V9=BRASS!$E$30)),(BRASS!$C$30),(IF(AND($AR9=BRASS!$B$31,($T9&gt;=BRASS!$F$31),($T9&lt;=BRASS!$G$31),($V9=BRASS!$E$31)),(BRASS!$C$31),(IF(AND($AR9=BRASS!$B$32,($T9&gt;=BRASS!$F$32),($T9&lt;=BRASS!$G$32),($V9=BRASS!$E$32)),(BRASS!$C$32),(IF(AND($AR9=BRASS!$B$33,($T9&gt;=BRASS!$F$33),($T9&lt;=BRASS!$G$33),($V9=BRASS!$E$33)),(BRASS!$C$33),(IF(AND($AR9=BRASS!$B$34,($T9&gt;=BRASS!$F$34),($T9&lt;=BRASS!$G$34),($V9=BRASS!$E$34)),(BRASS!$C$34),(IF(AND($AR9=BRASS!$B$35,($T9&gt;=BRASS!$F$35),($T9&lt;=BRASS!$G$35),($V9=BRASS!$E$35)),(BRASS!$C$35),(IF(AND($AR9=BRASS!$B$36,($T9&gt;=BRASS!$F$36),($T9&lt;=BRASS!$G$36),($V9=BRASS!$E$36)),(BRASS!$C$36),(IF(AND($AR9=BRASS!$B$37,($T9&gt;=BRASS!$F$37),($T9&lt;=BRASS!$G$37),($V9=BRASS!$E$37)),(BRASS!$C$37),(IF(AND($AR9=BRASS!$B$38,($T9&gt;=BRASS!$F$38),($T9&lt;=BRASS!$G$38),($V9=BRASS!$E$38)),(BRASS!$C$38),(IF(AND($AR9=BRASS!$B$39,($T9&gt;=BRASS!$F$39),($T9&lt;=BRASS!$G$39),($V9=BRASS!$E$39)),(BRASS!$C$39),(IF(AND($AR9=BRASS!$B$40,($T9&gt;=BRASS!$F$40),($T9&lt;=BRASS!$G$40),($V9=BRASS!$E$40)),(BRASS!$C$40),(IF(AND($AR9=BRASS!$B$41,($T9&gt;=BRASS!$F$41),($T9&lt;=BRASS!$G$41),($V9=BRASS!$E$41)),(BRASS!$C$41),(IF(AND($AR9=BRASS!$B$42,($T9&gt;=BRASS!$F$42),($T9&lt;=BRASS!$G$42),($V9=BRASS!$E$42)),(BRASS!$C$42),(IF(AND($AR9=BRASS!$B$43,($T9&gt;=BRASS!$F$43),($T9&lt;=BRASS!$G$43),($V9=BRASS!$E$43)),(BRASS!$C$43),(IF(AND($AR9=BRASS!$B$44,($T9&gt;=BRASS!$F$44),($T9&lt;=BRASS!$G$44),($V9=BRASS!$E$44)),(BRASS!$C$44),(IF(AND($AR9=BRASS!$B$45,($T9&gt;=BRASS!$F$45),($T9&lt;=BRASS!$G$45),($V9=BRASS!$E$45)),(BRASS!$C$45),(IF(AND($AR9=BRASS!$B$46,($T9&gt;=BRASS!$F$46),($T9&lt;=BRASS!$G$46),($V9=BRASS!$E$46)),(BRASS!$C$46),(IF(AND($AR9=BRASS!$B$47,($T9&gt;=BRASS!$F$47),($T9&lt;=BRASS!$G$47),($V9=BRASS!$E$47)),(BRASS!$C$47),(IF(AND($AR9=BRASS!$B$48,($T9&gt;=BRASS!$F$48),($T9&lt;=BRASS!$G$48),($V9=BRASS!$E$48)),(BRASS!$C$48),(IF(AND($AR9=BRASS!$B$49,($T9&gt;=BRASS!$F$49),($T9&lt;=BRASS!$G$49),($V9=BRASS!$E$49)),(BRASS!$C$49),(IF(AND($AR9=BRASS!$B$50,($T9&gt;=BRASS!$F$50),($T9&lt;=BRASS!$G$50),($V9=BRASS!$E$50)),(BRASS!$C$50),(IF(AND($AR9=BRASS!$B$51,($T9&gt;=BRASS!$F$51),($T9&lt;=BRASS!$G$51),($V9=BRASS!$E$51)),(BRASS!$C$51),(IF(AND($AR9=BRASS!$B$52,($T9&gt;=BRASS!$F$52),($T9&lt;=BRASS!$G$52),($V9=BRASS!$E$52)),(BRASS!$C$52),(IF(AND($AR9=BRASS!$B$53,($T9&gt;=BRASS!$F$53),($T9&lt;=BRASS!$G$53),($V9=BRASS!$E$53)),(BRASS!$C$53),(IF(AND($AR9=BRASS!$B$54,($T9&gt;=BRASS!$F$54),($T9&lt;=BRASS!$G$54),($V9=BRASS!$E$54)),(BRASS!$C$54),(IF(AND($AR9=BRASS!$B$55,($T9&gt;=BRASS!$F$55),($T9&lt;=BRASS!$G$55),($V9=BRASS!$E$55)),(BRASS!$C$55),(IF(AND($AR9=BRASS!$B$56,($T9&gt;=BRASS!$F$56),($T9&lt;=BRASS!$G$56),($V9=BRASS!$E$56)),(BRASS!$C$56),(IF(AND($AR9=BRASS!$B$57,($T9&gt;=BRASS!$F$57),($T9&lt;=BRASS!$G$57),($V9=BRASS!$E$57)),(BRASS!$C$57),(IF(AND($AR9=BRASS!$B$58,($T9&gt;=BRASS!$F$58),($T9&lt;=BRASS!$G$58),($V9=BRASS!$E$58)),(BRASS!$C$58),(IF(AND($AR9=BRASS!$B$59,($T9&gt;=BRASS!$F$59),($T9&lt;=BRASS!$G$59),($V9=BRASS!$E$59)),(BRASS!$C$59),("NA"))))))))))))))))))))))))))))))))))))))))))))))))))))))))))))))))))))))))))))))))))))))))))))))))))))))))))))))))</f>
        <v>BPW 07</v>
      </c>
      <c r="AV9" s="83" t="str">
        <f>(IF(AND($AR9=BRASS!$B$98,($T9&gt;=BRASS!$F$98),($T9&lt;=BRASS!$G$98),($V9=BRASS!$E$98)),(BRASS!$C$98),(IF(AND($AR9=BRASS!$B$99,($T9&gt;=BRASS!$F$99),($T9&lt;=BRASS!$G$99),($V9=BRASS!$E$99)),(BRASS!$C$99),(IF(AND($AR9=BRASS!$B$100,($T9&gt;=BRASS!$F$100),($T9&lt;=BRASS!$G$100),($V9=BRASS!$E$100)),(BRASS!$C$100),(IF(AND($AR9=BRASS!$B$101,($T9&gt;=BRASS!$F$101),($T9&lt;=BRASS!$G$101),($V9=BRASS!$E$101)),(BRASS!$C$101),(IF(AND($AR9=BRASS!$B$102,($T9&gt;=BRASS!$F$102),($T9&lt;=BRASS!$G$102),($V9=BRASS!$E$102)),(BRASS!$C$102),(IF(AND($AR9=BRASS!$B$103,($T9&gt;=BRASS!$F$103),($T9&lt;=BRASS!$G$103),($V9=BRASS!$E$103)),(BRASS!$C$103),(IF(AND($AR9=BRASS!$B$104,($T9&gt;=BRASS!$F$104),($T9&lt;=BRASS!$G$104),($V9=BRASS!$E$104)),(BRASS!$C$104),(IF(AND($AR9=BRASS!$B$105,($T9&gt;=BRASS!$F$105),($T9&lt;=BRASS!$G$105),($V9=BRASS!$E$105)),(BRASS!$C$105),(IF(AND($AR9=BRASS!$B$106,($T9&gt;=BRASS!$F$106),($T9&lt;=BRASS!$G$106),($V9=BRASS!$E$106)),(BRASS!$C$106),(IF(AND($AR9=BRASS!$B$107,($T9&gt;=BRASS!$F$107),($T9&lt;=BRASS!$G$107),($V9=BRASS!$E$107)),(BRASS!$C$107),(IF(AND($AR9=BRASS!$B$108,($T9&gt;=BRASS!$F$108),($T9&lt;=BRASS!$G$108),($V9=BRASS!$E$108)),(BRASS!$C$108),(IF(AND($AR9=BRASS!$B$109,($T9&gt;=BRASS!$F$109),($T9&lt;=BRASS!$G$109),($V9=BRASS!$E$109)),(BRASS!$C$109),(IF(AND($AR9=BRASS!$B$110,($T9&gt;=BRASS!$F$110),($T9&lt;=BRASS!$G$110),($V9=BRASS!$E$110)),(BRASS!$C$110),(IF(AND($AR9=BRASS!$B$111,($T9&gt;=BRASS!$F$111),($T9&lt;=BRASS!$G$111),($V9=BRASS!$E$111)),(BRASS!$C$111),(IF(AND($AR9=BRASS!$B$112,($T9&gt;=BRASS!$F$112),($T9&lt;=BRASS!$G$112),($V9=BRASS!$E$112)),(BRASS!$C$112),(IF(AND($AR9=BRASS!$B$113,($T9&gt;=BRASS!$F$113),($T9&lt;=BRASS!$G$113),($V9=BRASS!$E$113)),(BRASS!$C$113),(IF(AND($AR9=BRASS!$B$114,($T9&gt;=BRASS!$F$114),($T9&lt;=BRASS!$G$114),($V9=BRASS!$E$114)),(BRASS!$C$114),(IF(AND($AR9=BRASS!$B$115,($T9&gt;=BRASS!$F$115),($T9&lt;=BRASS!$G$115),($V9=BRASS!$E$115)),(BRASS!$C$115),(IF(AND($AR9=BRASS!$B$116,($T9&gt;=BRASS!$F$116),($T9&lt;=BRASS!$G$116),($V9=BRASS!$E$116)),(BRASS!$C$116),(IF(AND($AR9=BRASS!$B$117,($T9&gt;=BRASS!$F$117),($T9&lt;=BRASS!$G$117),($V9=BRASS!$E$117)),(BRASS!$C$117),(IF(AND($AR9=BRASS!$B$118,($T9&gt;=BRASS!$F$118),($T9&lt;=BRASS!$G$118),($V9=BRASS!$E$118)),(BRASS!$C$118),(IF(AND($AR9=BRASS!$B$119,($T9&gt;=BRASS!$F$119),($T9&lt;=BRASS!$G$119),($V9=BRASS!$E$119)),(BRASS!$C$119),(IF(AND($AR9=BRASS!$B$120,($T9&gt;=BRASS!$F$120),($T9&lt;=BRASS!$G$120),($V9=BRASS!$E$120)),(BRASS!$C$120),(IF(AND($AR9=BRASS!$B$121,($T9&gt;=BRASS!$F$121),($T9&lt;=BRASS!$G$121),($V9=BRASS!$E$121)),(BRASS!$C$121),(IF(AND($AR9=BRASS!$B$122,($T9&gt;=BRASS!$F$122),($T9&lt;=BRASS!$G$122),($V9=BRASS!$E$122)),(BRASS!$C$122),(IF(AND($AR9=BRASS!$B$123,($T9&gt;=BRASS!$F$123),($T9&lt;=BRASS!$G$123),($V9=BRASS!$E$123)),(BRASS!$C$123),(IF(AND($AR9=BRASS!$B$124,($T9&gt;=BRASS!$F$124),($T9&lt;=BRASS!$G$124),($V9=BRASS!$E$124)),(BRASS!$C$124),(IF(AND($AR9=BRASS!$B$125,($T9&gt;=BRASS!$F$125),($T9&lt;=BRASS!$G$125),($V9=BRASS!$E$125)),(BRASS!$C$125),(IF(AND($AR9=BRASS!$B$126,($T9&gt;=BRASS!$F$126),($T9&lt;=BRASS!$G$126),($V9=BRASS!$E$126)),(BRASS!$C$126),(IF(AND($AR9=BRASS!$B$127,($T9&gt;=BRASS!$F$127),($T9&lt;=BRASS!$G$127),($V9=BRASS!$E$127)),(BRASS!$C$127),(IF(AND($AR9=BRASS!$B$128,($T9&gt;=BRASS!$F$128),($T9&lt;=BRASS!$G$128),($V9=BRASS!$E$128)),(BRASS!$C$128),(IF(AND($AR9=BRASS!$B$129,($T9&gt;=BRASS!$F$129),($T9&lt;=BRASS!$G$129),($V9=BRASS!$E$129)),(BRASS!$C$129),(IF(AND($AR9=BRASS!$B$130,($T9&gt;=BRASS!$F$130),($T9&lt;=BRASS!$G$130),($V9=BRASS!$E$130)),(BRASS!$C$130),(IF(AND($AR9=BRASS!$B$131,($T9&gt;=BRASS!$F$131),($T9&lt;=BRASS!$G$131),($V9=BRASS!$E$131)),(BRASS!$C$131),(IF(AND($AR9=BRASS!$B$132,($T9&gt;=BRASS!$F$132),($T9&lt;=BRASS!$G$132),($V9=BRASS!$E$132)),(BRASS!$C$132),(IF(AND($AR9=BRASS!$B$133,($T9&gt;=BRASS!$F$133),($T9&lt;=BRASS!$G$133),($V9=BRASS!$E$133)),(BRASS!$C$133),(IF(AND($AR9=BRASS!$B$134,($T9&gt;=BRASS!$F$134),($T9&lt;=BRASS!$G$134),($V9=BRASS!$E$134)),(BRASS!$C$134),(IF(AND($AR9=BRASS!$B$135,($T9&gt;=BRASS!$F$135),($T9&lt;=BRASS!$G$135),($V9=BRASS!$E$135)),(BRASS!$C$135),(IF(AND($AR9=BRASS!$B$136,($T9&gt;=BRASS!$F$136),($T9&lt;=BRASS!$G$136),($V9=BRASS!$E$136)),(BRASS!$C$136),(IF(AND($AR9=BRASS!$B$137,($T9&gt;=BRASS!$F$137),($T9&lt;=BRASS!$G$137),($V9=BRASS!$E$137)),(BRASS!$C$137),(IF(AND($AR9=BRASS!$B$138,($T9&gt;=BRASS!$F$138),($T9&lt;=BRASS!$G$138),($V9=BRASS!$E$138)),(BRASS!$C$138),(IF(AND($AR9=BRASS!$B$139,($T9&gt;=BRASS!$F$139),($T9&lt;=BRASS!$G$139),($V9=BRASS!$E$139)),(BRASS!$C$139),(IF(AND($AR9=BRASS!$B$140,($T9&gt;=BRASS!$F$140),($T9&lt;=BRASS!$G$140),($V9=BRASS!$E$140)),(BRASS!$C$140),(IF(AND($AR9=BRASS!$B$141,($T9&gt;=BRASS!$F$141),($T9&lt;=BRASS!$G$141),($V9=BRASS!$E$141)),(BRASS!$C$141),(IF(AND($AR9=BRASS!$B$142,($T9&gt;=BRASS!$F$142),($T9&lt;=BRASS!$G$142),($V9=BRASS!$E$142)),(BRASS!$C$142),(IF(AND($AR9=BRASS!$B$143,($T9&gt;=BRASS!$F$143),($T9&lt;=BRASS!$G$143),($V9=BRASS!$E$143)),(BRASS!$C$143),(IF(AND($AR9=BRASS!$B$144,($T9&gt;=BRASS!$F$144),($T9&lt;=BRASS!$G$144),($V9=BRASS!$E$144)),(BRASS!$C$144),(IF(AND($AR9=BRASS!$B$145,($T9&gt;=BRASS!$F$145),($T9&lt;=BRASS!$G$145),($V9=BRASS!$E$145)),(BRASS!$C$145),(IF(AND($AR9=BRASS!$B$145,($T9&gt;=BRASS!$F$145),($T9&lt;=BRASS!$G$145),($V9=BRASS!$E$145)),(BRASS!$C$145),(IF(AND($AR9=BRASS!$B$146,($T9&gt;=BRASS!$F$146),($T9&lt;=BRASS!$G$146),($V9=BRASS!$E$146)),(BRASS!$C$146),(IF(AND($AR9=BRASS!$B$147,($T9&gt;=BRASS!$F$147),($T9&lt;=BRASS!$G$147),($V9=BRASS!$E$147)),(BRASS!$C$147),(IF(AND($AR9=BRASS!$B$148,($T9&gt;=BRASS!$F$148),($T9&lt;=BRASS!$G$148),($V9=BRASS!$E$148)),(BRASS!$C$148),(IF(AND($AR9=BRASS!$B$149,($T9&gt;=BRASS!$F$149),($T9&lt;=BRASS!$G$149),($V9=BRASS!$E$149)),(BRASS!$C$149),(IF(AND($AR9=BRASS!$B$150,($T9&gt;=BRASS!$F$150),($T9&lt;=BRASS!$G$150),($V9=BRASS!$E$150)),(BRASS!$C$150),(IF(AND($AR9=BRASS!$B$151,($T9&gt;=BRASS!$F$151),($T9&lt;=BRASS!$G$151),($V9=BRASS!$E$151)),(BRASS!$C$151),(IF(AND($AR9=BRASS!$B$152,($T9&gt;=BRASS!$F$152),($T9&lt;=BRASS!$G$152),($V9=BRASS!$E$152)),(BRASS!$C$152),(IF(AND($AR9=BRASS!$B$153,($T9&gt;=BRASS!$F$153),($T9&lt;=BRASS!$G$153),($V9=BRASS!$E$153)),(BRASS!$C$153),("NA")))))))))))))))))))))))))))))))))))))))))))))))))))))))))))))))))))))))))))))))))))))))))))))))))))))))))))))))))))</f>
        <v>NA</v>
      </c>
      <c r="AW9" s="82" t="str">
        <f>IF(AND($AR9=BRASS!$B$154,($T9&gt;=BRASS!$F$154),($T9&lt;=BRASS!$G$154),($V9=BRASS!$E$154)),(BRASS!$C$154),(IF(AND($AR9=BRASS!$B$155,($T9&gt;=BRASS!$F$155),($T9&lt;=BRASS!$G$155),($V9=BRASS!$E$155)),(BRASS!$C$155),(IF(AND($AR9=BRASS!$B$156,($T9&gt;=BRASS!$F$156),($T9&lt;=BRASS!$G$156),($V9=BRASS!$E$156)),(BRASS!$C$156),(IF(AND($AR9=BRASS!$B$157,($T9&gt;=BRASS!$F$157),($T9&lt;=BRASS!$G$157),($V9=BRASS!$E$157)),(BRASS!$C$157),(IF(AND($AR9=BRASS!$B$158,($T9&gt;=BRASS!$F$158),($T9&lt;=BRASS!$G$158),($V9=BRASS!$E$158)),(BRASS!$C$158),(IF(AND($AR9=BRASS!$B$159,($T9&gt;=BRASS!$F$159),($T9&lt;=BRASS!$G$159),($V9=BRASS!$E$159)),(BRASS!$C$159),(IF(AND($AR9=BRASS!$B$160,($T9&gt;=BRASS!$F$160),($T9&lt;=BRASS!$G$160),($V9=BRASS!$E$160)),(BRASS!$C$160),(IF(AND($AR9=BRASS!$B$161,($T9&gt;=BRASS!$F$161),($T9&lt;=BRASS!$G$161),($V9=BRASS!$E$161)),(BRASS!$C$161),(IF(AND($AR9=BRASS!$B$162,($T9&gt;=BRASS!$F$162),($T9&lt;=BRASS!$G$162),($V9=BRASS!$E$162)),(BRASS!$C$162),(IF(AND($AR9=BRASS!$B$163,($T9&gt;=BRASS!$F$163),($T9&lt;=BRASS!$G$163),($V9=BRASS!$E$163)),(BRASS!$C$163),(IF(AND($AR9=BRASS!$B$164,($T9&gt;=BRASS!$F$164),($T9&lt;=BRASS!$G$164),($V9=BRASS!$E$164)),(BRASS!$C$164),(IF(AND($AR9=BRASS!$B$165,($T9&gt;=BRASS!$F$165),($T9&lt;=BRASS!$G$165),($V9=BRASS!$E$165)),(BRASS!$C$165),(IF(AND($AR9=BRASS!$B$166,($T9&gt;=BRASS!$F$166),($T9&lt;=BRASS!$G$166),($V9=BRASS!$E$166)),(BRASS!$C$166),(IF(AND($AR9=BRASS!$B$167,($T9&gt;=BRASS!$F$167),($T9&lt;=BRASS!$G$167),($V9=BRASS!$E$167)),(BRASS!$C$167),(IF(AND($AR9=BRASS!$B$168,($T9&gt;=BRASS!$F$168),($T9&lt;=BRASS!$G$168),($V9=BRASS!$E$168)),(BRASS!$C$168),(IF(AND($AR9=BRASS!$B$169,($T9&gt;=BRASS!$F$169),($T9&lt;=BRASS!$G$169),($V9=BRASS!$E$169)),(BRASS!$C$169),(IF(AND($AR9=BRASS!$B$170,($T9&gt;=BRASS!$F$170),($T9&lt;=BRASS!$G$170),($V9=BRASS!$E$170)),(BRASS!$C$170),(IF(AND($AR9=BRASS!$B$171,($T9&gt;=BRASS!$F$171),($T9&lt;=BRASS!$G$171),($V9=BRASS!$E$171)),(BRASS!$C$171),(IF(AND($AR9=BRASS!$B$172,($T9&gt;=BRASS!$F$172),($T9&lt;=BRASS!$G$172),($V9=BRASS!$E$172)),(BRASS!$C$172),(IF(AND($AR9=BRASS!$B$173,($T9&gt;=BRASS!$F$173),($T9&lt;=BRASS!$G$173),($V9=BRASS!$E$173)),(BRASS!$C$173),(IF(AND($AR9=BRASS!$B$174,($T9&gt;=BRASS!$F$174),($T9&lt;=BRASS!$G$174),($V9=BRASS!$E$174)),(BRASS!$C$174),(IF(AND($AR9=BRASS!$B$175,($T9&gt;=BRASS!$F$175),($T9&lt;=BRASS!$G$175),($V9=BRASS!$E$175)),(BRASS!$C$175),(IF(AND($AR9=BRASS!$B$176,($T9&gt;=BRASS!$F$176),($T9&lt;=BRASS!$G$176),($V9=BRASS!$E$176)),(BRASS!$C$176),(IF(AND($AR9=BRASS!$B$177,($T9&gt;=BRASS!$F$177),($T9&lt;=BRASS!$G$177),($V9=BRASS!$E$177)),(BRASS!$C$177),(IF(AND($AR9=BRASS!$B$178,($T9&gt;=BRASS!$F$178),($T9&lt;=BRASS!$G$178),($V9=BRASS!$E$178)),(BRASS!$C$178),(IF(AND($AR9=BRASS!$B$179,($T9&gt;=BRASS!$F$179),($T9&lt;=BRASS!$G$179),($V9=BRASS!$E$179)),(BRASS!$C$179),(IF(AND($AR9=BRASS!$B$180,($T9&gt;=BRASS!$F$180),($T9&lt;=BRASS!$G$180),($V9=BRASS!$E$180)),(BRASS!$C$180),(IF(AND($AR9=BRASS!$B$181,($T9&gt;=BRASS!$F$181),($T9&lt;=BRASS!$G$181),($V9=BRASS!$E$181)),(BRASS!$C$181),(IF(AND($AR9=BRASS!$B$182,($T9&gt;=BRASS!$F$182),($T9&lt;=BRASS!$G$182),($V9=BRASS!$E$182)),(BRASS!$C$182),(IF(AND($AR9=BRASS!$B$183,($T9&gt;=BRASS!$F$183),($T9&lt;=BRASS!$G$183),($V9=BRASS!$E$183)),(BRASS!$C$183),(IF(AND($AR9=BRASS!$B$184,($T9&gt;=BRASS!$F$184),($T9&lt;=BRASS!$G$184),($V9=BRASS!$E$184)),(BRASS!$C$184),(IF(AND($AR9=BRASS!$B$185,($T9&gt;=BRASS!$F$185),($T9&lt;=BRASS!$G$185),($V9=BRASS!$E$185)),(BRASS!$C$185),(IF(AND($AR9=BRASS!$B$186,($T9&gt;=BRASS!$F$186),($T9&lt;=BRASS!$G$186),($V9=BRASS!$E$186)),(BRASS!$C$186),(IF(AND($AR9=BRASS!$B$187,($T9&gt;=BRASS!$F$187),($T9&lt;=BRASS!$G$187),($V9=BRASS!$E$187)),(BRASS!$C$187),(IF(AND($AR9=BRASS!$B$188,($T9&gt;=BRASS!$F$188),($T9&lt;=BRASS!$G$188),($V9=BRASS!$E$188)),(BRASS!$C$188),(IF(AND($AR9=BRASS!$B$189,($T9&gt;=BRASS!$F$189),($T9&lt;=BRASS!$G$189),($V9=BRASS!$E$189)),(BRASS!$C$189),(IF(AND($AR9=BRASS!$B$190,($T9&gt;=BRASS!$F$190),($T9&lt;=BRASS!$G$190),($V9=BRASS!$E$190)),(BRASS!$C$190),(IF(AND($AR9=BRASS!$B$191,($T9&gt;=BRASS!$F$191),($T9&lt;=BRASS!$G$191),($V9=BRASS!$E$191)),(BRASS!$C$191),(IF(AND($AR9=BRASS!$B$192,($T9&gt;=BRASS!$F$192),($T9&lt;=BRASS!$G$192),($V9=BRASS!$E$192)),(BRASS!$C$192),(IF(AND($AR9=BRASS!$B$193,($T9&gt;=BRASS!$F$193),($T9&lt;=BRASS!$G$193),($V9=BRASS!$E$193)),(BRASS!$C$193),(IF(AND($AR9=BRASS!$B$194,($T9&gt;=BRASS!$F$194),($T9&lt;=BRASS!$G$194),($V9=BRASS!$E$194)),(BRASS!$C$194),(IF(AND($AR9=BRASS!$B$195,($T9&gt;=BRASS!$F$195),($T9&lt;=BRASS!$G$195),($V9=BRASS!$E$195)),(BRASS!$C$195),(IF(AND($AR9=BRASS!$B$196,($T9&gt;=BRASS!$F$196),($T9&lt;=BRASS!$G$196),($V9=BRASS!$E$196)),(BRASS!$C$196),("NA"))))))))))))))))))))))))))))))))))))))))))))))))))))))))))))))))))))))))))))))))))))))</f>
        <v>NA</v>
      </c>
      <c r="AX9" s="82" t="str">
        <f>IF(AND($AR9=BRASS!$B$60,($T9&gt;=BRASS!$F$60),($T9&lt;=BRASS!$G$60),($V9=BRASS!$E$60)),(BRASS!$C$60),(IF(AND($AR9=BRASS!$B$61,($T9&gt;=BRASS!$F$61),($T9&lt;=BRASS!$G$61),($V9=BRASS!$E$61)),(BRASS!$C$61),(IF(AND($AR9=BRASS!$B$62,($T9&gt;=BRASS!$F$62),($T9&lt;=BRASS!$G$62),($V9=BRASS!$E$62)),(BRASS!$C$62),(IF(AND($AR9=BRASS!$B$63,($T9&gt;=BRASS!$F$63),($T9&lt;=BRASS!$G$63),($V9=BRASS!$E$63)),(BRASS!$C$63),(IF(AND($AR9=BRASS!$B$64,($T9&gt;=BRASS!$F$64),($T9&lt;=BRASS!$G$64),($V9=BRASS!$E$64)),(BRASS!$C$64),(IF(AND($AR9=BRASS!$B$65,($T9&gt;=BRASS!$F$65),($T9&lt;=BRASS!$G$65),($V9=BRASS!$E$65)),(BRASS!$C$65),(IF(AND($AR9=BRASS!$B$66,($T9&gt;=BRASS!$F$66),($T9&lt;=BRASS!$G$66),($V9=BRASS!$E$66)),(BRASS!$C$66),(IF(AND($AR9=BRASS!$B$67,($T9&gt;=BRASS!$F$67),($T9&lt;=BRASS!$G$67),($V9=BRASS!$E$67)),(BRASS!$C$67),(IF(AND($AR9=BRASS!$B$68,($T9&gt;=BRASS!$F$68),($T9&lt;=BRASS!$G$68),($V9=BRASS!$E$68)),(BRASS!$C$68),(IF(AND($AR9=BRASS!$B$69,($T9&gt;=BRASS!$F$69),($T9&lt;=BRASS!$G$69),($V9=BRASS!$E$69)),(BRASS!$C$69),(IF(AND($AR9=BRASS!$B$70,($T9&gt;=BRASS!$F$70),($T9&lt;=BRASS!$G$70),($V9=BRASS!$E$70)),(BRASS!$C$70),(IF(AND($AR9=BRASS!$B$71,($T9&gt;=BRASS!$F$71),($T9&lt;=BRASS!$G$71),($V9=BRASS!$E$71)),(BRASS!$C$71),(IF(AND($AR9=BRASS!$B$72,($T9&gt;=BRASS!$F$72),($T9&lt;=BRASS!$G$72),($V9=BRASS!$E$72)),(BRASS!$C$72),(IF(AND($AR9=BRASS!$B$73,($T9&gt;=BRASS!$F$73),($T9&lt;=BRASS!$G$73),($V9=BRASS!$E$73)),(BRASS!$C$73),(IF(AND($AR9=BRASS!$B$74,($T9&gt;=BRASS!$F$74),($T9&lt;=BRASS!$G$74),($V9=BRASS!$E$74)),(BRASS!$C$74),(IF(AND($AR9=BRASS!$B$75,($T9&gt;=BRASS!$F$75),($T9&lt;=BRASS!$G$75),($V9=BRASS!$E$75)),(BRASS!$C$75),(IF(AND($AR9=BRASS!$B$76,($T9&gt;=BRASS!$F$76),($T9&lt;=BRASS!$G$76),($V9=BRASS!$E$76)),(BRASS!$C$76),(IF(AND($AR9=BRASS!$B$77,($T9&gt;=BRASS!$F$77),($T9&lt;=BRASS!$G$77),($V9=BRASS!$E$77)),(BRASS!$C$77),(IF(AND($AR9=BRASS!$B$78,($T9&gt;=BRASS!$F$78),($T9&lt;=BRASS!$G$78),($V9=BRASS!$E$78)),(BRASS!$C$78),(IF(AND($AR9=BRASS!$B$79,($T9&gt;=BRASS!$F$79),($T9&lt;=BRASS!$G$79),($V9=BRASS!$E$79)),(BRASS!$C$79),(IF(AND($AR9=BRASS!$B$80,($T9&gt;=BRASS!$F$80),($T9&lt;=BRASS!$G$80),($V9=BRASS!$E$80)),(BRASS!$C$80),(IF(AND($AR9=BRASS!$B$81,($T9&gt;=BRASS!$F$81),($T9&lt;=BRASS!$G$81),($V9=BRASS!$E$81)),(BRASS!$C$81),(IF(AND($AR9=BRASS!$B$82,($T9&gt;=BRASS!$F$82),($T9&lt;=BRASS!$G$82),($V9=BRASS!$E$82)),(BRASS!$C$82),(IF(AND($AR9=BRASS!$B$83,($T9&gt;=BRASS!$F$83),($T9&lt;=BRASS!$G$83),($V9=BRASS!$E$83)),(BRASS!$C$83),(IF(AND($AR9=BRASS!$B$84,($T9&gt;=BRASS!$F$84),($T9&lt;=BRASS!$G$84),($V9=BRASS!$E$84)),(BRASS!$C$84),(IF(AND($AR9=BRASS!$B$85,($T9&gt;=BRASS!$F$85),($T9&lt;=BRASS!$G$85),($V9=BRASS!$E$85)),(BRASS!$C$85),(IF(AND($AR9=BRASS!$B$86,($T9&gt;=BRASS!$F$86),($T9&lt;=BRASS!$G$86),($V9=BRASS!$E$86)),(BRASS!$C$86),(IF(AND($AR9=BRASS!$B$87,($T9&gt;=BRASS!$F$87),($T9&lt;=BRASS!$G$87),($V9=BRASS!$E$87)),(BRASS!$C$87),(IF(AND($AR9=BRASS!$B$88,($T9&gt;=BRASS!$F$88),($T9&lt;=BRASS!$G$88),($V9=BRASS!$E$88)),(BRASS!$C$88),(IF(AND($AR9=BRASS!$B$89,($T9&gt;=BRASS!$F$89),($T9&lt;=BRASS!$G$89),($V9=BRASS!$E$89)),(BRASS!$C$89),(IF(AND($AR9=BRASS!$B$90,($T9&gt;=BRASS!$F$90),($T9&lt;=BRASS!$G$90),($V9=BRASS!$E$90)),(BRASS!$C$90),(IF(AND($AR9=BRASS!$B$91,($T9&gt;=BRASS!$F$91),($T9&lt;=BRASS!$G$91),($V9=BRASS!$E$91)),(BRASS!$C$91),(IF(AND($AR9=BRASS!$B$92,($T9&gt;=BRASS!$F$92),($T9&lt;=BRASS!$G$92),($V9=BRASS!$E$92)),(BRASS!$C$92),(IF(AND($AR9=BRASS!$B$93,($T9&gt;=BRASS!$F$93),($T9&lt;=BRASS!$G$93),($V9=BRASS!$E$93)),(BRASS!$C$93),(IF(AND($AR9=BRASS!$B$94,($T9&gt;=BRASS!$F$94),($T9&lt;=BRASS!$G$94),($V9=BRASS!$E$94)),(BRASS!$C$94),(IF(AND($AR9=BRASS!$B$95,($T9&gt;=BRASS!$F$95),($T9&lt;=BRASS!$G$95),($V9=BRASS!$E$95)),(BRASS!$C$95),(IF(AND($AR9=BRASS!$B$96,($T9&gt;=BRASS!$F$96),($T9&lt;=BRASS!$G$96),($V9=BRASS!$E$96)),(BRASS!$C$96),(IF(AND($AR9=BRASS!$B$97,($T9&gt;=BRASS!$F$97),($T9&lt;=BRASS!$G$97),($V9=BRASS!$E$97)),(BRASS!$C$97),("NA"))))))))))))))))))))))))))))))))))))))))))))))))))))))))))))))))))))))))))))</f>
        <v>NA</v>
      </c>
      <c r="AY9" s="82" t="str">
        <f t="shared" ref="AY9:AY20" si="5">RIGHT($AA9,3)</f>
        <v xml:space="preserve"> ET</v>
      </c>
      <c r="AZ9" s="82" t="str">
        <f t="shared" ref="AZ9:AZ20" si="6">LEFT($AY9,1)</f>
        <v xml:space="preserve"> </v>
      </c>
      <c r="BA9" s="82" t="str">
        <f>IF(AND($AR9=BRASS!$B$4,($T9&gt;=BRASS!$F$4),($T9&lt;=BRASS!$G$4),($AA9=BRASS!$E$4)),(BRASS!$C$4),(IF(AND($AR9=BRASS!$B$5,($T9&gt;=BRASS!$F$5),($T9&lt;=BRASS!$G$5),($AA9=BRASS!$E$5)),(BRASS!$C$5),(IF(AND($AR9=BRASS!$B$6,($T9&gt;=BRASS!$F$6),($T9&lt;=BRASS!$G$6),($AA9=BRASS!$E$6)),(BRASS!$C$6),(IF(AND($AR9=BRASS!$B$7,($T9&gt;=BRASS!$F$7),($T9&lt;=BRASS!$G$7),($AA9=BRASS!$E$7)),(BRASS!$C$7),(IF(AND($AR9=BRASS!$B$8,($T9&gt;=BRASS!$F$8),($T9&lt;=BRASS!$G$8),($AA9=BRASS!$E$8)),(BRASS!$C$8),(IF(AND($AR9=BRASS!$B$9,($T9&gt;=BRASS!$F$9),($T9&lt;=BRASS!$G$9),($AA9=BRASS!$E$9)),(BRASS!$C$9),(IF(AND($AR9=BRASS!$B$10,($T9&gt;=BRASS!$F$10),($T9&lt;=BRASS!$G$10),($AA9=BRASS!$E$10)),(BRASS!$C$10),(IF(AND($AR9=BRASS!$B$11,($T9&gt;=BRASS!$F$11),($T9&lt;=BRASS!$G$11),($AA9=BRASS!$E$11)),(BRASS!$C$11),(IF(AND($AR9=BRASS!$B$12,($T9&gt;=BRASS!$F$12),($T9&lt;=BRASS!$G$12),($AA9=BRASS!$E$12)),(BRASS!$C$12),(IF(AND($AR9=BRASS!$B$13,($T9&gt;=BRASS!$F$13),($T9&lt;=BRASS!$G$13),($AA9=BRASS!$E$13)),(BRASS!$C$13),(IF(AND($AR9=BRASS!$B$14,($T9&gt;=BRASS!$F$14),($T9&lt;=BRASS!$G$14),($AA9=BRASS!$E$14)),(BRASS!$C$14),(IF(AND($AR9=BRASS!$B$15,($T9&gt;=BRASS!$F$15),($T9&lt;=BRASS!$G$15),($AA9=BRASS!$E$15)),(BRASS!$C$15),(IF(AND($AR9=BRASS!$B$16,($T9&gt;=BRASS!$F$16),($T9&lt;=BRASS!$G$16),($AA9=BRASS!$E$16)),(BRASS!$C$16),(IF(AND($AR9=BRASS!$B$17,($T9&gt;=BRASS!$F$17),($T9&lt;=BRASS!$G$17),($AA9=BRASS!$E$17)),(BRASS!$C$17),(IF(AND($AR9=BRASS!$B$18,($T9&gt;=BRASS!$F$18),($T9&lt;=BRASS!$G$18),($AA9=BRASS!$E$18)),(BRASS!$C$18),(IF(AND($AR9=BRASS!$B$19,($T9&gt;=BRASS!$F$19),($T9&lt;=BRASS!$G$19),($AA9=BRASS!$E$19)),(BRASS!$C$19),(IF(AND($AR9=BRASS!$B$20,($T9&gt;=BRASS!$F$20),($T9&lt;=BRASS!$G$20),($AA9=BRASS!$E$20)),(BRASS!$C$20),(IF(AND($AR9=BRASS!$B$21,($T9&gt;=BRASS!$F$21),($T9&lt;=BRASS!$G$21),($AA9=BRASS!$E$21)),(BRASS!$C$21),(IF(AND($AR9=BRASS!$B$22,($T9&gt;=BRASS!$F$22),($T9&lt;=BRASS!$G$22),($AA9=BRASS!$E$22)),(BRASS!$C$22),(IF(AND($AR9=BRASS!$B$23,($T9&gt;=BRASS!$F$23),($T9&lt;=BRASS!$G$23),($AA9=BRASS!$E$23)),(BRASS!$C$23),(IF(AND($AR9=BRASS!$B$24,($T9&gt;=BRASS!$F$24),($T9&lt;=BRASS!$G$24),($AA9=BRASS!$E$24)),(BRASS!$C$24),(IF(AND($AR9=BRASS!$B$25,($T9&gt;=BRASS!$F$25),($T9&lt;=BRASS!$G$25),($AA9=BRASS!$E$25)),(BRASS!$C$25),(IF(AND($AR9=BRASS!$B$26,($T9&gt;=BRASS!$F$26),($T9&lt;=BRASS!$G$26),($AA9=BRASS!$E$26)),(BRASS!$C$26),(IF(AND($AR9=BRASS!$B$27,($T9&gt;=BRASS!$F$27),($T9&lt;=BRASS!$G$27),($AA9=BRASS!$E$27)),(BRASS!$C$27),(IF(AND($AR9=BRASS!$B$28,($T9&gt;=BRASS!$F$28),($T9&lt;=BRASS!$G$28),($AA9=BRASS!$E$28)),(BRASS!$C$28),(IF(AND($AR9=BRASS!$B$29,($T9&gt;=BRASS!$F$29),($T9&lt;=BRASS!$G$29),($AA9=BRASS!$E$29)),(BRASS!$C$29),(IF(AND($AR9=BRASS!$B$30,($T9&gt;=BRASS!$F$30),($T9&lt;=BRASS!$G$30),($AA9=BRASS!$E$30)),(BRASS!$C$30),(IF(AND($AR9=BRASS!$B$31,($T9&gt;=BRASS!$F$31),($T9&lt;=BRASS!$G$31),($AA9=BRASS!$E$31)),(BRASS!$C$31),(IF(AND($AR9=BRASS!$B$32,($T9&gt;=BRASS!$F$32),($T9&lt;=BRASS!$G$32),($AA9=BRASS!$E$32)),(BRASS!$C$32),(IF(AND($AR9=BRASS!$B$33,($T9&gt;=BRASS!$F$33),($T9&lt;=BRASS!$G$33),($AA9=BRASS!$E$33)),(BRASS!$C$33),(IF(AND($AR9=BRASS!$B$34,($T9&gt;=BRASS!$F$34),($T9&lt;=BRASS!$G$34),($AA9=BRASS!$E$34)),(BRASS!$C$34),(IF(AND($AR9=BRASS!$B$35,($T9&gt;=BRASS!$F$35),($T9&lt;=BRASS!$G$35),($AA9=BRASS!$E$35)),(BRASS!$C$35),(IF(AND($AR9=BRASS!$B$36,($T9&gt;=BRASS!$F$36),($T9&lt;=BRASS!$G$36),($AA9=BRASS!$E$36)),(BRASS!$C$36),(IF(AND($AR9=BRASS!$B$37,($T9&gt;=BRASS!$F$37),($T9&lt;=BRASS!$G$37),($AA9=BRASS!$E$37)),(BRASS!$C$37),(IF(AND($AR9=BRASS!$B$38,($T9&gt;=BRASS!$F$38),($T9&lt;=BRASS!$G$38),($AA9=BRASS!$E$38)),(BRASS!$C$38),(IF(AND($AR9=BRASS!$B$39,($T9&gt;=BRASS!$F$39),($T9&lt;=BRASS!$G$39),($AA9=BRASS!$E$39)),(BRASS!$C$39),(IF(AND($AR9=BRASS!$B$40,($T9&gt;=BRASS!$F$40),($T9&lt;=BRASS!$G$40),($AA9=BRASS!$E$40)),(BRASS!$C$40),(IF(AND($AR9=BRASS!$B$41,($T9&gt;=BRASS!$F$41),($T9&lt;=BRASS!$G$41),($AA9=BRASS!$E$41)),(BRASS!$C$41),(IF(AND($AR9=BRASS!$B$42,($T9&gt;=BRASS!$F$42),($T9&lt;=BRASS!$G$42),($AA9=BRASS!$E$42)),(BRASS!$C$42),(IF(AND($AR9=BRASS!$B$43,($T9&gt;=BRASS!$F$43),($T9&lt;=BRASS!$G$43),($AA9=BRASS!$E$43)),(BRASS!$C$43),(IF(AND($AR9=BRASS!$B$44,($T9&gt;=BRASS!$F$44),($T9&lt;=BRASS!$G$44),($AA9=BRASS!$E$44)),(BRASS!$C$44),(IF(AND($AR9=BRASS!$B$45,($T9&gt;=BRASS!$F$45),($T9&lt;=BRASS!$G$45),($AA9=BRASS!$E$45)),(BRASS!$C$45),(IF(AND($AR9=BRASS!$B$46,($T9&gt;=BRASS!$F$46),($T9&lt;=BRASS!$G$46),($AA9=BRASS!$E$46)),(BRASS!$C$46),(IF(AND($AR9=BRASS!$B$47,($T9&gt;=BRASS!$F$47),($T9&lt;=BRASS!$G$47),($AA9=BRASS!$E$47)),(BRASS!$C$47),(IF(AND($AR9=BRASS!$B$48,($T9&gt;=BRASS!$F$48),($T9&lt;=BRASS!$G$48),($AA9=BRASS!$E$48)),(BRASS!$C$48),(IF(AND($AR9=BRASS!$B$49,($T9&gt;=BRASS!$F$49),($T9&lt;=BRASS!$G$49),($AA9=BRASS!$E$49)),(BRASS!$C$49),(IF(AND($AR9=BRASS!$B$50,($T9&gt;=BRASS!$F$50),($T9&lt;=BRASS!$G$50),($AA9=BRASS!$E$50)),(BRASS!$C$50),(IF(AND($AR9=BRASS!$B$51,($T9&gt;=BRASS!$F$51),($T9&lt;=BRASS!$G$51),($AA9=BRASS!$E$51)),(BRASS!$C$51),(IF(AND($AR9=BRASS!$B$52,($T9&gt;=BRASS!$F$52),($T9&lt;=BRASS!$G$52),($AA9=BRASS!$E$52)),(BRASS!$C$52),(IF(AND($AR9=BRASS!$B$53,($T9&gt;=BRASS!$F$53),($T9&lt;=BRASS!$G$53),($AA9=BRASS!$E$53)),(BRASS!$C$53),(IF(AND($AR9=BRASS!$B$54,($T9&gt;=BRASS!$F$54),($T9&lt;=BRASS!$G$54),($AA9=BRASS!$E$54)),(BRASS!$C$54),(IF(AND($AR9=BRASS!$B$55,($T9&gt;=BRASS!$F$55),($T9&lt;=BRASS!$G$55),($AA9=BRASS!$E$55)),(BRASS!$C$55),(IF(AND($AR9=BRASS!$B$56,($T9&gt;=BRASS!$F$56),($T9&lt;=BRASS!$G$56),($AA9=BRASS!$E$56)),(BRASS!$C$56),(IF(AND($AR9=BRASS!$B$57,($T9&gt;=BRASS!$F$57),($T9&lt;=BRASS!$G$57),($AA9=BRASS!$E$57)),(BRASS!$C$57),(IF(AND($AR9=BRASS!$B$58,($T9&gt;=BRASS!$F$58),($T9&lt;=BRASS!$G$58),($AA9=BRASS!$E$58)),(BRASS!$C$58),(IF(AND($AR9=BRASS!$B$59,($T9&gt;=BRASS!$F$59),($T9&lt;=BRASS!$G$59),($AA9=BRASS!$E$59)),(BRASS!$C$59),("NA"))))))))))))))))))))))))))))))))))))))))))))))))))))))))))))))))))))))))))))))))))))))))))))))))))))))))))))))))</f>
        <v>BPW 07</v>
      </c>
      <c r="BB9" s="151" t="str">
        <f>(IF(AND($AR9=BRASS!$B$98,($T9&gt;=BRASS!$F$98),($T9&lt;=BRASS!$G$98),($AA9=BRASS!$E$98)),(BRASS!$C$98),(IF(AND($AR9=BRASS!$B$99,($T9&gt;=BRASS!$F$99),($T9&lt;=BRASS!$G$99),($AA9=BRASS!$E$99)),(BRASS!$C$99),(IF(AND($AR9=BRASS!$B$100,($T9&gt;=BRASS!$F$100),($T9&lt;=BRASS!$G$100),($AA9=BRASS!$E$100)),(BRASS!$C$100),(IF(AND($AR9=BRASS!$B$101,($T9&gt;=BRASS!$F$101),($T9&lt;=BRASS!$G$101),($AA9=BRASS!$E$101)),(BRASS!$C$101),(IF(AND($AR9=BRASS!$B$102,($T9&gt;=BRASS!$F$102),($T9&lt;=BRASS!$G$102),($AA9=BRASS!$E$102)),(BRASS!$C$102),(IF(AND($AR9=BRASS!$B$103,($T9&gt;=BRASS!$F$103),($T9&lt;=BRASS!$G$103),($AA9=BRASS!$E$103)),(BRASS!$C$103),(IF(AND($AR9=BRASS!$B$104,($T9&gt;=BRASS!$F$104),($T9&lt;=BRASS!$G$104),($AA9=BRASS!$E$104)),(BRASS!$C$104),(IF(AND($AR9=BRASS!$B$105,($T9&gt;=BRASS!$F$105),($T9&lt;=BRASS!$G$105),($AA9=BRASS!$E$105)),(BRASS!$C$105),(IF(AND($AR9=BRASS!$B$106,($T9&gt;=BRASS!$F$106),($T9&lt;=BRASS!$G$106),($AA9=BRASS!$E$106)),(BRASS!$C$106),(IF(AND($AR9=BRASS!$B$107,($T9&gt;=BRASS!$F$107),($T9&lt;=BRASS!$G$107),($AA9=BRASS!$E$107)),(BRASS!$C$107),(IF(AND($AR9=BRASS!$B$108,($T9&gt;=BRASS!$F$108),($T9&lt;=BRASS!$G$108),($AA9=BRASS!$E$108)),(BRASS!$C$108),(IF(AND($AR9=BRASS!$B$109,($T9&gt;=BRASS!$F$109),($T9&lt;=BRASS!$G$109),($AA9=BRASS!$E$109)),(BRASS!$C$109),(IF(AND($AR9=BRASS!$B$110,($T9&gt;=BRASS!$F$110),($T9&lt;=BRASS!$G$110),($AA9=BRASS!$E$110)),(BRASS!$C$110),(IF(AND($AR9=BRASS!$B$111,($T9&gt;=BRASS!$F$111),($T9&lt;=BRASS!$G$111),($AA9=BRASS!$E$111)),(BRASS!$C$111),(IF(AND($AR9=BRASS!$B$112,($T9&gt;=BRASS!$F$112),($T9&lt;=BRASS!$G$112),($AA9=BRASS!$E$112)),(BRASS!$C$112),(IF(AND($AR9=BRASS!$B$113,($T9&gt;=BRASS!$F$113),($T9&lt;=BRASS!$G$113),($AA9=BRASS!$E$113)),(BRASS!$C$113),(IF(AND($AR9=BRASS!$B$114,($T9&gt;=BRASS!$F$114),($T9&lt;=BRASS!$G$114),($AA9=BRASS!$E$114)),(BRASS!$C$114),(IF(AND($AR9=BRASS!$B$115,($T9&gt;=BRASS!$F$115),($T9&lt;=BRASS!$G$115),($AA9=BRASS!$E$115)),(BRASS!$C$115),(IF(AND($AR9=BRASS!$B$116,($T9&gt;=BRASS!$F$116),($T9&lt;=BRASS!$G$116),($AA9=BRASS!$E$116)),(BRASS!$C$116),(IF(AND($AR9=BRASS!$B$117,($T9&gt;=BRASS!$F$117),($T9&lt;=BRASS!$G$117),($AA9=BRASS!$E$117)),(BRASS!$C$117),(IF(AND($AR9=BRASS!$B$118,($T9&gt;=BRASS!$F$118),($T9&lt;=BRASS!$G$118),($AA9=BRASS!$E$118)),(BRASS!$C$118),(IF(AND($AR9=BRASS!$B$119,($T9&gt;=BRASS!$F$119),($T9&lt;=BRASS!$G$119),($AA9=BRASS!$E$119)),(BRASS!$C$119),(IF(AND($AR9=BRASS!$B$120,($T9&gt;=BRASS!$F$120),($T9&lt;=BRASS!$G$120),($AA9=BRASS!$E$120)),(BRASS!$C$120),(IF(AND($AR9=BRASS!$B$121,($T9&gt;=BRASS!$F$121),($T9&lt;=BRASS!$G$121),($AA9=BRASS!$E$121)),(BRASS!$C$121),(IF(AND($AR9=BRASS!$B$122,($T9&gt;=BRASS!$F$122),($T9&lt;=BRASS!$G$122),($AA9=BRASS!$E$122)),(BRASS!$C$122),(IF(AND($AR9=BRASS!$B$123,($T9&gt;=BRASS!$F$123),($T9&lt;=BRASS!$G$123),($AA9=BRASS!$E$123)),(BRASS!$C$123),(IF(AND($AR9=BRASS!$B$124,($T9&gt;=BRASS!$F$124),($T9&lt;=BRASS!$G$124),($AA9=BRASS!$E$124)),(BRASS!$C$124),(IF(AND($AR9=BRASS!$B$125,($T9&gt;=BRASS!$F$125),($T9&lt;=BRASS!$G$125),($AA9=BRASS!$E$125)),(BRASS!$C$125),(IF(AND($AR9=BRASS!$B$126,($T9&gt;=BRASS!$F$126),($T9&lt;=BRASS!$G$126),($AA9=BRASS!$E$126)),(BRASS!$C$126),(IF(AND($AR9=BRASS!$B$127,($T9&gt;=BRASS!$F$127),($T9&lt;=BRASS!$G$127),($AA9=BRASS!$E$127)),(BRASS!$C$127),(IF(AND($AR9=BRASS!$B$128,($T9&gt;=BRASS!$F$128),($T9&lt;=BRASS!$G$128),($AA9=BRASS!$E$128)),(BRASS!$C$128),(IF(AND($AR9=BRASS!$B$129,($T9&gt;=BRASS!$F$129),($T9&lt;=BRASS!$G$129),($AA9=BRASS!$E$129)),(BRASS!$C$129),(IF(AND($AR9=BRASS!$B$130,($T9&gt;=BRASS!$F$130),($T9&lt;=BRASS!$G$130),($AA9=BRASS!$E$130)),(BRASS!$C$130),(IF(AND($AR9=BRASS!$B$131,($T9&gt;=BRASS!$F$131),($T9&lt;=BRASS!$G$131),($AA9=BRASS!$E$131)),(BRASS!$C$131),(IF(AND($AR9=BRASS!$B$132,($T9&gt;=BRASS!$F$132),($T9&lt;=BRASS!$G$132),($AA9=BRASS!$E$132)),(BRASS!$C$132),(IF(AND($AR9=BRASS!$B$133,($T9&gt;=BRASS!$F$133),($T9&lt;=BRASS!$G$133),($AA9=BRASS!$E$133)),(BRASS!$C$133),(IF(AND($AR9=BRASS!$B$134,($T9&gt;=BRASS!$F$134),($T9&lt;=BRASS!$G$134),($AA9=BRASS!$E$134)),(BRASS!$C$134),(IF(AND($AR9=BRASS!$B$135,($T9&gt;=BRASS!$F$135),($T9&lt;=BRASS!$G$135),($AA9=BRASS!$E$135)),(BRASS!$C$135),(IF(AND($AR9=BRASS!$B$136,($T9&gt;=BRASS!$F$136),($T9&lt;=BRASS!$G$136),($AA9=BRASS!$E$136)),(BRASS!$C$136),(IF(AND($AR9=BRASS!$B$137,($T9&gt;=BRASS!$F$137),($T9&lt;=BRASS!$G$137),($AA9=BRASS!$E$137)),(BRASS!$C$137),(IF(AND($AR9=BRASS!$B$138,($T9&gt;=BRASS!$F$138),($T9&lt;=BRASS!$G$138),($AA9=BRASS!$E$138)),(BRASS!$C$138),(IF(AND($AR9=BRASS!$B$139,($T9&gt;=BRASS!$F$139),($T9&lt;=BRASS!$G$139),($AA9=BRASS!$E$139)),(BRASS!$C$139),(IF(AND($AR9=BRASS!$B$140,($T9&gt;=BRASS!$F$140),($T9&lt;=BRASS!$G$140),($AA9=BRASS!$E$140)),(BRASS!$C$140),(IF(AND($AR9=BRASS!$B$141,($T9&gt;=BRASS!$F$141),($T9&lt;=BRASS!$G$141),($AA9=BRASS!$E$141)),(BRASS!$C$141),(IF(AND($AR9=BRASS!$B$142,($T9&gt;=BRASS!$F$142),($T9&lt;=BRASS!$G$142),($AA9=BRASS!$E$142)),(BRASS!$C$142),(IF(AND($AR9=BRASS!$B$143,($T9&gt;=BRASS!$F$143),($T9&lt;=BRASS!$G$143),($AA9=BRASS!$E$143)),(BRASS!$C$143),(IF(AND($AR9=BRASS!$B$144,($T9&gt;=BRASS!$F$144),($T9&lt;=BRASS!$G$144),($AA9=BRASS!$E$144)),(BRASS!$C$144),(IF(AND($AR9=BRASS!$B$145,($T9&gt;=BRASS!$F$145),($T9&lt;=BRASS!$G$145),($AA9=BRASS!$E$145)),(BRASS!$C$145),(IF(AND($AR9=BRASS!$B$145,($T9&gt;=BRASS!$F$145),($T9&lt;=BRASS!$G$145),($AA9=BRASS!$E$145)),(BRASS!$C$145),(IF(AND($AR9=BRASS!$B$146,($T9&gt;=BRASS!$F$146),($T9&lt;=BRASS!$G$146),($AA9=BRASS!$E$146)),(BRASS!$C$146),(IF(AND($AR9=BRASS!$B$147,($T9&gt;=BRASS!$F$147),($T9&lt;=BRASS!$G$147),($AA9=BRASS!$E$147)),(BRASS!$C$147),(IF(AND($AR9=BRASS!$B$148,($T9&gt;=BRASS!$F$148),($T9&lt;=BRASS!$G$148),($AA9=BRASS!$E$148)),(BRASS!$C$148),(IF(AND($AR9=BRASS!$B$149,($T9&gt;=BRASS!$F$149),($T9&lt;=BRASS!$G$149),($AA9=BRASS!$E$149)),(BRASS!$C$149),(IF(AND($AR9=BRASS!$B$150,($T9&gt;=BRASS!$F$150),($T9&lt;=BRASS!$G$150),($AA9=BRASS!$E$150)),(BRASS!$C$150),(IF(AND($AR9=BRASS!$B$151,($T9&gt;=BRASS!$F$151),($T9&lt;=BRASS!$G$151),($AA9=BRASS!$E$151)),(BRASS!$C$151),(IF(AND($AR9=BRASS!$B$152,($T9&gt;=BRASS!$F$152),($T9&lt;=BRASS!$G$152),($AA9=BRASS!$E$152)),(BRASS!$C$152),(IF(AND($AR9=BRASS!$B$153,($T9&gt;=BRASS!$F$153),($T9&lt;=BRASS!$G$153),($AA9=BRASS!$E$153)),(BRASS!$C$153),("NA")))))))))))))))))))))))))))))))))))))))))))))))))))))))))))))))))))))))))))))))))))))))))))))))))))))))))))))))))))</f>
        <v>NA</v>
      </c>
      <c r="BC9" s="152" t="str">
        <f>IF(AND($AR9=BRASS!$B$154,($T9&gt;=BRASS!$F$154),($T9&lt;=BRASS!$G$154),($AA9=BRASS!$E$154)),(BRASS!$C$154),(IF(AND($AR9=BRASS!$B$155,($T9&gt;=BRASS!$F$155),($T9&lt;=BRASS!$G$155),($AA9=BRASS!$E$155)),(BRASS!$C$155),(IF(AND($AR9=BRASS!$B$156,($T9&gt;=BRASS!$F$156),($T9&lt;=BRASS!$G$156),($AA9=BRASS!$E$156)),(BRASS!$C$156),(IF(AND($AR9=BRASS!$B$157,($T9&gt;=BRASS!$F$157),($T9&lt;=BRASS!$G$157),($AA9=BRASS!$E$157)),(BRASS!$C$157),(IF(AND($AR9=BRASS!$B$158,($T9&gt;=BRASS!$F$158),($T9&lt;=BRASS!$G$158),($AA9=BRASS!$E$158)),(BRASS!$C$158),(IF(AND($AR9=BRASS!$B$159,($T9&gt;=BRASS!$F$159),($T9&lt;=BRASS!$G$159),($AA9=BRASS!$E$159)),(BRASS!$C$159),(IF(AND($AR9=BRASS!$B$160,($T9&gt;=BRASS!$F$160),($T9&lt;=BRASS!$G$160),($AA9=BRASS!$E$160)),(BRASS!$C$160),(IF(AND($AR9=BRASS!$B$161,($T9&gt;=BRASS!$F$161),($T9&lt;=BRASS!$G$161),($AA9=BRASS!$E$161)),(BRASS!$C$161),(IF(AND($AR9=BRASS!$B$162,($T9&gt;=BRASS!$F$162),($T9&lt;=BRASS!$G$162),($AA9=BRASS!$E$162)),(BRASS!$C$162),(IF(AND($AR9=BRASS!$B$163,($T9&gt;=BRASS!$F$163),($T9&lt;=BRASS!$G$163),($AA9=BRASS!$E$163)),(BRASS!$C$163),(IF(AND($AR9=BRASS!$B$164,($T9&gt;=BRASS!$F$164),($T9&lt;=BRASS!$G$164),($AA9=BRASS!$E$164)),(BRASS!$C$164),(IF(AND($AR9=BRASS!$B$165,($T9&gt;=BRASS!$F$165),($T9&lt;=BRASS!$G$165),($AA9=BRASS!$E$165)),(BRASS!$C$165),(IF(AND($AR9=BRASS!$B$166,($T9&gt;=BRASS!$F$166),($T9&lt;=BRASS!$G$166),($AA9=BRASS!$E$166)),(BRASS!$C$166),(IF(AND($AR9=BRASS!$B$167,($T9&gt;=BRASS!$F$167),($T9&lt;=BRASS!$G$167),($AA9=BRASS!$E$167)),(BRASS!$C$167),(IF(AND($AR9=BRASS!$B$168,($T9&gt;=BRASS!$F$168),($T9&lt;=BRASS!$G$168),($AA9=BRASS!$E$168)),(BRASS!$C$168),(IF(AND($AR9=BRASS!$B$169,($T9&gt;=BRASS!$F$169),($T9&lt;=BRASS!$G$169),($AA9=BRASS!$E$169)),(BRASS!$C$169),(IF(AND($AR9=BRASS!$B$170,($T9&gt;=BRASS!$F$170),($T9&lt;=BRASS!$G$170),($AA9=BRASS!$E$170)),(BRASS!$C$170),(IF(AND($AR9=BRASS!$B$171,($T9&gt;=BRASS!$F$171),($T9&lt;=BRASS!$G$171),($AA9=BRASS!$E$171)),(BRASS!$C$171),(IF(AND($AR9=BRASS!$B$172,($T9&gt;=BRASS!$F$172),($T9&lt;=BRASS!$G$172),($AA9=BRASS!$E$172)),(BRASS!$C$172),(IF(AND($AR9=BRASS!$B$173,($T9&gt;=BRASS!$F$173),($T9&lt;=BRASS!$G$173),($AA9=BRASS!$E$173)),(BRASS!$C$173),(IF(AND($AR9=BRASS!$B$174,($T9&gt;=BRASS!$F$174),($T9&lt;=BRASS!$G$174),($AA9=BRASS!$E$174)),(BRASS!$C$174),(IF(AND($AR9=BRASS!$B$175,($T9&gt;=BRASS!$F$175),($T9&lt;=BRASS!$G$175),($AA9=BRASS!$E$175)),(BRASS!$C$175),(IF(AND($AR9=BRASS!$B$176,($T9&gt;=BRASS!$F$176),($T9&lt;=BRASS!$G$176),($AA9=BRASS!$E$176)),(BRASS!$C$176),(IF(AND($AR9=BRASS!$B$177,($T9&gt;=BRASS!$F$177),($T9&lt;=BRASS!$G$177),($AA9=BRASS!$E$177)),(BRASS!$C$177),(IF(AND($AR9=BRASS!$B$178,($T9&gt;=BRASS!$F$178),($T9&lt;=BRASS!$G$178),($AA9=BRASS!$E$178)),(BRASS!$C$178),(IF(AND($AR9=BRASS!$B$179,($T9&gt;=BRASS!$F$179),($T9&lt;=BRASS!$G$179),($AA9=BRASS!$E$179)),(BRASS!$C$179),(IF(AND($AR9=BRASS!$B$180,($T9&gt;=BRASS!$F$180),($T9&lt;=BRASS!$G$180),($AA9=BRASS!$E$180)),(BRASS!$C$180),(IF(AND($AR9=BRASS!$B$181,($T9&gt;=BRASS!$F$181),($T9&lt;=BRASS!$G$181),($AA9=BRASS!$E$181)),(BRASS!$C$181),(IF(AND($AR9=BRASS!$B$182,($T9&gt;=BRASS!$F$182),($T9&lt;=BRASS!$G$182),($AA9=BRASS!$E$182)),(BRASS!$C$182),(IF(AND($AR9=BRASS!$B$183,($T9&gt;=BRASS!$F$183),($T9&lt;=BRASS!$G$183),($AA9=BRASS!$E$183)),(BRASS!$C$183),(IF(AND($AR9=BRASS!$B$184,($T9&gt;=BRASS!$F$184),($T9&lt;=BRASS!$G$184),($AA9=BRASS!$E$184)),(BRASS!$C$184),(IF(AND($AR9=BRASS!$B$185,($T9&gt;=BRASS!$F$185),($T9&lt;=BRASS!$G$185),($AA9=BRASS!$E$185)),(BRASS!$C$185),(IF(AND($AR9=BRASS!$B$186,($T9&gt;=BRASS!$F$186),($T9&lt;=BRASS!$G$186),($AA9=BRASS!$E$186)),(BRASS!$C$186),(IF(AND($AR9=BRASS!$B$187,($T9&gt;=BRASS!$F$187),($T9&lt;=BRASS!$G$187),($AA9=BRASS!$E$187)),(BRASS!$C$187),(IF(AND($AR9=BRASS!$B$188,($T9&gt;=BRASS!$F$188),($T9&lt;=BRASS!$G$188),($AA9=BRASS!$E$188)),(BRASS!$C$188),(IF(AND($AR9=BRASS!$B$189,($T9&gt;=BRASS!$F$189),($T9&lt;=BRASS!$G$189),($AA9=BRASS!$E$189)),(BRASS!$C$189),(IF(AND($AR9=BRASS!$B$190,($T9&gt;=BRASS!$F$190),($T9&lt;=BRASS!$G$190),($AA9=BRASS!$E$190)),(BRASS!$C$190),(IF(AND($AR9=BRASS!$B$191,($T9&gt;=BRASS!$F$191),($T9&lt;=BRASS!$G$191),($AA9=BRASS!$E$191)),(BRASS!$C$191),(IF(AND($AR9=BRASS!$B$192,($T9&gt;=BRASS!$F$192),($T9&lt;=BRASS!$G$192),($AA9=BRASS!$E$192)),(BRASS!$C$192),(IF(AND($AR9=BRASS!$B$193,($T9&gt;=BRASS!$F$193),($T9&lt;=BRASS!$G$193),($AA9=BRASS!$E$193)),(BRASS!$C$193),(IF(AND($AR9=BRASS!$B$194,($T9&gt;=BRASS!$F$194),($T9&lt;=BRASS!$G$194),($AA9=BRASS!$E$194)),(BRASS!$C$194),(IF(AND($AR9=BRASS!$B$195,($T9&gt;=BRASS!$F$195),($T9&lt;=BRASS!$G$195),($AA9=BRASS!$E$195)),(BRASS!$C$195),(IF(AND($AR9=BRASS!$B$196,($T9&gt;=BRASS!$F$196),($T9&lt;=BRASS!$G$196),($AA9=BRASS!$E$196)),(BRASS!$C$196),("NA"))))))))))))))))))))))))))))))))))))))))))))))))))))))))))))))))))))))))))))))))))))))</f>
        <v>NA</v>
      </c>
      <c r="BD9" s="152" t="str">
        <f>IF(AND($AR9=BRASS!$B$60,($T9&gt;=BRASS!$F$60),($T9&lt;=BRASS!$G$60),($AA9=BRASS!$E$60)),(BRASS!$C$60),(IF(AND($AR9=BRASS!$B$61,($T9&gt;=BRASS!$F$61),($T9&lt;=BRASS!$G$61),($AA9=BRASS!$E$61)),(BRASS!$C$61),(IF(AND($AR9=BRASS!$B$62,($T9&gt;=BRASS!$F$62),($T9&lt;=BRASS!$G$62),($AA9=BRASS!$E$62)),(BRASS!$C$62),(IF(AND($AR9=BRASS!$B$63,($T9&gt;=BRASS!$F$63),($T9&lt;=BRASS!$G$63),($AA9=BRASS!$E$63)),(BRASS!$C$63),(IF(AND($AR9=BRASS!$B$64,($T9&gt;=BRASS!$F$64),($T9&lt;=BRASS!$G$64),($AA9=BRASS!$E$64)),(BRASS!$C$64),(IF(AND($AR9=BRASS!$B$65,($T9&gt;=BRASS!$F$65),($T9&lt;=BRASS!$G$65),($AA9=BRASS!$E$65)),(BRASS!$C$65),(IF(AND($AR9=BRASS!$B$66,($T9&gt;=BRASS!$F$66),($T9&lt;=BRASS!$G$66),($AA9=BRASS!$E$66)),(BRASS!$C$66),(IF(AND($AR9=BRASS!$B$67,($T9&gt;=BRASS!$F$67),($T9&lt;=BRASS!$G$67),($AA9=BRASS!$E$67)),(BRASS!$C$67),(IF(AND($AR9=BRASS!$B$68,($T9&gt;=BRASS!$F$68),($T9&lt;=BRASS!$G$68),($AA9=BRASS!$E$68)),(BRASS!$C$68),(IF(AND($AR9=BRASS!$B$69,($T9&gt;=BRASS!$F$69),($T9&lt;=BRASS!$G$69),($AA9=BRASS!$E$69)),(BRASS!$C$69),(IF(AND($AR9=BRASS!$B$70,($T9&gt;=BRASS!$F$70),($T9&lt;=BRASS!$G$70),($AA9=BRASS!$E$70)),(BRASS!$C$70),(IF(AND($AR9=BRASS!$B$71,($T9&gt;=BRASS!$F$71),($T9&lt;=BRASS!$G$71),($AA9=BRASS!$E$71)),(BRASS!$C$71),(IF(AND($AR9=BRASS!$B$72,($T9&gt;=BRASS!$F$72),($T9&lt;=BRASS!$G$72),($AA9=BRASS!$E$72)),(BRASS!$C$72),(IF(AND($AR9=BRASS!$B$73,($T9&gt;=BRASS!$F$73),($T9&lt;=BRASS!$G$73),($AA9=BRASS!$E$73)),(BRASS!$C$73),(IF(AND($AR9=BRASS!$B$74,($T9&gt;=BRASS!$F$74),($T9&lt;=BRASS!$G$74),($AA9=BRASS!$E$74)),(BRASS!$C$74),(IF(AND($AR9=BRASS!$B$75,($T9&gt;=BRASS!$F$75),($T9&lt;=BRASS!$G$75),($AA9=BRASS!$E$75)),(BRASS!$C$75),(IF(AND($AR9=BRASS!$B$76,($T9&gt;=BRASS!$F$76),($T9&lt;=BRASS!$G$76),($AA9=BRASS!$E$76)),(BRASS!$C$76),(IF(AND($AR9=BRASS!$B$77,($T9&gt;=BRASS!$F$77),($T9&lt;=BRASS!$G$77),($AA9=BRASS!$E$77)),(BRASS!$C$77),(IF(AND($AR9=BRASS!$B$78,($T9&gt;=BRASS!$F$78),($T9&lt;=BRASS!$G$78),($AA9=BRASS!$E$78)),(BRASS!$C$78),(IF(AND($AR9=BRASS!$B$79,($T9&gt;=BRASS!$F$79),($T9&lt;=BRASS!$G$79),($AA9=BRASS!$E$79)),(BRASS!$C$79),(IF(AND($AR9=BRASS!$B$80,($T9&gt;=BRASS!$F$80),($T9&lt;=BRASS!$G$80),($AA9=BRASS!$E$80)),(BRASS!$C$80),(IF(AND($AR9=BRASS!$B$81,($T9&gt;=BRASS!$F$81),($T9&lt;=BRASS!$G$81),($AA9=BRASS!$E$81)),(BRASS!$C$81),(IF(AND($AR9=BRASS!$B$82,($T9&gt;=BRASS!$F$82),($T9&lt;=BRASS!$G$82),($AA9=BRASS!$E$82)),(BRASS!$C$82),(IF(AND($AR9=BRASS!$B$83,($T9&gt;=BRASS!$F$83),($T9&lt;=BRASS!$G$83),($AA9=BRASS!$E$83)),(BRASS!$C$83),(IF(AND($AR9=BRASS!$B$84,($T9&gt;=BRASS!$F$84),($T9&lt;=BRASS!$G$84),($AA9=BRASS!$E$84)),(BRASS!$C$84),(IF(AND($AR9=BRASS!$B$85,($T9&gt;=BRASS!$F$85),($T9&lt;=BRASS!$G$85),($AA9=BRASS!$E$85)),(BRASS!$C$85),(IF(AND($AR9=BRASS!$B$86,($T9&gt;=BRASS!$F$86),($T9&lt;=BRASS!$G$86),($AA9=BRASS!$E$86)),(BRASS!$C$86),(IF(AND($AR9=BRASS!$B$87,($T9&gt;=BRASS!$F$87),($T9&lt;=BRASS!$G$87),($AA9=BRASS!$E$87)),(BRASS!$C$87),(IF(AND($AR9=BRASS!$B$88,($T9&gt;=BRASS!$F$88),($T9&lt;=BRASS!$G$88),($AA9=BRASS!$E$88)),(BRASS!$C$88),(IF(AND($AR9=BRASS!$B$89,($T9&gt;=BRASS!$F$89),($T9&lt;=BRASS!$G$89),($AA9=BRASS!$E$89)),(BRASS!$C$89),(IF(AND($AR9=BRASS!$B$90,($T9&gt;=BRASS!$F$90),($T9&lt;=BRASS!$G$90),($AA9=BRASS!$E$90)),(BRASS!$C$90),(IF(AND($AR9=BRASS!$B$91,($T9&gt;=BRASS!$F$91),($T9&lt;=BRASS!$G$91),($AA9=BRASS!$E$91)),(BRASS!$C$91),(IF(AND($AR9=BRASS!$B$92,($T9&gt;=BRASS!$F$92),($T9&lt;=BRASS!$G$92),($AA9=BRASS!$E$92)),(BRASS!$C$92),(IF(AND($AR9=BRASS!$B$93,($T9&gt;=BRASS!$F$93),($T9&lt;=BRASS!$G$93),($AA9=BRASS!$E$93)),(BRASS!$C$93),(IF(AND($AR9=BRASS!$B$94,($T9&gt;=BRASS!$F$94),($T9&lt;=BRASS!$G$94),($AA9=BRASS!$E$94)),(BRASS!$C$94),(IF(AND($AR9=BRASS!$B$95,($T9&gt;=BRASS!$F$95),($T9&lt;=BRASS!$G$95),($AA9=BRASS!$E$95)),(BRASS!$C$95),(IF(AND($AR9=BRASS!$B$96,($T9&gt;=BRASS!$F$96),($T9&lt;=BRASS!$G$96),($AA9=BRASS!$E$96)),(BRASS!$C$96),(IF(AND($AR9=BRASS!$B$97,($T9&gt;=BRASS!$F$97),($T9&lt;=BRASS!$G$97),($AA9=BRASS!$E$97)),(BRASS!$C$97),("NA"))))))))))))))))))))))))))))))))))))))))))))))))))))))))))))))))))))))))))))</f>
        <v>NA</v>
      </c>
      <c r="BE9" s="97"/>
      <c r="BF9" s="82" t="str">
        <f t="shared" ref="BF9:BF20" si="7">RIGHT($V9,3)</f>
        <v xml:space="preserve"> ET</v>
      </c>
      <c r="BG9" s="82" t="str">
        <f t="shared" ref="BG9:BG20" si="8">LEFT($AS9,1)</f>
        <v xml:space="preserve"> </v>
      </c>
      <c r="BH9" s="82" t="str">
        <f>IF(AND($AR9=SS!$B$4,($T9&gt;=SS!$F$4),($T9&lt;=SS!$G$4),($V9=SS!$E$4)),(SS!$C$4),(IF(AND($AR9=SS!$B$5,($T9&gt;=SS!$F$5),($T9&lt;=SS!$G$5),($V9=SS!$E$5)),(SS!$C$5),(IF(AND($AR9=SS!$B$6,($T9&gt;=SS!$F$6),($T9&lt;=SS!$G$6),($V9=SS!$E$6)),(SS!$C$6),(IF(AND($AR9=SS!$B$7,($T9&gt;=SS!$F$7),($T9&lt;=SS!$G$7),($V9=SS!$E$7)),(SS!$C$7),(IF(AND($AR9=SS!$B$8,($T9&gt;=SS!$F$8),($T9&lt;=SS!$G$8),($V9=SS!$E$8)),(SS!$C$8),(IF(AND($AR9=SS!$B$9,($T9&gt;=SS!$F$9),($T9&lt;=SS!$G$9),($V9=SS!$E$9)),(SS!$C$9),(IF(AND($AR9=SS!$B$10,($T9&gt;=SS!$F$10),($T9&lt;=SS!$G$10),($V9=SS!$E$10)),(SS!$C$10),(IF(AND($AR9=SS!$B$11,($T9&gt;=SS!$F$11),($T9&lt;=SS!$G$11),($V9=SS!$E$11)),(SS!$C$11),(IF(AND($AR9=SS!$B$12,($T9&gt;=SS!$F$12),($T9&lt;=SS!$G$12),($V9=SS!$E$12)),(SS!$C$12),(IF(AND($AR9=SS!$B$13,($T9&gt;=SS!$F$13),($T9&lt;=SS!$G$13),($V9=SS!$E$13)),(SS!$C$13),(IF(AND($AR9=SS!$B$14,($T9&gt;=SS!$F$14),($T9&lt;=SS!$G$14),($V9=SS!$E$14)),(SS!$C$14),(IF(AND($AR9=SS!$B$15,($T9&gt;=SS!$F$15),($T9&lt;=SS!$G$15),($V9=SS!$E$15)),(SS!$C$15),(IF(AND($AR9=SS!$B$16,($T9&gt;=SS!$F$16),($T9&lt;=SS!$G$16),($V9=SS!$E$16)),(SS!$C$16),(IF(AND($AR9=SS!$B$17,($T9&gt;=SS!$F$17),($T9&lt;=SS!$G$17),($V9=SS!$E$17)),(SS!$C$17),(IF(AND($AR9=SS!$B$18,($T9&gt;=SS!$F$18),($T9&lt;=SS!$G$18),($V9=SS!$E$18)),(SS!$C$18),(IF(AND($AR9=SS!$B$19,($T9&gt;=SS!$F$19),($T9&lt;=SS!$G$19),($V9=SS!$E$19)),(SS!$C$19),(IF(AND($AR9=SS!$B$20,($T9&gt;=SS!$F$20),($T9&lt;=SS!$G$20),($V9=SS!$E$20)),(SS!$C$20),(IF(AND($AR9=SS!$B$21,($T9&gt;=SS!$F$21),($T9&lt;=SS!$G$21),($V9=SS!$E$21)),(SS!$C$21),(IF(AND($AR9=SS!$B$22,($T9&gt;=SS!$F$22),($T9&lt;=SS!$G$22),($V9=SS!$E$22)),(SS!$C$22),(IF(AND($AR9=SS!$B$23,($T9&gt;=SS!$F$23),($T9&lt;=SS!$G$23),($V9=SS!$E$23)),(SS!$C$23),(IF(AND($AR9=SS!$B$24,($T9&gt;=SS!$F$24),($T9&lt;=SS!$G$24),($V9=SS!$E$24)),(SS!$C$24),(IF(AND($AR9=SS!$B$25,($T9&gt;=SS!$F$25),($T9&lt;=SS!$G$25),($V9=SS!$E$25)),(SS!$C$25),(IF(AND($AR9=SS!$B$26,($T9&gt;=SS!$F$26),($T9&lt;=SS!$G$26),($V9=SS!$E$26)),(SS!$C$26),(IF(AND($AR9=SS!$B$27,($T9&gt;=SS!$F$27),($T9&lt;=SS!$G$27),($V9=SS!$E$27)),(SS!$C$27),(IF(AND($AR9=SS!$B$28,($T9&gt;=SS!$F$28),($T9&lt;=SS!$G$28),($V9=SS!$E$28)),(SS!$C$28),(IF(AND($AR9=SS!$B$29,($T9&gt;=SS!$F$29),($T9&lt;=SS!$G$29),($V9=SS!$E$29)),(SS!$C$29),(IF(AND($AR9=SS!$B$30,($T9&gt;=SS!$F$30),($T9&lt;=SS!$G$30),($V9=SS!$E$30)),(SS!$C$30),("NA"))))))))))))))))))))))))))))))))))))))))))))))))))))))</f>
        <v>SSW 07</v>
      </c>
      <c r="BI9" s="83" t="str">
        <f>(IF(AND($AR9=SS!$B$31,($T9&gt;=SS!$F$31),($T9&lt;=SS!$G$31),($V9=SS!$E$31)),(SS!$C$31),(IF(AND($AR9=SS!$B$32,($T9&gt;=SS!$F$32),($T9&lt;=SS!$G$32),($V9=SS!$E$32)),(SS!$C$32),(IF(AND($AR9=SS!$B$33,($T9&gt;=SS!$F$33),($T9&lt;=SS!$G$33),($V9=SS!$E$33)),(SS!$C$33),(IF(AND($AR9=SS!$B$34,($T9&gt;=SS!$F$34),($T9&lt;=SS!$G$34),($V9=SS!$E$34)),(SS!$C$34),(IF(AND($AR9=SS!$B$35,($T9&gt;=SS!$F$35),($T9&lt;=SS!$G$35),($V9=SS!$E$35)),(SS!$C$35),(IF(AND($AR9=SS!$B$36,($T9&gt;=SS!$F$36),($T9&lt;=SS!$G$36),($V9=SS!$E$36)),(SS!$C$36),(IF(AND($AR9=SS!$B$37,($T9&gt;=SS!$F$37),($T9&lt;=SS!$G$37),($V9=SS!$E$37)),(SS!$C$37),(IF(AND($AR9=SS!$B$38,($T9&gt;=SS!$F$38),($T9&lt;=SS!$G$38),($V9=SS!$E$38)),(SS!$C$38),(IF(AND($AR9=SS!$B$39,($T9&gt;=SS!$F$39),($T9&lt;=SS!$G$39),($V9=SS!$E$39)),(SS!$C$39),(IF(AND($AR9=SS!$B$40,($T9&gt;=SS!$F$40),($T9&lt;=SS!$G$40),($V9=SS!$E$40)),(SS!$C$40),(IF(AND($AR9=SS!$B$41,($T9&gt;=SS!$F$41),($T9&lt;=SS!$G$41),($V9=SS!$E$41)),(SS!$C$41),(IF(AND($AR9=SS!$B$42,($T9&gt;=SS!$F$42),($T9&lt;=SS!$G$42),($V9=SS!$E$42)),(SS!$C$42),(IF(AND($AR9=SS!$B$43,($T9&gt;=SS!$F$43),($T9&lt;=SS!$G$43),($V9=SS!$E$43)),(SS!$C$43),(IF(AND($AR9=SS!$B$44,($T9&gt;=SS!$F$44),($T9&lt;=SS!$G$44),($V9=SS!$E$44)),(SS!$C$44),(IF(AND($AR9=SS!$B$45,($T9&gt;=SS!$F$45),($T9&lt;=SS!$G$45),($V9=SS!$E$45)),(SS!$C$45),(IF(AND($AR9=SS!$B$46,($T9&gt;=SS!$F$46),($T9&lt;=SS!$G$46),($V9=SS!$E$46)),(SS!$C$46),(IF(AND($AR9=SS!$B$47,($T9&gt;=SS!$F$47),($T9&lt;=SS!$G$47),($V9=SS!$E$47)),(SS!$C$47),(IF(AND($AR9=SS!$B$48,($T9&gt;=SS!$F$48),($T9&lt;=SS!$G$48),($V9=SS!$E$48)),(SS!$C$48),(IF(AND($AR9=SS!$B$49,($T9&gt;=SS!$F$49),($T9&lt;=SS!$G$49),($V9=SS!$E$49)),(SS!$C$49),(IF(AND($AR9=SS!$B$50,($T9&gt;=SS!$F$50),($T9&lt;=SS!$G$50),($V9=SS!$E$50)),(SS!$C$50),(IF(AND($AR9=SS!$B$51,($T9&gt;=SS!$F$51),($T9&lt;=SS!$G$51),($V9=SS!$E$51)),(SS!$C$51),(IF(AND($AR9=SS!$B$52,($T9&gt;=SS!$F$52),($T9&lt;=SS!$G$52),($V9=SS!$E$52)),(SS!$C$52),(IF(AND($AR9=SS!$B$53,($T9&gt;=SS!$F$53),($T9&lt;=SS!$G$53),($V9=SS!$E$53)),(SS!$C$53),(IF(AND($AR9=SS!$B$54,($T9&gt;=SS!$F$54),($T9&lt;=SS!$G$54),($V9=SS!$E$54)),(SS!$C$54),(IF(AND($AR9=SS!$B$55,($T9&gt;=SS!$F$55),($T9&lt;=SS!$G$55),($V9=SS!$E$55)),(SS!$C$55),(IF(AND($AR9=SS!$B$56,($T9&gt;=SS!$F$56),($T9&lt;=SS!$G$56),($V9=SS!$E$56)),(SS!$C$56),(IF(AND($AR9=SS!$B$57,($T9&gt;=SS!$F$57),($T9&lt;=SS!$G$57),($V9=SS!$E$57)),(SS!$C$57),(IF(AND($AR9=SS!$B$58,($T9&gt;=SS!$F$58),($T9&lt;=SS!$G$58),($V9=SS!$E$58)),(SS!$C$58),(IF(AND($AR9=SS!$B$59,($T9&gt;=SS!$F$59),($T9&lt;=SS!$G$59),($V9=SS!$E$59)),(SS!$C$59),(IF(AND($AR9=SS!$B$60,($T9&gt;=SS!$F$60),($T9&lt;=SS!$G$60),($V9=SS!$E$60)),(SS!$C$60),("NA")))))))))))))))))))))))))))))))))))))))))))))))))))))))))))))</f>
        <v>NA</v>
      </c>
      <c r="BJ9" s="82" t="str">
        <f>IF(AND($AR9=SS!$B$61,($T9&gt;=SS!$F$61),($T9&lt;=SS!$G$61),($V9=SS!$E$61)),(SS!$C$61),(IF(AND($AR9=SS!$B$62,($T9&gt;=SS!$F$62),($T9&lt;=SS!$G$62),($V9=SS!$E$62)),(SS!$C$62),(IF(AND($AR9=SS!$B$63,($T9&gt;=SS!$F$63),($T9&lt;=SS!$G$63),($V9=SS!$E$63)),(SS!$C$63),(IF(AND($AR9=SS!$B$64,($T9&gt;=SS!$F$64),($T9&lt;=SS!$G$64),($V9=SS!$E$64)),(SS!$C$64),(IF(AND($AR9=SS!$B$65,($T9&gt;=SS!$F$65),($T9&lt;=SS!$G$65),($V9=SS!$E$65)),(SS!$C$65),(IF(AND($AR9=SS!$B$66,($T9&gt;=SS!$F$66),($T9&lt;=SS!$G$66),($V9=SS!$E$66)),(SS!$C$66),(IF(AND($AR9=SS!$B$67,($T9&gt;=SS!$F$67),($T9&lt;=SS!$G$67),($V9=SS!$E$67)),(SS!$C$67),(IF(AND($AR9=SS!$B$68,($T9&gt;=SS!$F$68),($T9&lt;=SS!$G$68),($V9=SS!$E$68)),(SS!$C$68),(IF(AND($AR9=SS!$B$69,($T9&gt;=SS!$F$69),($T9&lt;=SS!$G$69),($V9=SS!$E$69)),(SS!$C$69),(IF(AND($AR9=SS!$B$70,($T9&gt;=SS!$F$70),($T9&lt;=SS!$G$70),($V9=SS!$E$70)),(SS!$C$70),(IF(AND($AR9=SS!$B$71,($T9&gt;=SS!$F$71),($T9&lt;=SS!$G$71),($V9=SS!$E$71)),(SS!$C$71),(IF(AND($AR9=SS!$B$72,($T9&gt;=SS!$F$72),($T9&lt;=SS!$G$72),($V9=SS!$E$72)),(SS!$C$72),(IF(AND($AR9=SS!$B$73,($T9&gt;=SS!$F$73),($T9&lt;=SS!$G$73),($V9=SS!$E$73)),(SS!$C$73),(IF(AND($AR9=SS!$B$74,($T9&gt;=SS!$F$74),($T9&lt;=SS!$G$74),($V9=SS!$E$74)),(SS!$C$74),(IF(AND($AR9=SS!$B$75,($T9&gt;=SS!$F$75),($T9&lt;=SS!$G$75),($V9=SS!$E$75)),(SS!$C$75),(IF(AND($AR9=SS!$B$76,($T9&gt;=SS!$F$76),($T9&lt;=SS!$G$76),($V9=SS!$E$76)),(SS!$C$76),("NA"))))))))))))))))))))))))))))))))</f>
        <v>NA</v>
      </c>
      <c r="BK9" s="82" t="str">
        <f>IF(AND($AR9=SS!$B$77,($T9&gt;=SS!$F$77),($T9&lt;=SS!$G$77),($V9=SS!$E$77)),(SS!$C$77),(IF(AND($AR9=SS!$B$78,($T9&gt;=SS!$F$78),($T9&lt;=SS!$G$78),($V9=SS!$E$78)),(SS!$C$78),(IF(AND($AR9=SS!$B$79,($T9&gt;=SS!$F$79),($T9&lt;=SS!$G$79),($V9=SS!$E$79)),(SS!$C$79),(IF(AND($AR9=SS!$B$80,($T9&gt;=SS!$F$80),($T9&lt;=SS!$G$80),($V9=SS!$E$80)),(SS!$C$80),(IF(AND($AR9=SS!$B$81,($T9&gt;=SS!$F$81),($T9&lt;=SS!$G$81),($V9=SS!$E$81)),(SS!$C$81),(IF(AND($AR9=SS!$B$82,($T9&gt;=SS!$F$82),($T9&lt;=SS!$G$82),($V9=SS!$E$82)),(SS!$C$82),(IF(AND($AR9=SS!$B$83,($T9&gt;=SS!$F$83),($T9&lt;=SS!$G$83),($V9=SS!$E$83)),(SS!$C$83),(IF(AND($AR9=SS!$B$84,($T9&gt;=SS!$F$84),($T9&lt;=SS!$G$84),($V9=SS!$E$84)),(SS!$C$84),(IF(AND($AR9=SS!$B$85,($T9&gt;=SS!$F$85),($T9&lt;=SS!$G$85),($V9=SS!$E$85)),(SS!$C$85),(IF(AND($AR9=SS!$B$86,($T9&gt;=SS!$F$86),($T9&lt;=SS!$G$86),($V9=SS!$E$86)),(SS!$C$86),(IF(AND($AR9=SS!$B$87,($T9&gt;=SS!$F$87),($T9&lt;=SS!$G$87),($V9=SS!$E$87)),(SS!$C$87),(IF(AND($AR9=SS!$B$88,($T9&gt;=SS!$F$88),($T9&lt;=SS!$G$88),($V9=SS!$E$88)),(SS!$C$88),(IF(AND($AR9=SS!$B$89,($T9&gt;=SS!$F$89),($T9&lt;=SS!$G$89),($V9=SS!$E$89)),(SS!$C$89),(IF(AND($AR9=SS!$B$90,($T9&gt;=SS!$F$90),($T9&lt;=SS!$G$90),($V9=SS!$E$90)),(SS!$C$90),(IF(AND($AR9=SS!$B$91,($T9&gt;=SS!$F$91),($T9&lt;=SS!$G$91),($V9=SS!$E$91)),(SS!$C$91),(IF(AND($AR9=SS!$B$92,($T9&gt;=SS!$F$92),($T9&lt;=SS!$G$92),($V9=SS!$E$92)),(SS!$C$92),(IF(AND($AR9=SS!$B$93,($T9&gt;=SS!$F$93),($T9&lt;=SS!$G$93),($V9=SS!$E$93)),(SS!$C$93),(IF(AND($AR9=SS!$B$94,($T9&gt;=SS!$F$94),($T9&lt;=SS!$G$94),($V9=SS!$E$94)),(SS!$C$94),(IF(AND($AR9=SS!$B$95,($T9&gt;=SS!$F$95),($T9&lt;=SS!$G$95),($V9=SS!$E$95)),(SS!$C$95),(IF(AND($AR9=SS!$B$96,($T9&gt;=SS!$F$96),($T9&lt;=SS!$G$96),($V9=SS!$E$96)),(SS!$C$96),("NA"))))))))))))))))))))))))))))))))))))))))</f>
        <v>NA</v>
      </c>
      <c r="BL9" s="82" t="str">
        <f t="shared" ref="BL9:BL20" si="9">RIGHT($AA9,3)</f>
        <v xml:space="preserve"> ET</v>
      </c>
      <c r="BM9" s="82" t="str">
        <f t="shared" ref="BM9:BM20" si="10">LEFT($AY9,1)</f>
        <v xml:space="preserve"> </v>
      </c>
      <c r="BN9" s="82" t="str">
        <f>IF(AND($AR9=SS!$B$4,($T9&gt;=SS!$F$4),($T9&lt;=SS!$G$4),($AA9=SS!$E$4)),(SS!$C$4),(IF(AND($AR9=SS!$B$5,($T9&gt;=SS!$F$5),($T9&lt;=SS!$G$5),($AA9=SS!$E$5)),(SS!$C$5),(IF(AND($AR9=SS!$B$6,($T9&gt;=SS!$F$6),($T9&lt;=SS!$G$6),($AA9=SS!$E$6)),(SS!$C$6),(IF(AND($AR9=SS!$B$7,($T9&gt;=SS!$F$7),($T9&lt;=SS!$G$7),($AA9=SS!$E$7)),(SS!$C$7),(IF(AND($AR9=SS!$B$8,($T9&gt;=SS!$F$8),($T9&lt;=SS!$G$8),($AA9=SS!$E$8)),(SS!$C$8),(IF(AND($AR9=SS!$B$9,($T9&gt;=SS!$F$9),($T9&lt;=SS!$G$9),($AA9=SS!$E$9)),(SS!$C$9),(IF(AND($AR9=SS!$B$10,($T9&gt;=SS!$F$10),($T9&lt;=SS!$G$10),($AA9=SS!$E$10)),(SS!$C$10),(IF(AND($AR9=SS!$B$11,($T9&gt;=SS!$F$11),($T9&lt;=SS!$G$11),($AA9=SS!$E$11)),(SS!$C$11),(IF(AND($AR9=SS!$B$12,($T9&gt;=SS!$F$12),($T9&lt;=SS!$G$12),($AA9=SS!$E$12)),(SS!$C$12),(IF(AND($AR9=SS!$B$13,($T9&gt;=SS!$F$13),($T9&lt;=SS!$G$13),($AA9=SS!$E$13)),(SS!$C$13),(IF(AND($AR9=SS!$B$14,($T9&gt;=SS!$F$14),($T9&lt;=SS!$G$14),($AA9=SS!$E$14)),(SS!$C$14),(IF(AND($AR9=SS!$B$15,($T9&gt;=SS!$F$15),($T9&lt;=SS!$G$15),($AA9=SS!$E$15)),(SS!$C$15),(IF(AND($AR9=SS!$B$16,($T9&gt;=SS!$F$16),($T9&lt;=SS!$G$16),($AA9=SS!$E$16)),(SS!$C$16),(IF(AND($AR9=SS!$B$17,($T9&gt;=SS!$F$17),($T9&lt;=SS!$G$17),($AA9=SS!$E$17)),(SS!$C$17),(IF(AND($AR9=SS!$B$18,($T9&gt;=SS!$F$18),($T9&lt;=SS!$G$18),($AA9=SS!$E$18)),(SS!$C$18),(IF(AND($AR9=SS!$B$19,($T9&gt;=SS!$F$19),($T9&lt;=SS!$G$19),($AA9=SS!$E$19)),(SS!$C$19),(IF(AND($AR9=SS!$B$20,($T9&gt;=SS!$F$20),($T9&lt;=SS!$G$20),($AA9=SS!$E$20)),(SS!$C$20),(IF(AND($AR9=SS!$B$21,($T9&gt;=SS!$F$21),($T9&lt;=SS!$G$21),($AA9=SS!$E$21)),(SS!$C$21),(IF(AND($AR9=SS!$B$22,($T9&gt;=SS!$F$22),($T9&lt;=SS!$G$22),($AA9=SS!$E$22)),(SS!$C$22),(IF(AND($AR9=SS!$B$23,($T9&gt;=SS!$F$23),($T9&lt;=SS!$G$23),($AA9=SS!$E$23)),(SS!$C$23),(IF(AND($AR9=SS!$B$24,($T9&gt;=SS!$F$24),($T9&lt;=SS!$G$24),($AA9=SS!$E$24)),(SS!$C$24),(IF(AND($AR9=SS!$B$25,($T9&gt;=SS!$F$25),($T9&lt;=SS!$G$25),($AA9=SS!$E$25)),(SS!$C$25),(IF(AND($AR9=SS!$B$26,($T9&gt;=SS!$F$26),($T9&lt;=SS!$G$26),($AA9=SS!$E$26)),(SS!$C$26),(IF(AND($AR9=SS!$B$27,($T9&gt;=SS!$F$27),($T9&lt;=SS!$G$27),($AA9=SS!$E$27)),(SS!$C$27),(IF(AND($AR9=SS!$B$28,($T9&gt;=SS!$F$28),($T9&lt;=SS!$G$28),($AA9=SS!$E$28)),(SS!$C$28),(IF(AND($AR9=SS!$B$29,($T9&gt;=SS!$F$29),($T9&lt;=SS!$G$29),($AA9=SS!$E$29)),(SS!$C$29),(IF(AND($AR9=SS!$B$30,($T9&gt;=SS!$F$30),($T9&lt;=SS!$G$30),($AA9=SS!$E$30)),(SS!$C$30),(IF(AND($AR9=SS!$B$31,($T9&gt;=SS!$F$31),($T9&lt;=SS!$G$31),($AA9=SS!$E$31)),(SS!$C$31),(IF(AND($AR9=SS!$B$32,($T9&gt;=SS!$F$32),($T9&lt;=SS!$G$32),($AA9=SS!$E$32)),(SS!$C$32),(IF(AND($AR9=SS!$B$33,($T9&gt;=SS!$F$33),($T9&lt;=SS!$G$33),($AA9=SS!$E$33)),(SS!$C$33),(IF(AND($AR9=SS!$B$34,($T9&gt;=SS!$F$34),($T9&lt;=SS!$G$34),($AA9=SS!$E$34)),(SS!$C$34),(IF(AND($AR9=SS!$B$35,($T9&gt;=SS!$F$35),($T9&lt;=SS!$G$35),($AA9=SS!$E$35)),(SS!$C$35),(IF(AND($AR9=SS!$B$36,($T9&gt;=SS!$F$36),($T9&lt;=SS!$G$36),($AA9=SS!$E$36)),(SS!$C$36),(IF(AND($AR9=SS!$B$37,($T9&gt;=SS!$F$37),($T9&lt;=SS!$G$37),($AA9=SS!$E$37)),(SS!$C$37),(IF(AND($AR9=SS!$B$38,($T9&gt;=SS!$F$38),($T9&lt;=SS!$G$38),($AA9=SS!$E$38)),(SS!$C$38),(IF(AND($AR9=SS!$B$39,($T9&gt;=SS!$F$39),($T9&lt;=SS!$G$39),($AA9=SS!$E$39)),(SS!$C$39),(IF(AND($AR9=SS!$B$40,($T9&gt;=SS!$F$40),($T9&lt;=SS!$G$40),($AA9=SS!$E$40)),(SS!$C$40),(IF(AND($AR9=SS!$B$41,($T9&gt;=SS!$F$41),($T9&lt;=SS!$G$41),($AA9=SS!$E$41)),(SS!$C$41),(IF(AND($AR9=SS!$B$42,($T9&gt;=SS!$F$42),($T9&lt;=SS!$G$42),($AA9=SS!$E$42)),(SS!$C$42),(IF(AND($AR9=SS!$B$43,($T9&gt;=SS!$F$43),($T9&lt;=SS!$G$43),($AA9=SS!$E$43)),(SS!$C$43),(IF(AND($AR9=SS!$B$44,($T9&gt;=SS!$F$44),($T9&lt;=SS!$G$44),($AA9=SS!$E$44)),(SS!$C$44),(IF(AND($AR9=SS!$B$45,($T9&gt;=SS!$F$45),($T9&lt;=SS!$G$45),($AA9=SS!$E$45)),(SS!$C$45),(IF(AND($AR9=SS!$B$46,($T9&gt;=SS!$F$46),($T9&lt;=SS!$G$46),($AA9=SS!$E$46)),(SS!$C$46),(IF(AND($AR9=SS!$B$47,($T9&gt;=SS!$F$47),($T9&lt;=SS!$G$47),($AA9=SS!$E$47)),(SS!$C$47),(IF(AND($AR9=SS!$B$48,($T9&gt;=SS!$F$48),($T9&lt;=SS!$G$48),($AA9=SS!$E$48)),(SS!$C$48),(IF(AND($AR9=SS!$B$49,($T9&gt;=SS!$F$49),($T9&lt;=SS!$G$49),($AA9=SS!$E$49)),(SS!$C$49),(IF(AND($AR9=SS!$B$50,($T9&gt;=SS!$F$50),($T9&lt;=SS!$G$50),($AA9=SS!$E$50)),(SS!$C$50),(IF(AND($AR9=SS!$B$51,($T9&gt;=SS!$F$51),($T9&lt;=SS!$G$51),($AA9=SS!$E$51)),(SS!$C$51),(IF(AND($AR9=SS!$B$52,($T9&gt;=SS!$F$52),($T9&lt;=SS!$G$52),($AA9=SS!$E$52)),(SS!$C$52),(IF(AND($AR9=SS!$B$53,($T9&gt;=SS!$F$53),($T9&lt;=SS!$G$53),($AA9=SS!$E$53)),(SS!$C$53),(IF(AND($AR9=SS!$B$54,($T9&gt;=SS!$F$54),($T9&lt;=SS!$G$54),($AA9=SS!$E$54)),(SS!$C$54),(IF(AND($AR9=SS!$B$55,($T9&gt;=SS!$F$55),($T9&lt;=SS!$G$55),($AA9=SS!$E$55)),(SS!$C$55),(IF(AND($AR9=SS!$B$56,($T9&gt;=SS!$F$56),($T9&lt;=SS!$G$56),($AA9=SS!$E$56)),(SS!$C$56),(IF(AND($AR9=SS!$B$57,($T9&gt;=SS!$F$57),($T9&lt;=SS!$G$57),($AA9=SS!$E$57)),(SS!$C$57),(IF(AND($AR9=SS!$B$58,($T9&gt;=SS!$F$58),($T9&lt;=SS!$G$58),($AA9=SS!$E$58)),(SS!$C$58),(IF(AND($AR9=SS!$B$59,($T9&gt;=SS!$F$59),($T9&lt;=SS!$G$59),($AA9=SS!$E$59)),(SS!$C$59),("NA"))))))))))))))))))))))))))))))))))))))))))))))))))))))))))))))))))))))))))))))))))))))))))))))))))))))))))))))))</f>
        <v>SSW 07</v>
      </c>
      <c r="BO9" s="83" t="str">
        <f>(IF(AND($AR9=SS!$B$31,($T9&gt;=SS!$F$31),($T9&lt;=SS!$G$31),($AA9=SS!$E$31)),(SS!$C$31),(IF(AND($AR9=SS!$B$32,($T9&gt;=SS!$F$32),($T9&lt;=SS!$G$32),($AA9=SS!$E$32)),(SS!$C$32),(IF(AND($AR9=SS!$B$33,($T9&gt;=SS!$F$33),($T9&lt;=SS!$G$33),($AA9=SS!$E$33)),(SS!$C$33),(IF(AND($AR9=SS!$B$34,($T9&gt;=SS!$F$34),($T9&lt;=SS!$G$34),($AA9=SS!$E$34)),(SS!$C$34),(IF(AND($AR9=SS!$B$35,($T9&gt;=SS!$F$35),($T9&lt;=SS!$G$35),($AA9=SS!$E$35)),(SS!$C$35),(IF(AND($AR9=SS!$B$36,($T9&gt;=SS!$F$36),($T9&lt;=SS!$G$36),($AA9=SS!$E$36)),(SS!$C$36),(IF(AND($AR9=SS!$B$37,($T9&gt;=SS!$F$37),($T9&lt;=SS!$G$37),($AA9=SS!$E$37)),(SS!$C$37),(IF(AND($AR9=SS!$B$38,($T9&gt;=SS!$F$38),($T9&lt;=SS!$G$38),($AA9=SS!$E$38)),(SS!$C$38),(IF(AND($AR9=SS!$B$39,($T9&gt;=SS!$F$39),($T9&lt;=SS!$G$39),($AA9=SS!$E$39)),(SS!$C$39),(IF(AND($AR9=SS!$B$40,($T9&gt;=SS!$F$40),($T9&lt;=SS!$G$40),($AA9=SS!$E$40)),(SS!$C$40),(IF(AND($AR9=SS!$B$41,($T9&gt;=SS!$F$41),($T9&lt;=SS!$G$41),($AA9=SS!$E$41)),(SS!$C$41),(IF(AND($AR9=SS!$B$42,($T9&gt;=SS!$F$42),($T9&lt;=SS!$G$42),($AA9=SS!$E$42)),(SS!$C$42),(IF(AND($AR9=SS!$B$43,($T9&gt;=SS!$F$43),($T9&lt;=SS!$G$43),($AA9=SS!$E$43)),(SS!$C$43),(IF(AND($AR9=SS!$B$44,($T9&gt;=SS!$F$44),($T9&lt;=SS!$G$44),($AA9=SS!$E$44)),(SS!$C$44),(IF(AND($AR9=SS!$B$45,($T9&gt;=SS!$F$45),($T9&lt;=SS!$G$45),($AA9=SS!$E$45)),(SS!$C$45),(IF(AND($AR9=SS!$B$46,($T9&gt;=SS!$F$46),($T9&lt;=SS!$G$46),($AA9=SS!$E$46)),(SS!$C$46),(IF(AND($AR9=SS!$B$47,($T9&gt;=SS!$F$47),($T9&lt;=SS!$G$47),($AA9=SS!$E$47)),(SS!$C$47),(IF(AND($AR9=SS!$B$48,($T9&gt;=SS!$F$48),($T9&lt;=SS!$G$48),($AA9=SS!$E$48)),(SS!$C$48),(IF(AND($AR9=SS!$B$49,($T9&gt;=SS!$F$49),($T9&lt;=SS!$G$49),($AA9=SS!$E$49)),(SS!$C$49),(IF(AND($AR9=SS!$B$50,($T9&gt;=SS!$F$50),($T9&lt;=SS!$G$50),($AA9=SS!$E$50)),(SS!$C$50),(IF(AND($AR9=SS!$B$51,($T9&gt;=SS!$F$51),($T9&lt;=SS!$G$51),($AA9=SS!$E$51)),(SS!$C$51),(IF(AND($AR9=SS!$B$52,($T9&gt;=SS!$F$52),($T9&lt;=SS!$G$52),($AA9=SS!$E$52)),(SS!$C$52),(IF(AND($AR9=SS!$B$53,($T9&gt;=SS!$F$53),($T9&lt;=SS!$G$53),($AA9=SS!$E$53)),(SS!$C$53),(IF(AND($AR9=SS!$B$54,($T9&gt;=SS!$F$54),($T9&lt;=SS!$G$54),($AA9=SS!$E$54)),(SS!$C$54),(IF(AND($AR9=SS!$B$55,($T9&gt;=SS!$F$55),($T9&lt;=SS!$G$55),($AA9=SS!$E$55)),(SS!$C$55),(IF(AND($AR9=SS!$B$56,($T9&gt;=SS!$F$56),($T9&lt;=SS!$G$56),($AA9=SS!$E$56)),(SS!$C$56),(IF(AND($AR9=SS!$B$57,($T9&gt;=SS!$F$57),($T9&lt;=SS!$G$57),($AA9=SS!$E$57)),(SS!$C$57),(IF(AND($AR9=SS!$B$58,($T9&gt;=SS!$F$58),($T9&lt;=SS!$G$58),($AA9=SS!$E$58)),(SS!$C$58),(IF(AND($AR9=SS!$B$59,($T9&gt;=SS!$F$59),($T9&lt;=SS!$G$59),($AA9=SS!$E$59)),(SS!$C$59),("NA")))))))))))))))))))))))))))))))))))))))))))))))))))))))))))</f>
        <v>NA</v>
      </c>
      <c r="BP9" s="152" t="str">
        <f>IF(AND($AR9=SS!$B$61,($T9&gt;=SS!$F$61),($T9&lt;=SS!$G$61),($AA9=SS!$E$61)),(SS!$C$61),(IF(AND($AR9=SS!$B$62,($T9&gt;=SS!$F$62),($T9&lt;=SS!$G$62),($AA9=SS!$E$62)),(SS!$C$62),(IF(AND($AR9=SS!$B$63,($T9&gt;=SS!$F$63),($T9&lt;=SS!$G$63),($AA9=SS!$E$63)),(SS!$C$63),(IF(AND($AR9=SS!$B$64,($T9&gt;=SS!$F$64),($T9&lt;=SS!$G$64),($AA9=SS!$E$64)),(SS!$C$64),(IF(AND($AR9=SS!$B$65,($T9&gt;=SS!$F$65),($T9&lt;=SS!$G$65),($AA9=SS!$E$65)),(SS!$C$65),(IF(AND($AR9=SS!$B$66,($T9&gt;=SS!$F$66),($T9&lt;=SS!$G$66),($AA9=SS!$E$66)),(SS!$C$66),(IF(AND($AR9=SS!$B$67,($T9&gt;=SS!$F$67),($T9&lt;=SS!$G$67),($AA9=SS!$E$67)),(SS!$C$67),(IF(AND($AR9=SS!$B$68,($T9&gt;=SS!$F$68),($T9&lt;=SS!$G$68),($AA9=SS!$E$68)),(SS!$C$68),(IF(AND($AR9=SS!$B$69,($T9&gt;=SS!$F$69),($T9&lt;=SS!$G$69),($AA9=SS!$E$69)),(SS!$C$69),(IF(AND($AR9=SS!$B$70,($T9&gt;=SS!$F$70),($T9&lt;=SS!$G$70),($AA9=SS!$E$70)),(SS!$C$70),(IF(AND($AR9=SS!$B$71,($T9&gt;=SS!$F$71),($T9&lt;=SS!$G$71),($AA9=SS!$E$71)),(SS!$C$71),(IF(AND($AR9=SS!$B$72,($T9&gt;=SS!$F$72),($T9&lt;=SS!$G$72),($AA9=SS!$E$72)),(SS!$C$72),(IF(AND($AR9=SS!$B$73,($T9&gt;=SS!$F$73),($T9&lt;=SS!$G$73),($AA9=SS!$E$73)),(SS!$C$73),(IF(AND($AR9=SS!$B$74,($T9&gt;=SS!$F$74),($T9&lt;=SS!$G$74),($AA9=SS!$E$74)),(SS!$C$74),(IF(AND($AR9=SS!$B$75,($T9&gt;=SS!$F$75),($T9&lt;=SS!$G$75),($AA9=SS!$E$75)),(SS!$C$75),(IF(AND($AR9=SS!$B$76,($T9&gt;=SS!$F$76),($T9&lt;=SS!$G$76),($AA9=SS!$E$76)),(SS!$C$76),("NA"))))))))))))))))))))))))))))))))</f>
        <v>NA</v>
      </c>
      <c r="BQ9" s="152" t="str">
        <f>IF(AND($AR9=SS!$B$77,($T9&gt;=SS!$F$77),($T9&lt;=SS!$G$77),($AA9=SS!$E$77)),(SS!$C$77),(IF(AND($AR9=SS!$B$78,($T9&gt;=SS!$F$78),($T9&lt;=SS!$G$78),($AA9=SS!$E$78)),(SS!$C$78),(IF(AND($AR9=SS!$B$79,($T9&gt;=SS!$F$79),($T9&lt;=SS!$G$79),($AA9=SS!$E$79)),(SS!$C$79),(IF(AND($AR9=SS!$B$80,($T9&gt;=SS!$F$80),($T9&lt;=SS!$G$80),($AA9=SS!$E$80)),(SS!$C$80),(IF(AND($AR9=SS!$B$81,($T9&gt;=SS!$F$81),($T9&lt;=SS!$G$81),($AA9=SS!$E$81)),(SS!$C$81),(IF(AND($AR9=SS!$B$82,($T9&gt;=SS!$F$82),($T9&lt;=SS!$G$82),($AA9=SS!$E$82)),(SS!$C$82),(IF(AND($AR9=SS!$B$83,($T9&gt;=SS!$F$83),($T9&lt;=SS!$G$83),($AA9=SS!$E$83)),(SS!$C$83),(IF(AND($AR9=SS!$B$84,($T9&gt;=SS!$F$84),($T9&lt;=SS!$G$84),($AA9=SS!$E$84)),(SS!$C$84),(IF(AND($AR9=SS!$B$85,($T9&gt;=SS!$F$85),($T9&lt;=SS!$G$85),($AA9=SS!$E$85)),(SS!$C$85),(IF(AND($AR9=SS!$B$86,($T9&gt;=SS!$F$86),($T9&lt;=SS!$G$86),($AA9=SS!$E$86)),(SS!$C$86),(IF(AND($AR9=SS!$B$87,($T9&gt;=SS!$F$87),($T9&lt;=SS!$G$87),($AA9=SS!$E$87)),(SS!$C$87),(IF(AND($AR9=SS!$B$88,($T9&gt;=SS!$F$88),($T9&lt;=SS!$G$88),($AA9=SS!$E$88)),(SS!$C$88),(IF(AND($AR9=SS!$B$89,($T9&gt;=SS!$F$89),($T9&lt;=SS!$G$89),($AA9=SS!$E$89)),(SS!$C$89),(IF(AND($AR9=SS!$B$90,($T9&gt;=SS!$F$90),($T9&lt;=SS!$G$90),($AA9=SS!$E$90)),(SS!$C$90),(IF(AND($AR9=SS!$B$91,($T9&gt;=SS!$F$91),($T9&lt;=SS!$G$91),($AA9=SS!$E$91)),(SS!$C$91),(IF(AND($AR9=SS!$B$92,($T9&gt;=SS!$F$92),($T9&lt;=SS!$G$92),($AA9=SS!$E$92)),(SS!$C$92),(IF(AND($AR9=SS!$B$93,($T9&gt;=SS!$F$93),($T9&lt;=SS!$G$93),($AA9=SS!$E$93)),(SS!$C$93),(IF(AND($AR9=SS!$B$94,($T9&gt;=SS!$F$94),($T9&lt;=SS!$G$94),($AA9=SS!$E$94)),(SS!$C$94),(IF(AND($AR9=SS!$B$95,($T9&gt;=SS!$F$95),($T9&lt;=SS!$G$95),($AA9=SS!$E$95)),(SS!$C$95),(IF(AND($AR9=SS!$B$96,($T9&gt;=SS!$F$96),($T9&lt;=SS!$G$96),($AA9=SS!$E$96)),(SS!$C$96),("NA"))))))))))))))))))))))))))))))))))))))))</f>
        <v>NA</v>
      </c>
      <c r="BR9" s="84"/>
    </row>
    <row r="10" spans="1:70" s="53" customFormat="1" ht="38.25" customHeight="1" x14ac:dyDescent="0.35">
      <c r="A10" s="296"/>
      <c r="B10" s="275"/>
      <c r="C10" s="275"/>
      <c r="D10" s="146" t="s">
        <v>483</v>
      </c>
      <c r="E10" s="146" t="s">
        <v>495</v>
      </c>
      <c r="F10" s="146" t="str">
        <f t="shared" si="0"/>
        <v>PM-WTP-M-02-A - V1/PT-2</v>
      </c>
      <c r="G10" s="275"/>
      <c r="H10" s="275"/>
      <c r="I10" s="275"/>
      <c r="J10" s="275"/>
      <c r="K10" s="275"/>
      <c r="L10" s="275"/>
      <c r="M10" s="275"/>
      <c r="N10" s="147" t="str">
        <f t="shared" si="1"/>
        <v>PT-2/PM-WTP-M-02-A - V1</v>
      </c>
      <c r="O10" s="147" t="str">
        <f>P9&amp;" - "&amp;Q10</f>
        <v>PM-WTP-M-02-A - V1</v>
      </c>
      <c r="P10" s="299"/>
      <c r="Q10" s="21" t="s">
        <v>496</v>
      </c>
      <c r="R10" s="299"/>
      <c r="S10" s="275"/>
      <c r="T10" s="293"/>
      <c r="U10" s="286"/>
      <c r="V10" s="289"/>
      <c r="W10" s="280"/>
      <c r="X10" s="302"/>
      <c r="Y10" s="305"/>
      <c r="Z10" s="302"/>
      <c r="AA10" s="289"/>
      <c r="AB10" s="280"/>
      <c r="AC10" s="302"/>
      <c r="AD10" s="305"/>
      <c r="AE10" s="275"/>
      <c r="AF10" s="149"/>
      <c r="AG10" s="147"/>
      <c r="AH10" s="150">
        <v>3</v>
      </c>
      <c r="AI10" s="147"/>
      <c r="AJ10" s="150"/>
      <c r="AK10" s="64"/>
      <c r="AL10" s="64" t="s">
        <v>494</v>
      </c>
      <c r="AO10" s="63"/>
      <c r="AP10" s="59"/>
      <c r="AQ10" s="82" t="str">
        <f t="shared" si="2"/>
        <v/>
      </c>
      <c r="AR10" s="82" t="str">
        <f>'GLAND SELEC. INPUT &amp; NOTES SHT'!$H$16</f>
        <v>BRACO</v>
      </c>
      <c r="AS10" s="82" t="str">
        <f t="shared" si="3"/>
        <v/>
      </c>
      <c r="AT10" s="82" t="str">
        <f t="shared" si="4"/>
        <v/>
      </c>
      <c r="AU10" s="82" t="str">
        <f>IF(AND($AR10=BRASS!$B$4,($T10&gt;=BRASS!$F$4),($T10&lt;=BRASS!$G$4),($V10=BRASS!$E$4)),(BRASS!$C$4),(IF(AND($AR10=BRASS!$B$5,($T10&gt;=BRASS!$F$5),($T10&lt;=BRASS!$G$5),($V10=BRASS!$E$5)),(BRASS!$C$5),(IF(AND($AR10=BRASS!$B$6,($T10&gt;=BRASS!$F$6),($T10&lt;=BRASS!$G$6),($V10=BRASS!$E$6)),(BRASS!$C$6),(IF(AND($AR10=BRASS!$B$7,($T10&gt;=BRASS!$F$7),($T10&lt;=BRASS!$G$7),($V10=BRASS!$E$7)),(BRASS!$C$7),(IF(AND($AR10=BRASS!$B$8,($T10&gt;=BRASS!$F$8),($T10&lt;=BRASS!$G$8),($V10=BRASS!$E$8)),(BRASS!$C$8),(IF(AND($AR10=BRASS!$B$9,($T10&gt;=BRASS!$F$9),($T10&lt;=BRASS!$G$9),($V10=BRASS!$E$9)),(BRASS!$C$9),(IF(AND($AR10=BRASS!$B$10,($T10&gt;=BRASS!$F$10),($T10&lt;=BRASS!$G$10),($V10=BRASS!$E$10)),(BRASS!$C$10),(IF(AND($AR10=BRASS!$B$11,($T10&gt;=BRASS!$F$11),($T10&lt;=BRASS!$G$11),($V10=BRASS!$E$11)),(BRASS!$C$11),(IF(AND($AR10=BRASS!$B$12,($T10&gt;=BRASS!$F$12),($T10&lt;=BRASS!$G$12),($V10=BRASS!$E$12)),(BRASS!$C$12),(IF(AND($AR10=BRASS!$B$13,($T10&gt;=BRASS!$F$13),($T10&lt;=BRASS!$G$13),($V10=BRASS!$E$13)),(BRASS!$C$13),(IF(AND($AR10=BRASS!$B$14,($T10&gt;=BRASS!$F$14),($T10&lt;=BRASS!$G$14),($V10=BRASS!$E$14)),(BRASS!$C$14),(IF(AND($AR10=BRASS!$B$15,($T10&gt;=BRASS!$F$15),($T10&lt;=BRASS!$G$15),($V10=BRASS!$E$15)),(BRASS!$C$15),(IF(AND($AR10=BRASS!$B$16,($T10&gt;=BRASS!$F$16),($T10&lt;=BRASS!$G$16),($V10=BRASS!$E$16)),(BRASS!$C$16),(IF(AND($AR10=BRASS!$B$17,($T10&gt;=BRASS!$F$17),($T10&lt;=BRASS!$G$17),($V10=BRASS!$E$17)),(BRASS!$C$17),(IF(AND($AR10=BRASS!$B$18,($T10&gt;=BRASS!$F$18),($T10&lt;=BRASS!$G$18),($V10=BRASS!$E$18)),(BRASS!$C$18),(IF(AND($AR10=BRASS!$B$19,($T10&gt;=BRASS!$F$19),($T10&lt;=BRASS!$G$19),($V10=BRASS!$E$19)),(BRASS!$C$19),(IF(AND($AR10=BRASS!$B$20,($T10&gt;=BRASS!$F$20),($T10&lt;=BRASS!$G$20),($V10=BRASS!$E$20)),(BRASS!$C$20),(IF(AND($AR10=BRASS!$B$21,($T10&gt;=BRASS!$F$21),($T10&lt;=BRASS!$G$21),($V10=BRASS!$E$21)),(BRASS!$C$21),(IF(AND($AR10=BRASS!$B$22,($T10&gt;=BRASS!$F$22),($T10&lt;=BRASS!$G$22),($V10=BRASS!$E$22)),(BRASS!$C$22),(IF(AND($AR10=BRASS!$B$23,($T10&gt;=BRASS!$F$23),($T10&lt;=BRASS!$G$23),($V10=BRASS!$E$23)),(BRASS!$C$23),(IF(AND($AR10=BRASS!$B$24,($T10&gt;=BRASS!$F$24),($T10&lt;=BRASS!$G$24),($V10=BRASS!$E$24)),(BRASS!$C$24),(IF(AND($AR10=BRASS!$B$25,($T10&gt;=BRASS!$F$25),($T10&lt;=BRASS!$G$25),($V10=BRASS!$E$25)),(BRASS!$C$25),(IF(AND($AR10=BRASS!$B$26,($T10&gt;=BRASS!$F$26),($T10&lt;=BRASS!$G$26),($V10=BRASS!$E$26)),(BRASS!$C$26),(IF(AND($AR10=BRASS!$B$27,($T10&gt;=BRASS!$F$27),($T10&lt;=BRASS!$G$27),($V10=BRASS!$E$27)),(BRASS!$C$27),(IF(AND($AR10=BRASS!$B$28,($T10&gt;=BRASS!$F$28),($T10&lt;=BRASS!$G$28),($V10=BRASS!$E$28)),(BRASS!$C$28),(IF(AND($AR10=BRASS!$B$29,($T10&gt;=BRASS!$F$29),($T10&lt;=BRASS!$G$29),($V10=BRASS!$E$29)),(BRASS!$C$29),(IF(AND($AR10=BRASS!$B$30,($T10&gt;=BRASS!$F$30),($T10&lt;=BRASS!$G$30),($V10=BRASS!$E$30)),(BRASS!$C$30),(IF(AND($AR10=BRASS!$B$31,($T10&gt;=BRASS!$F$31),($T10&lt;=BRASS!$G$31),($V10=BRASS!$E$31)),(BRASS!$C$31),(IF(AND($AR10=BRASS!$B$32,($T10&gt;=BRASS!$F$32),($T10&lt;=BRASS!$G$32),($V10=BRASS!$E$32)),(BRASS!$C$32),(IF(AND($AR10=BRASS!$B$33,($T10&gt;=BRASS!$F$33),($T10&lt;=BRASS!$G$33),($V10=BRASS!$E$33)),(BRASS!$C$33),(IF(AND($AR10=BRASS!$B$34,($T10&gt;=BRASS!$F$34),($T10&lt;=BRASS!$G$34),($V10=BRASS!$E$34)),(BRASS!$C$34),(IF(AND($AR10=BRASS!$B$35,($T10&gt;=BRASS!$F$35),($T10&lt;=BRASS!$G$35),($V10=BRASS!$E$35)),(BRASS!$C$35),(IF(AND($AR10=BRASS!$B$36,($T10&gt;=BRASS!$F$36),($T10&lt;=BRASS!$G$36),($V10=BRASS!$E$36)),(BRASS!$C$36),(IF(AND($AR10=BRASS!$B$37,($T10&gt;=BRASS!$F$37),($T10&lt;=BRASS!$G$37),($V10=BRASS!$E$37)),(BRASS!$C$37),(IF(AND($AR10=BRASS!$B$38,($T10&gt;=BRASS!$F$38),($T10&lt;=BRASS!$G$38),($V10=BRASS!$E$38)),(BRASS!$C$38),(IF(AND($AR10=BRASS!$B$39,($T10&gt;=BRASS!$F$39),($T10&lt;=BRASS!$G$39),($V10=BRASS!$E$39)),(BRASS!$C$39),(IF(AND($AR10=BRASS!$B$40,($T10&gt;=BRASS!$F$40),($T10&lt;=BRASS!$G$40),($V10=BRASS!$E$40)),(BRASS!$C$40),(IF(AND($AR10=BRASS!$B$41,($T10&gt;=BRASS!$F$41),($T10&lt;=BRASS!$G$41),($V10=BRASS!$E$41)),(BRASS!$C$41),(IF(AND($AR10=BRASS!$B$42,($T10&gt;=BRASS!$F$42),($T10&lt;=BRASS!$G$42),($V10=BRASS!$E$42)),(BRASS!$C$42),(IF(AND($AR10=BRASS!$B$43,($T10&gt;=BRASS!$F$43),($T10&lt;=BRASS!$G$43),($V10=BRASS!$E$43)),(BRASS!$C$43),(IF(AND($AR10=BRASS!$B$44,($T10&gt;=BRASS!$F$44),($T10&lt;=BRASS!$G$44),($V10=BRASS!$E$44)),(BRASS!$C$44),(IF(AND($AR10=BRASS!$B$45,($T10&gt;=BRASS!$F$45),($T10&lt;=BRASS!$G$45),($V10=BRASS!$E$45)),(BRASS!$C$45),(IF(AND($AR10=BRASS!$B$46,($T10&gt;=BRASS!$F$46),($T10&lt;=BRASS!$G$46),($V10=BRASS!$E$46)),(BRASS!$C$46),(IF(AND($AR10=BRASS!$B$47,($T10&gt;=BRASS!$F$47),($T10&lt;=BRASS!$G$47),($V10=BRASS!$E$47)),(BRASS!$C$47),(IF(AND($AR10=BRASS!$B$48,($T10&gt;=BRASS!$F$48),($T10&lt;=BRASS!$G$48),($V10=BRASS!$E$48)),(BRASS!$C$48),(IF(AND($AR10=BRASS!$B$49,($T10&gt;=BRASS!$F$49),($T10&lt;=BRASS!$G$49),($V10=BRASS!$E$49)),(BRASS!$C$49),(IF(AND($AR10=BRASS!$B$50,($T10&gt;=BRASS!$F$50),($T10&lt;=BRASS!$G$50),($V10=BRASS!$E$50)),(BRASS!$C$50),(IF(AND($AR10=BRASS!$B$51,($T10&gt;=BRASS!$F$51),($T10&lt;=BRASS!$G$51),($V10=BRASS!$E$51)),(BRASS!$C$51),(IF(AND($AR10=BRASS!$B$52,($T10&gt;=BRASS!$F$52),($T10&lt;=BRASS!$G$52),($V10=BRASS!$E$52)),(BRASS!$C$52),(IF(AND($AR10=BRASS!$B$53,($T10&gt;=BRASS!$F$53),($T10&lt;=BRASS!$G$53),($V10=BRASS!$E$53)),(BRASS!$C$53),(IF(AND($AR10=BRASS!$B$54,($T10&gt;=BRASS!$F$54),($T10&lt;=BRASS!$G$54),($V10=BRASS!$E$54)),(BRASS!$C$54),(IF(AND($AR10=BRASS!$B$55,($T10&gt;=BRASS!$F$55),($T10&lt;=BRASS!$G$55),($V10=BRASS!$E$55)),(BRASS!$C$55),(IF(AND($AR10=BRASS!$B$56,($T10&gt;=BRASS!$F$56),($T10&lt;=BRASS!$G$56),($V10=BRASS!$E$56)),(BRASS!$C$56),(IF(AND($AR10=BRASS!$B$57,($T10&gt;=BRASS!$F$57),($T10&lt;=BRASS!$G$57),($V10=BRASS!$E$57)),(BRASS!$C$57),(IF(AND($AR10=BRASS!$B$58,($T10&gt;=BRASS!$F$58),($T10&lt;=BRASS!$G$58),($V10=BRASS!$E$58)),(BRASS!$C$58),(IF(AND($AR10=BRASS!$B$59,($T10&gt;=BRASS!$F$59),($T10&lt;=BRASS!$G$59),($V10=BRASS!$E$59)),(BRASS!$C$59),("NA"))))))))))))))))))))))))))))))))))))))))))))))))))))))))))))))))))))))))))))))))))))))))))))))))))))))))))))))))</f>
        <v>NA</v>
      </c>
      <c r="AV10" s="83" t="str">
        <f>(IF(AND($AR10=BRASS!$B$98,($T10&gt;=BRASS!$F$98),($T10&lt;=BRASS!$G$98),($V10=BRASS!$E$98)),(BRASS!$C$98),(IF(AND($AR10=BRASS!$B$99,($T10&gt;=BRASS!$F$99),($T10&lt;=BRASS!$G$99),($V10=BRASS!$E$99)),(BRASS!$C$99),(IF(AND($AR10=BRASS!$B$100,($T10&gt;=BRASS!$F$100),($T10&lt;=BRASS!$G$100),($V10=BRASS!$E$100)),(BRASS!$C$100),(IF(AND($AR10=BRASS!$B$101,($T10&gt;=BRASS!$F$101),($T10&lt;=BRASS!$G$101),($V10=BRASS!$E$101)),(BRASS!$C$101),(IF(AND($AR10=BRASS!$B$102,($T10&gt;=BRASS!$F$102),($T10&lt;=BRASS!$G$102),($V10=BRASS!$E$102)),(BRASS!$C$102),(IF(AND($AR10=BRASS!$B$103,($T10&gt;=BRASS!$F$103),($T10&lt;=BRASS!$G$103),($V10=BRASS!$E$103)),(BRASS!$C$103),(IF(AND($AR10=BRASS!$B$104,($T10&gt;=BRASS!$F$104),($T10&lt;=BRASS!$G$104),($V10=BRASS!$E$104)),(BRASS!$C$104),(IF(AND($AR10=BRASS!$B$105,($T10&gt;=BRASS!$F$105),($T10&lt;=BRASS!$G$105),($V10=BRASS!$E$105)),(BRASS!$C$105),(IF(AND($AR10=BRASS!$B$106,($T10&gt;=BRASS!$F$106),($T10&lt;=BRASS!$G$106),($V10=BRASS!$E$106)),(BRASS!$C$106),(IF(AND($AR10=BRASS!$B$107,($T10&gt;=BRASS!$F$107),($T10&lt;=BRASS!$G$107),($V10=BRASS!$E$107)),(BRASS!$C$107),(IF(AND($AR10=BRASS!$B$108,($T10&gt;=BRASS!$F$108),($T10&lt;=BRASS!$G$108),($V10=BRASS!$E$108)),(BRASS!$C$108),(IF(AND($AR10=BRASS!$B$109,($T10&gt;=BRASS!$F$109),($T10&lt;=BRASS!$G$109),($V10=BRASS!$E$109)),(BRASS!$C$109),(IF(AND($AR10=BRASS!$B$110,($T10&gt;=BRASS!$F$110),($T10&lt;=BRASS!$G$110),($V10=BRASS!$E$110)),(BRASS!$C$110),(IF(AND($AR10=BRASS!$B$111,($T10&gt;=BRASS!$F$111),($T10&lt;=BRASS!$G$111),($V10=BRASS!$E$111)),(BRASS!$C$111),(IF(AND($AR10=BRASS!$B$112,($T10&gt;=BRASS!$F$112),($T10&lt;=BRASS!$G$112),($V10=BRASS!$E$112)),(BRASS!$C$112),(IF(AND($AR10=BRASS!$B$113,($T10&gt;=BRASS!$F$113),($T10&lt;=BRASS!$G$113),($V10=BRASS!$E$113)),(BRASS!$C$113),(IF(AND($AR10=BRASS!$B$114,($T10&gt;=BRASS!$F$114),($T10&lt;=BRASS!$G$114),($V10=BRASS!$E$114)),(BRASS!$C$114),(IF(AND($AR10=BRASS!$B$115,($T10&gt;=BRASS!$F$115),($T10&lt;=BRASS!$G$115),($V10=BRASS!$E$115)),(BRASS!$C$115),(IF(AND($AR10=BRASS!$B$116,($T10&gt;=BRASS!$F$116),($T10&lt;=BRASS!$G$116),($V10=BRASS!$E$116)),(BRASS!$C$116),(IF(AND($AR10=BRASS!$B$117,($T10&gt;=BRASS!$F$117),($T10&lt;=BRASS!$G$117),($V10=BRASS!$E$117)),(BRASS!$C$117),(IF(AND($AR10=BRASS!$B$118,($T10&gt;=BRASS!$F$118),($T10&lt;=BRASS!$G$118),($V10=BRASS!$E$118)),(BRASS!$C$118),(IF(AND($AR10=BRASS!$B$119,($T10&gt;=BRASS!$F$119),($T10&lt;=BRASS!$G$119),($V10=BRASS!$E$119)),(BRASS!$C$119),(IF(AND($AR10=BRASS!$B$120,($T10&gt;=BRASS!$F$120),($T10&lt;=BRASS!$G$120),($V10=BRASS!$E$120)),(BRASS!$C$120),(IF(AND($AR10=BRASS!$B$121,($T10&gt;=BRASS!$F$121),($T10&lt;=BRASS!$G$121),($V10=BRASS!$E$121)),(BRASS!$C$121),(IF(AND($AR10=BRASS!$B$122,($T10&gt;=BRASS!$F$122),($T10&lt;=BRASS!$G$122),($V10=BRASS!$E$122)),(BRASS!$C$122),(IF(AND($AR10=BRASS!$B$123,($T10&gt;=BRASS!$F$123),($T10&lt;=BRASS!$G$123),($V10=BRASS!$E$123)),(BRASS!$C$123),(IF(AND($AR10=BRASS!$B$124,($T10&gt;=BRASS!$F$124),($T10&lt;=BRASS!$G$124),($V10=BRASS!$E$124)),(BRASS!$C$124),(IF(AND($AR10=BRASS!$B$125,($T10&gt;=BRASS!$F$125),($T10&lt;=BRASS!$G$125),($V10=BRASS!$E$125)),(BRASS!$C$125),(IF(AND($AR10=BRASS!$B$126,($T10&gt;=BRASS!$F$126),($T10&lt;=BRASS!$G$126),($V10=BRASS!$E$126)),(BRASS!$C$126),(IF(AND($AR10=BRASS!$B$127,($T10&gt;=BRASS!$F$127),($T10&lt;=BRASS!$G$127),($V10=BRASS!$E$127)),(BRASS!$C$127),(IF(AND($AR10=BRASS!$B$128,($T10&gt;=BRASS!$F$128),($T10&lt;=BRASS!$G$128),($V10=BRASS!$E$128)),(BRASS!$C$128),(IF(AND($AR10=BRASS!$B$129,($T10&gt;=BRASS!$F$129),($T10&lt;=BRASS!$G$129),($V10=BRASS!$E$129)),(BRASS!$C$129),(IF(AND($AR10=BRASS!$B$130,($T10&gt;=BRASS!$F$130),($T10&lt;=BRASS!$G$130),($V10=BRASS!$E$130)),(BRASS!$C$130),(IF(AND($AR10=BRASS!$B$131,($T10&gt;=BRASS!$F$131),($T10&lt;=BRASS!$G$131),($V10=BRASS!$E$131)),(BRASS!$C$131),(IF(AND($AR10=BRASS!$B$132,($T10&gt;=BRASS!$F$132),($T10&lt;=BRASS!$G$132),($V10=BRASS!$E$132)),(BRASS!$C$132),(IF(AND($AR10=BRASS!$B$133,($T10&gt;=BRASS!$F$133),($T10&lt;=BRASS!$G$133),($V10=BRASS!$E$133)),(BRASS!$C$133),(IF(AND($AR10=BRASS!$B$134,($T10&gt;=BRASS!$F$134),($T10&lt;=BRASS!$G$134),($V10=BRASS!$E$134)),(BRASS!$C$134),(IF(AND($AR10=BRASS!$B$135,($T10&gt;=BRASS!$F$135),($T10&lt;=BRASS!$G$135),($V10=BRASS!$E$135)),(BRASS!$C$135),(IF(AND($AR10=BRASS!$B$136,($T10&gt;=BRASS!$F$136),($T10&lt;=BRASS!$G$136),($V10=BRASS!$E$136)),(BRASS!$C$136),(IF(AND($AR10=BRASS!$B$137,($T10&gt;=BRASS!$F$137),($T10&lt;=BRASS!$G$137),($V10=BRASS!$E$137)),(BRASS!$C$137),(IF(AND($AR10=BRASS!$B$138,($T10&gt;=BRASS!$F$138),($T10&lt;=BRASS!$G$138),($V10=BRASS!$E$138)),(BRASS!$C$138),(IF(AND($AR10=BRASS!$B$139,($T10&gt;=BRASS!$F$139),($T10&lt;=BRASS!$G$139),($V10=BRASS!$E$139)),(BRASS!$C$139),(IF(AND($AR10=BRASS!$B$140,($T10&gt;=BRASS!$F$140),($T10&lt;=BRASS!$G$140),($V10=BRASS!$E$140)),(BRASS!$C$140),(IF(AND($AR10=BRASS!$B$141,($T10&gt;=BRASS!$F$141),($T10&lt;=BRASS!$G$141),($V10=BRASS!$E$141)),(BRASS!$C$141),(IF(AND($AR10=BRASS!$B$142,($T10&gt;=BRASS!$F$142),($T10&lt;=BRASS!$G$142),($V10=BRASS!$E$142)),(BRASS!$C$142),(IF(AND($AR10=BRASS!$B$143,($T10&gt;=BRASS!$F$143),($T10&lt;=BRASS!$G$143),($V10=BRASS!$E$143)),(BRASS!$C$143),(IF(AND($AR10=BRASS!$B$144,($T10&gt;=BRASS!$F$144),($T10&lt;=BRASS!$G$144),($V10=BRASS!$E$144)),(BRASS!$C$144),(IF(AND($AR10=BRASS!$B$145,($T10&gt;=BRASS!$F$145),($T10&lt;=BRASS!$G$145),($V10=BRASS!$E$145)),(BRASS!$C$145),(IF(AND($AR10=BRASS!$B$145,($T10&gt;=BRASS!$F$145),($T10&lt;=BRASS!$G$145),($V10=BRASS!$E$145)),(BRASS!$C$145),(IF(AND($AR10=BRASS!$B$146,($T10&gt;=BRASS!$F$146),($T10&lt;=BRASS!$G$146),($V10=BRASS!$E$146)),(BRASS!$C$146),(IF(AND($AR10=BRASS!$B$147,($T10&gt;=BRASS!$F$147),($T10&lt;=BRASS!$G$147),($V10=BRASS!$E$147)),(BRASS!$C$147),(IF(AND($AR10=BRASS!$B$148,($T10&gt;=BRASS!$F$148),($T10&lt;=BRASS!$G$148),($V10=BRASS!$E$148)),(BRASS!$C$148),(IF(AND($AR10=BRASS!$B$149,($T10&gt;=BRASS!$F$149),($T10&lt;=BRASS!$G$149),($V10=BRASS!$E$149)),(BRASS!$C$149),(IF(AND($AR10=BRASS!$B$150,($T10&gt;=BRASS!$F$150),($T10&lt;=BRASS!$G$150),($V10=BRASS!$E$150)),(BRASS!$C$150),(IF(AND($AR10=BRASS!$B$151,($T10&gt;=BRASS!$F$151),($T10&lt;=BRASS!$G$151),($V10=BRASS!$E$151)),(BRASS!$C$151),(IF(AND($AR10=BRASS!$B$152,($T10&gt;=BRASS!$F$152),($T10&lt;=BRASS!$G$152),($V10=BRASS!$E$152)),(BRASS!$C$152),(IF(AND($AR10=BRASS!$B$153,($T10&gt;=BRASS!$F$153),($T10&lt;=BRASS!$G$153),($V10=BRASS!$E$153)),(BRASS!$C$153),("NA")))))))))))))))))))))))))))))))))))))))))))))))))))))))))))))))))))))))))))))))))))))))))))))))))))))))))))))))))))</f>
        <v>NA</v>
      </c>
      <c r="AW10" s="82" t="str">
        <f>IF(AND($AR10=BRASS!$B$154,($T10&gt;=BRASS!$F$154),($T10&lt;=BRASS!$G$154),($V10=BRASS!$E$154)),(BRASS!$C$154),(IF(AND($AR10=BRASS!$B$155,($T10&gt;=BRASS!$F$155),($T10&lt;=BRASS!$G$155),($V10=BRASS!$E$155)),(BRASS!$C$155),(IF(AND($AR10=BRASS!$B$156,($T10&gt;=BRASS!$F$156),($T10&lt;=BRASS!$G$156),($V10=BRASS!$E$156)),(BRASS!$C$156),(IF(AND($AR10=BRASS!$B$157,($T10&gt;=BRASS!$F$157),($T10&lt;=BRASS!$G$157),($V10=BRASS!$E$157)),(BRASS!$C$157),(IF(AND($AR10=BRASS!$B$158,($T10&gt;=BRASS!$F$158),($T10&lt;=BRASS!$G$158),($V10=BRASS!$E$158)),(BRASS!$C$158),(IF(AND($AR10=BRASS!$B$159,($T10&gt;=BRASS!$F$159),($T10&lt;=BRASS!$G$159),($V10=BRASS!$E$159)),(BRASS!$C$159),(IF(AND($AR10=BRASS!$B$160,($T10&gt;=BRASS!$F$160),($T10&lt;=BRASS!$G$160),($V10=BRASS!$E$160)),(BRASS!$C$160),(IF(AND($AR10=BRASS!$B$161,($T10&gt;=BRASS!$F$161),($T10&lt;=BRASS!$G$161),($V10=BRASS!$E$161)),(BRASS!$C$161),(IF(AND($AR10=BRASS!$B$162,($T10&gt;=BRASS!$F$162),($T10&lt;=BRASS!$G$162),($V10=BRASS!$E$162)),(BRASS!$C$162),(IF(AND($AR10=BRASS!$B$163,($T10&gt;=BRASS!$F$163),($T10&lt;=BRASS!$G$163),($V10=BRASS!$E$163)),(BRASS!$C$163),(IF(AND($AR10=BRASS!$B$164,($T10&gt;=BRASS!$F$164),($T10&lt;=BRASS!$G$164),($V10=BRASS!$E$164)),(BRASS!$C$164),(IF(AND($AR10=BRASS!$B$165,($T10&gt;=BRASS!$F$165),($T10&lt;=BRASS!$G$165),($V10=BRASS!$E$165)),(BRASS!$C$165),(IF(AND($AR10=BRASS!$B$166,($T10&gt;=BRASS!$F$166),($T10&lt;=BRASS!$G$166),($V10=BRASS!$E$166)),(BRASS!$C$166),(IF(AND($AR10=BRASS!$B$167,($T10&gt;=BRASS!$F$167),($T10&lt;=BRASS!$G$167),($V10=BRASS!$E$167)),(BRASS!$C$167),(IF(AND($AR10=BRASS!$B$168,($T10&gt;=BRASS!$F$168),($T10&lt;=BRASS!$G$168),($V10=BRASS!$E$168)),(BRASS!$C$168),(IF(AND($AR10=BRASS!$B$169,($T10&gt;=BRASS!$F$169),($T10&lt;=BRASS!$G$169),($V10=BRASS!$E$169)),(BRASS!$C$169),(IF(AND($AR10=BRASS!$B$170,($T10&gt;=BRASS!$F$170),($T10&lt;=BRASS!$G$170),($V10=BRASS!$E$170)),(BRASS!$C$170),(IF(AND($AR10=BRASS!$B$171,($T10&gt;=BRASS!$F$171),($T10&lt;=BRASS!$G$171),($V10=BRASS!$E$171)),(BRASS!$C$171),(IF(AND($AR10=BRASS!$B$172,($T10&gt;=BRASS!$F$172),($T10&lt;=BRASS!$G$172),($V10=BRASS!$E$172)),(BRASS!$C$172),(IF(AND($AR10=BRASS!$B$173,($T10&gt;=BRASS!$F$173),($T10&lt;=BRASS!$G$173),($V10=BRASS!$E$173)),(BRASS!$C$173),(IF(AND($AR10=BRASS!$B$174,($T10&gt;=BRASS!$F$174),($T10&lt;=BRASS!$G$174),($V10=BRASS!$E$174)),(BRASS!$C$174),(IF(AND($AR10=BRASS!$B$175,($T10&gt;=BRASS!$F$175),($T10&lt;=BRASS!$G$175),($V10=BRASS!$E$175)),(BRASS!$C$175),(IF(AND($AR10=BRASS!$B$176,($T10&gt;=BRASS!$F$176),($T10&lt;=BRASS!$G$176),($V10=BRASS!$E$176)),(BRASS!$C$176),(IF(AND($AR10=BRASS!$B$177,($T10&gt;=BRASS!$F$177),($T10&lt;=BRASS!$G$177),($V10=BRASS!$E$177)),(BRASS!$C$177),(IF(AND($AR10=BRASS!$B$178,($T10&gt;=BRASS!$F$178),($T10&lt;=BRASS!$G$178),($V10=BRASS!$E$178)),(BRASS!$C$178),(IF(AND($AR10=BRASS!$B$179,($T10&gt;=BRASS!$F$179),($T10&lt;=BRASS!$G$179),($V10=BRASS!$E$179)),(BRASS!$C$179),(IF(AND($AR10=BRASS!$B$180,($T10&gt;=BRASS!$F$180),($T10&lt;=BRASS!$G$180),($V10=BRASS!$E$180)),(BRASS!$C$180),(IF(AND($AR10=BRASS!$B$181,($T10&gt;=BRASS!$F$181),($T10&lt;=BRASS!$G$181),($V10=BRASS!$E$181)),(BRASS!$C$181),(IF(AND($AR10=BRASS!$B$182,($T10&gt;=BRASS!$F$182),($T10&lt;=BRASS!$G$182),($V10=BRASS!$E$182)),(BRASS!$C$182),(IF(AND($AR10=BRASS!$B$183,($T10&gt;=BRASS!$F$183),($T10&lt;=BRASS!$G$183),($V10=BRASS!$E$183)),(BRASS!$C$183),(IF(AND($AR10=BRASS!$B$184,($T10&gt;=BRASS!$F$184),($T10&lt;=BRASS!$G$184),($V10=BRASS!$E$184)),(BRASS!$C$184),(IF(AND($AR10=BRASS!$B$185,($T10&gt;=BRASS!$F$185),($T10&lt;=BRASS!$G$185),($V10=BRASS!$E$185)),(BRASS!$C$185),(IF(AND($AR10=BRASS!$B$186,($T10&gt;=BRASS!$F$186),($T10&lt;=BRASS!$G$186),($V10=BRASS!$E$186)),(BRASS!$C$186),(IF(AND($AR10=BRASS!$B$187,($T10&gt;=BRASS!$F$187),($T10&lt;=BRASS!$G$187),($V10=BRASS!$E$187)),(BRASS!$C$187),(IF(AND($AR10=BRASS!$B$188,($T10&gt;=BRASS!$F$188),($T10&lt;=BRASS!$G$188),($V10=BRASS!$E$188)),(BRASS!$C$188),(IF(AND($AR10=BRASS!$B$189,($T10&gt;=BRASS!$F$189),($T10&lt;=BRASS!$G$189),($V10=BRASS!$E$189)),(BRASS!$C$189),(IF(AND($AR10=BRASS!$B$190,($T10&gt;=BRASS!$F$190),($T10&lt;=BRASS!$G$190),($V10=BRASS!$E$190)),(BRASS!$C$190),(IF(AND($AR10=BRASS!$B$191,($T10&gt;=BRASS!$F$191),($T10&lt;=BRASS!$G$191),($V10=BRASS!$E$191)),(BRASS!$C$191),(IF(AND($AR10=BRASS!$B$192,($T10&gt;=BRASS!$F$192),($T10&lt;=BRASS!$G$192),($V10=BRASS!$E$192)),(BRASS!$C$192),(IF(AND($AR10=BRASS!$B$193,($T10&gt;=BRASS!$F$193),($T10&lt;=BRASS!$G$193),($V10=BRASS!$E$193)),(BRASS!$C$193),(IF(AND($AR10=BRASS!$B$194,($T10&gt;=BRASS!$F$194),($T10&lt;=BRASS!$G$194),($V10=BRASS!$E$194)),(BRASS!$C$194),(IF(AND($AR10=BRASS!$B$195,($T10&gt;=BRASS!$F$195),($T10&lt;=BRASS!$G$195),($V10=BRASS!$E$195)),(BRASS!$C$195),(IF(AND($AR10=BRASS!$B$196,($T10&gt;=BRASS!$F$196),($T10&lt;=BRASS!$G$196),($V10=BRASS!$E$196)),(BRASS!$C$196),("NA"))))))))))))))))))))))))))))))))))))))))))))))))))))))))))))))))))))))))))))))))))))))</f>
        <v>NA</v>
      </c>
      <c r="AX10" s="82" t="str">
        <f>IF(AND($AR10=BRASS!$B$60,($T10&gt;=BRASS!$F$60),($T10&lt;=BRASS!$G$60),($V10=BRASS!$E$60)),(BRASS!$C$60),(IF(AND($AR10=BRASS!$B$61,($T10&gt;=BRASS!$F$61),($T10&lt;=BRASS!$G$61),($V10=BRASS!$E$61)),(BRASS!$C$61),(IF(AND($AR10=BRASS!$B$62,($T10&gt;=BRASS!$F$62),($T10&lt;=BRASS!$G$62),($V10=BRASS!$E$62)),(BRASS!$C$62),(IF(AND($AR10=BRASS!$B$63,($T10&gt;=BRASS!$F$63),($T10&lt;=BRASS!$G$63),($V10=BRASS!$E$63)),(BRASS!$C$63),(IF(AND($AR10=BRASS!$B$64,($T10&gt;=BRASS!$F$64),($T10&lt;=BRASS!$G$64),($V10=BRASS!$E$64)),(BRASS!$C$64),(IF(AND($AR10=BRASS!$B$65,($T10&gt;=BRASS!$F$65),($T10&lt;=BRASS!$G$65),($V10=BRASS!$E$65)),(BRASS!$C$65),(IF(AND($AR10=BRASS!$B$66,($T10&gt;=BRASS!$F$66),($T10&lt;=BRASS!$G$66),($V10=BRASS!$E$66)),(BRASS!$C$66),(IF(AND($AR10=BRASS!$B$67,($T10&gt;=BRASS!$F$67),($T10&lt;=BRASS!$G$67),($V10=BRASS!$E$67)),(BRASS!$C$67),(IF(AND($AR10=BRASS!$B$68,($T10&gt;=BRASS!$F$68),($T10&lt;=BRASS!$G$68),($V10=BRASS!$E$68)),(BRASS!$C$68),(IF(AND($AR10=BRASS!$B$69,($T10&gt;=BRASS!$F$69),($T10&lt;=BRASS!$G$69),($V10=BRASS!$E$69)),(BRASS!$C$69),(IF(AND($AR10=BRASS!$B$70,($T10&gt;=BRASS!$F$70),($T10&lt;=BRASS!$G$70),($V10=BRASS!$E$70)),(BRASS!$C$70),(IF(AND($AR10=BRASS!$B$71,($T10&gt;=BRASS!$F$71),($T10&lt;=BRASS!$G$71),($V10=BRASS!$E$71)),(BRASS!$C$71),(IF(AND($AR10=BRASS!$B$72,($T10&gt;=BRASS!$F$72),($T10&lt;=BRASS!$G$72),($V10=BRASS!$E$72)),(BRASS!$C$72),(IF(AND($AR10=BRASS!$B$73,($T10&gt;=BRASS!$F$73),($T10&lt;=BRASS!$G$73),($V10=BRASS!$E$73)),(BRASS!$C$73),(IF(AND($AR10=BRASS!$B$74,($T10&gt;=BRASS!$F$74),($T10&lt;=BRASS!$G$74),($V10=BRASS!$E$74)),(BRASS!$C$74),(IF(AND($AR10=BRASS!$B$75,($T10&gt;=BRASS!$F$75),($T10&lt;=BRASS!$G$75),($V10=BRASS!$E$75)),(BRASS!$C$75),(IF(AND($AR10=BRASS!$B$76,($T10&gt;=BRASS!$F$76),($T10&lt;=BRASS!$G$76),($V10=BRASS!$E$76)),(BRASS!$C$76),(IF(AND($AR10=BRASS!$B$77,($T10&gt;=BRASS!$F$77),($T10&lt;=BRASS!$G$77),($V10=BRASS!$E$77)),(BRASS!$C$77),(IF(AND($AR10=BRASS!$B$78,($T10&gt;=BRASS!$F$78),($T10&lt;=BRASS!$G$78),($V10=BRASS!$E$78)),(BRASS!$C$78),(IF(AND($AR10=BRASS!$B$79,($T10&gt;=BRASS!$F$79),($T10&lt;=BRASS!$G$79),($V10=BRASS!$E$79)),(BRASS!$C$79),(IF(AND($AR10=BRASS!$B$80,($T10&gt;=BRASS!$F$80),($T10&lt;=BRASS!$G$80),($V10=BRASS!$E$80)),(BRASS!$C$80),(IF(AND($AR10=BRASS!$B$81,($T10&gt;=BRASS!$F$81),($T10&lt;=BRASS!$G$81),($V10=BRASS!$E$81)),(BRASS!$C$81),(IF(AND($AR10=BRASS!$B$82,($T10&gt;=BRASS!$F$82),($T10&lt;=BRASS!$G$82),($V10=BRASS!$E$82)),(BRASS!$C$82),(IF(AND($AR10=BRASS!$B$83,($T10&gt;=BRASS!$F$83),($T10&lt;=BRASS!$G$83),($V10=BRASS!$E$83)),(BRASS!$C$83),(IF(AND($AR10=BRASS!$B$84,($T10&gt;=BRASS!$F$84),($T10&lt;=BRASS!$G$84),($V10=BRASS!$E$84)),(BRASS!$C$84),(IF(AND($AR10=BRASS!$B$85,($T10&gt;=BRASS!$F$85),($T10&lt;=BRASS!$G$85),($V10=BRASS!$E$85)),(BRASS!$C$85),(IF(AND($AR10=BRASS!$B$86,($T10&gt;=BRASS!$F$86),($T10&lt;=BRASS!$G$86),($V10=BRASS!$E$86)),(BRASS!$C$86),(IF(AND($AR10=BRASS!$B$87,($T10&gt;=BRASS!$F$87),($T10&lt;=BRASS!$G$87),($V10=BRASS!$E$87)),(BRASS!$C$87),(IF(AND($AR10=BRASS!$B$88,($T10&gt;=BRASS!$F$88),($T10&lt;=BRASS!$G$88),($V10=BRASS!$E$88)),(BRASS!$C$88),(IF(AND($AR10=BRASS!$B$89,($T10&gt;=BRASS!$F$89),($T10&lt;=BRASS!$G$89),($V10=BRASS!$E$89)),(BRASS!$C$89),(IF(AND($AR10=BRASS!$B$90,($T10&gt;=BRASS!$F$90),($T10&lt;=BRASS!$G$90),($V10=BRASS!$E$90)),(BRASS!$C$90),(IF(AND($AR10=BRASS!$B$91,($T10&gt;=BRASS!$F$91),($T10&lt;=BRASS!$G$91),($V10=BRASS!$E$91)),(BRASS!$C$91),(IF(AND($AR10=BRASS!$B$92,($T10&gt;=BRASS!$F$92),($T10&lt;=BRASS!$G$92),($V10=BRASS!$E$92)),(BRASS!$C$92),(IF(AND($AR10=BRASS!$B$93,($T10&gt;=BRASS!$F$93),($T10&lt;=BRASS!$G$93),($V10=BRASS!$E$93)),(BRASS!$C$93),(IF(AND($AR10=BRASS!$B$94,($T10&gt;=BRASS!$F$94),($T10&lt;=BRASS!$G$94),($V10=BRASS!$E$94)),(BRASS!$C$94),(IF(AND($AR10=BRASS!$B$95,($T10&gt;=BRASS!$F$95),($T10&lt;=BRASS!$G$95),($V10=BRASS!$E$95)),(BRASS!$C$95),(IF(AND($AR10=BRASS!$B$96,($T10&gt;=BRASS!$F$96),($T10&lt;=BRASS!$G$96),($V10=BRASS!$E$96)),(BRASS!$C$96),(IF(AND($AR10=BRASS!$B$97,($T10&gt;=BRASS!$F$97),($T10&lt;=BRASS!$G$97),($V10=BRASS!$E$97)),(BRASS!$C$97),("NA"))))))))))))))))))))))))))))))))))))))))))))))))))))))))))))))))))))))))))))</f>
        <v>NA</v>
      </c>
      <c r="AY10" s="82" t="str">
        <f t="shared" si="5"/>
        <v/>
      </c>
      <c r="AZ10" s="82" t="str">
        <f t="shared" si="6"/>
        <v/>
      </c>
      <c r="BA10" s="82" t="str">
        <f>IF(AND($AR10=BRASS!$B$4,($T10&gt;=BRASS!$F$4),($T10&lt;=BRASS!$G$4),($AA10=BRASS!$E$4)),(BRASS!$C$4),(IF(AND($AR10=BRASS!$B$5,($T10&gt;=BRASS!$F$5),($T10&lt;=BRASS!$G$5),($AA10=BRASS!$E$5)),(BRASS!$C$5),(IF(AND($AR10=BRASS!$B$6,($T10&gt;=BRASS!$F$6),($T10&lt;=BRASS!$G$6),($AA10=BRASS!$E$6)),(BRASS!$C$6),(IF(AND($AR10=BRASS!$B$7,($T10&gt;=BRASS!$F$7),($T10&lt;=BRASS!$G$7),($AA10=BRASS!$E$7)),(BRASS!$C$7),(IF(AND($AR10=BRASS!$B$8,($T10&gt;=BRASS!$F$8),($T10&lt;=BRASS!$G$8),($AA10=BRASS!$E$8)),(BRASS!$C$8),(IF(AND($AR10=BRASS!$B$9,($T10&gt;=BRASS!$F$9),($T10&lt;=BRASS!$G$9),($AA10=BRASS!$E$9)),(BRASS!$C$9),(IF(AND($AR10=BRASS!$B$10,($T10&gt;=BRASS!$F$10),($T10&lt;=BRASS!$G$10),($AA10=BRASS!$E$10)),(BRASS!$C$10),(IF(AND($AR10=BRASS!$B$11,($T10&gt;=BRASS!$F$11),($T10&lt;=BRASS!$G$11),($AA10=BRASS!$E$11)),(BRASS!$C$11),(IF(AND($AR10=BRASS!$B$12,($T10&gt;=BRASS!$F$12),($T10&lt;=BRASS!$G$12),($AA10=BRASS!$E$12)),(BRASS!$C$12),(IF(AND($AR10=BRASS!$B$13,($T10&gt;=BRASS!$F$13),($T10&lt;=BRASS!$G$13),($AA10=BRASS!$E$13)),(BRASS!$C$13),(IF(AND($AR10=BRASS!$B$14,($T10&gt;=BRASS!$F$14),($T10&lt;=BRASS!$G$14),($AA10=BRASS!$E$14)),(BRASS!$C$14),(IF(AND($AR10=BRASS!$B$15,($T10&gt;=BRASS!$F$15),($T10&lt;=BRASS!$G$15),($AA10=BRASS!$E$15)),(BRASS!$C$15),(IF(AND($AR10=BRASS!$B$16,($T10&gt;=BRASS!$F$16),($T10&lt;=BRASS!$G$16),($AA10=BRASS!$E$16)),(BRASS!$C$16),(IF(AND($AR10=BRASS!$B$17,($T10&gt;=BRASS!$F$17),($T10&lt;=BRASS!$G$17),($AA10=BRASS!$E$17)),(BRASS!$C$17),(IF(AND($AR10=BRASS!$B$18,($T10&gt;=BRASS!$F$18),($T10&lt;=BRASS!$G$18),($AA10=BRASS!$E$18)),(BRASS!$C$18),(IF(AND($AR10=BRASS!$B$19,($T10&gt;=BRASS!$F$19),($T10&lt;=BRASS!$G$19),($AA10=BRASS!$E$19)),(BRASS!$C$19),(IF(AND($AR10=BRASS!$B$20,($T10&gt;=BRASS!$F$20),($T10&lt;=BRASS!$G$20),($AA10=BRASS!$E$20)),(BRASS!$C$20),(IF(AND($AR10=BRASS!$B$21,($T10&gt;=BRASS!$F$21),($T10&lt;=BRASS!$G$21),($AA10=BRASS!$E$21)),(BRASS!$C$21),(IF(AND($AR10=BRASS!$B$22,($T10&gt;=BRASS!$F$22),($T10&lt;=BRASS!$G$22),($AA10=BRASS!$E$22)),(BRASS!$C$22),(IF(AND($AR10=BRASS!$B$23,($T10&gt;=BRASS!$F$23),($T10&lt;=BRASS!$G$23),($AA10=BRASS!$E$23)),(BRASS!$C$23),(IF(AND($AR10=BRASS!$B$24,($T10&gt;=BRASS!$F$24),($T10&lt;=BRASS!$G$24),($AA10=BRASS!$E$24)),(BRASS!$C$24),(IF(AND($AR10=BRASS!$B$25,($T10&gt;=BRASS!$F$25),($T10&lt;=BRASS!$G$25),($AA10=BRASS!$E$25)),(BRASS!$C$25),(IF(AND($AR10=BRASS!$B$26,($T10&gt;=BRASS!$F$26),($T10&lt;=BRASS!$G$26),($AA10=BRASS!$E$26)),(BRASS!$C$26),(IF(AND($AR10=BRASS!$B$27,($T10&gt;=BRASS!$F$27),($T10&lt;=BRASS!$G$27),($AA10=BRASS!$E$27)),(BRASS!$C$27),(IF(AND($AR10=BRASS!$B$28,($T10&gt;=BRASS!$F$28),($T10&lt;=BRASS!$G$28),($AA10=BRASS!$E$28)),(BRASS!$C$28),(IF(AND($AR10=BRASS!$B$29,($T10&gt;=BRASS!$F$29),($T10&lt;=BRASS!$G$29),($AA10=BRASS!$E$29)),(BRASS!$C$29),(IF(AND($AR10=BRASS!$B$30,($T10&gt;=BRASS!$F$30),($T10&lt;=BRASS!$G$30),($AA10=BRASS!$E$30)),(BRASS!$C$30),(IF(AND($AR10=BRASS!$B$31,($T10&gt;=BRASS!$F$31),($T10&lt;=BRASS!$G$31),($AA10=BRASS!$E$31)),(BRASS!$C$31),(IF(AND($AR10=BRASS!$B$32,($T10&gt;=BRASS!$F$32),($T10&lt;=BRASS!$G$32),($AA10=BRASS!$E$32)),(BRASS!$C$32),(IF(AND($AR10=BRASS!$B$33,($T10&gt;=BRASS!$F$33),($T10&lt;=BRASS!$G$33),($AA10=BRASS!$E$33)),(BRASS!$C$33),(IF(AND($AR10=BRASS!$B$34,($T10&gt;=BRASS!$F$34),($T10&lt;=BRASS!$G$34),($AA10=BRASS!$E$34)),(BRASS!$C$34),(IF(AND($AR10=BRASS!$B$35,($T10&gt;=BRASS!$F$35),($T10&lt;=BRASS!$G$35),($AA10=BRASS!$E$35)),(BRASS!$C$35),(IF(AND($AR10=BRASS!$B$36,($T10&gt;=BRASS!$F$36),($T10&lt;=BRASS!$G$36),($AA10=BRASS!$E$36)),(BRASS!$C$36),(IF(AND($AR10=BRASS!$B$37,($T10&gt;=BRASS!$F$37),($T10&lt;=BRASS!$G$37),($AA10=BRASS!$E$37)),(BRASS!$C$37),(IF(AND($AR10=BRASS!$B$38,($T10&gt;=BRASS!$F$38),($T10&lt;=BRASS!$G$38),($AA10=BRASS!$E$38)),(BRASS!$C$38),(IF(AND($AR10=BRASS!$B$39,($T10&gt;=BRASS!$F$39),($T10&lt;=BRASS!$G$39),($AA10=BRASS!$E$39)),(BRASS!$C$39),(IF(AND($AR10=BRASS!$B$40,($T10&gt;=BRASS!$F$40),($T10&lt;=BRASS!$G$40),($AA10=BRASS!$E$40)),(BRASS!$C$40),(IF(AND($AR10=BRASS!$B$41,($T10&gt;=BRASS!$F$41),($T10&lt;=BRASS!$G$41),($AA10=BRASS!$E$41)),(BRASS!$C$41),(IF(AND($AR10=BRASS!$B$42,($T10&gt;=BRASS!$F$42),($T10&lt;=BRASS!$G$42),($AA10=BRASS!$E$42)),(BRASS!$C$42),(IF(AND($AR10=BRASS!$B$43,($T10&gt;=BRASS!$F$43),($T10&lt;=BRASS!$G$43),($AA10=BRASS!$E$43)),(BRASS!$C$43),(IF(AND($AR10=BRASS!$B$44,($T10&gt;=BRASS!$F$44),($T10&lt;=BRASS!$G$44),($AA10=BRASS!$E$44)),(BRASS!$C$44),(IF(AND($AR10=BRASS!$B$45,($T10&gt;=BRASS!$F$45),($T10&lt;=BRASS!$G$45),($AA10=BRASS!$E$45)),(BRASS!$C$45),(IF(AND($AR10=BRASS!$B$46,($T10&gt;=BRASS!$F$46),($T10&lt;=BRASS!$G$46),($AA10=BRASS!$E$46)),(BRASS!$C$46),(IF(AND($AR10=BRASS!$B$47,($T10&gt;=BRASS!$F$47),($T10&lt;=BRASS!$G$47),($AA10=BRASS!$E$47)),(BRASS!$C$47),(IF(AND($AR10=BRASS!$B$48,($T10&gt;=BRASS!$F$48),($T10&lt;=BRASS!$G$48),($AA10=BRASS!$E$48)),(BRASS!$C$48),(IF(AND($AR10=BRASS!$B$49,($T10&gt;=BRASS!$F$49),($T10&lt;=BRASS!$G$49),($AA10=BRASS!$E$49)),(BRASS!$C$49),(IF(AND($AR10=BRASS!$B$50,($T10&gt;=BRASS!$F$50),($T10&lt;=BRASS!$G$50),($AA10=BRASS!$E$50)),(BRASS!$C$50),(IF(AND($AR10=BRASS!$B$51,($T10&gt;=BRASS!$F$51),($T10&lt;=BRASS!$G$51),($AA10=BRASS!$E$51)),(BRASS!$C$51),(IF(AND($AR10=BRASS!$B$52,($T10&gt;=BRASS!$F$52),($T10&lt;=BRASS!$G$52),($AA10=BRASS!$E$52)),(BRASS!$C$52),(IF(AND($AR10=BRASS!$B$53,($T10&gt;=BRASS!$F$53),($T10&lt;=BRASS!$G$53),($AA10=BRASS!$E$53)),(BRASS!$C$53),(IF(AND($AR10=BRASS!$B$54,($T10&gt;=BRASS!$F$54),($T10&lt;=BRASS!$G$54),($AA10=BRASS!$E$54)),(BRASS!$C$54),(IF(AND($AR10=BRASS!$B$55,($T10&gt;=BRASS!$F$55),($T10&lt;=BRASS!$G$55),($AA10=BRASS!$E$55)),(BRASS!$C$55),(IF(AND($AR10=BRASS!$B$56,($T10&gt;=BRASS!$F$56),($T10&lt;=BRASS!$G$56),($AA10=BRASS!$E$56)),(BRASS!$C$56),(IF(AND($AR10=BRASS!$B$57,($T10&gt;=BRASS!$F$57),($T10&lt;=BRASS!$G$57),($AA10=BRASS!$E$57)),(BRASS!$C$57),(IF(AND($AR10=BRASS!$B$58,($T10&gt;=BRASS!$F$58),($T10&lt;=BRASS!$G$58),($AA10=BRASS!$E$58)),(BRASS!$C$58),(IF(AND($AR10=BRASS!$B$59,($T10&gt;=BRASS!$F$59),($T10&lt;=BRASS!$G$59),($AA10=BRASS!$E$59)),(BRASS!$C$59),("NA"))))))))))))))))))))))))))))))))))))))))))))))))))))))))))))))))))))))))))))))))))))))))))))))))))))))))))))))))</f>
        <v>NA</v>
      </c>
      <c r="BB10" s="151" t="str">
        <f>(IF(AND($AR10=BRASS!$B$98,($T10&gt;=BRASS!$F$98),($T10&lt;=BRASS!$G$98),($AA10=BRASS!$E$98)),(BRASS!$C$98),(IF(AND($AR10=BRASS!$B$99,($T10&gt;=BRASS!$F$99),($T10&lt;=BRASS!$G$99),($AA10=BRASS!$E$99)),(BRASS!$C$99),(IF(AND($AR10=BRASS!$B$100,($T10&gt;=BRASS!$F$100),($T10&lt;=BRASS!$G$100),($AA10=BRASS!$E$100)),(BRASS!$C$100),(IF(AND($AR10=BRASS!$B$101,($T10&gt;=BRASS!$F$101),($T10&lt;=BRASS!$G$101),($AA10=BRASS!$E$101)),(BRASS!$C$101),(IF(AND($AR10=BRASS!$B$102,($T10&gt;=BRASS!$F$102),($T10&lt;=BRASS!$G$102),($AA10=BRASS!$E$102)),(BRASS!$C$102),(IF(AND($AR10=BRASS!$B$103,($T10&gt;=BRASS!$F$103),($T10&lt;=BRASS!$G$103),($AA10=BRASS!$E$103)),(BRASS!$C$103),(IF(AND($AR10=BRASS!$B$104,($T10&gt;=BRASS!$F$104),($T10&lt;=BRASS!$G$104),($AA10=BRASS!$E$104)),(BRASS!$C$104),(IF(AND($AR10=BRASS!$B$105,($T10&gt;=BRASS!$F$105),($T10&lt;=BRASS!$G$105),($AA10=BRASS!$E$105)),(BRASS!$C$105),(IF(AND($AR10=BRASS!$B$106,($T10&gt;=BRASS!$F$106),($T10&lt;=BRASS!$G$106),($AA10=BRASS!$E$106)),(BRASS!$C$106),(IF(AND($AR10=BRASS!$B$107,($T10&gt;=BRASS!$F$107),($T10&lt;=BRASS!$G$107),($AA10=BRASS!$E$107)),(BRASS!$C$107),(IF(AND($AR10=BRASS!$B$108,($T10&gt;=BRASS!$F$108),($T10&lt;=BRASS!$G$108),($AA10=BRASS!$E$108)),(BRASS!$C$108),(IF(AND($AR10=BRASS!$B$109,($T10&gt;=BRASS!$F$109),($T10&lt;=BRASS!$G$109),($AA10=BRASS!$E$109)),(BRASS!$C$109),(IF(AND($AR10=BRASS!$B$110,($T10&gt;=BRASS!$F$110),($T10&lt;=BRASS!$G$110),($AA10=BRASS!$E$110)),(BRASS!$C$110),(IF(AND($AR10=BRASS!$B$111,($T10&gt;=BRASS!$F$111),($T10&lt;=BRASS!$G$111),($AA10=BRASS!$E$111)),(BRASS!$C$111),(IF(AND($AR10=BRASS!$B$112,($T10&gt;=BRASS!$F$112),($T10&lt;=BRASS!$G$112),($AA10=BRASS!$E$112)),(BRASS!$C$112),(IF(AND($AR10=BRASS!$B$113,($T10&gt;=BRASS!$F$113),($T10&lt;=BRASS!$G$113),($AA10=BRASS!$E$113)),(BRASS!$C$113),(IF(AND($AR10=BRASS!$B$114,($T10&gt;=BRASS!$F$114),($T10&lt;=BRASS!$G$114),($AA10=BRASS!$E$114)),(BRASS!$C$114),(IF(AND($AR10=BRASS!$B$115,($T10&gt;=BRASS!$F$115),($T10&lt;=BRASS!$G$115),($AA10=BRASS!$E$115)),(BRASS!$C$115),(IF(AND($AR10=BRASS!$B$116,($T10&gt;=BRASS!$F$116),($T10&lt;=BRASS!$G$116),($AA10=BRASS!$E$116)),(BRASS!$C$116),(IF(AND($AR10=BRASS!$B$117,($T10&gt;=BRASS!$F$117),($T10&lt;=BRASS!$G$117),($AA10=BRASS!$E$117)),(BRASS!$C$117),(IF(AND($AR10=BRASS!$B$118,($T10&gt;=BRASS!$F$118),($T10&lt;=BRASS!$G$118),($AA10=BRASS!$E$118)),(BRASS!$C$118),(IF(AND($AR10=BRASS!$B$119,($T10&gt;=BRASS!$F$119),($T10&lt;=BRASS!$G$119),($AA10=BRASS!$E$119)),(BRASS!$C$119),(IF(AND($AR10=BRASS!$B$120,($T10&gt;=BRASS!$F$120),($T10&lt;=BRASS!$G$120),($AA10=BRASS!$E$120)),(BRASS!$C$120),(IF(AND($AR10=BRASS!$B$121,($T10&gt;=BRASS!$F$121),($T10&lt;=BRASS!$G$121),($AA10=BRASS!$E$121)),(BRASS!$C$121),(IF(AND($AR10=BRASS!$B$122,($T10&gt;=BRASS!$F$122),($T10&lt;=BRASS!$G$122),($AA10=BRASS!$E$122)),(BRASS!$C$122),(IF(AND($AR10=BRASS!$B$123,($T10&gt;=BRASS!$F$123),($T10&lt;=BRASS!$G$123),($AA10=BRASS!$E$123)),(BRASS!$C$123),(IF(AND($AR10=BRASS!$B$124,($T10&gt;=BRASS!$F$124),($T10&lt;=BRASS!$G$124),($AA10=BRASS!$E$124)),(BRASS!$C$124),(IF(AND($AR10=BRASS!$B$125,($T10&gt;=BRASS!$F$125),($T10&lt;=BRASS!$G$125),($AA10=BRASS!$E$125)),(BRASS!$C$125),(IF(AND($AR10=BRASS!$B$126,($T10&gt;=BRASS!$F$126),($T10&lt;=BRASS!$G$126),($AA10=BRASS!$E$126)),(BRASS!$C$126),(IF(AND($AR10=BRASS!$B$127,($T10&gt;=BRASS!$F$127),($T10&lt;=BRASS!$G$127),($AA10=BRASS!$E$127)),(BRASS!$C$127),(IF(AND($AR10=BRASS!$B$128,($T10&gt;=BRASS!$F$128),($T10&lt;=BRASS!$G$128),($AA10=BRASS!$E$128)),(BRASS!$C$128),(IF(AND($AR10=BRASS!$B$129,($T10&gt;=BRASS!$F$129),($T10&lt;=BRASS!$G$129),($AA10=BRASS!$E$129)),(BRASS!$C$129),(IF(AND($AR10=BRASS!$B$130,($T10&gt;=BRASS!$F$130),($T10&lt;=BRASS!$G$130),($AA10=BRASS!$E$130)),(BRASS!$C$130),(IF(AND($AR10=BRASS!$B$131,($T10&gt;=BRASS!$F$131),($T10&lt;=BRASS!$G$131),($AA10=BRASS!$E$131)),(BRASS!$C$131),(IF(AND($AR10=BRASS!$B$132,($T10&gt;=BRASS!$F$132),($T10&lt;=BRASS!$G$132),($AA10=BRASS!$E$132)),(BRASS!$C$132),(IF(AND($AR10=BRASS!$B$133,($T10&gt;=BRASS!$F$133),($T10&lt;=BRASS!$G$133),($AA10=BRASS!$E$133)),(BRASS!$C$133),(IF(AND($AR10=BRASS!$B$134,($T10&gt;=BRASS!$F$134),($T10&lt;=BRASS!$G$134),($AA10=BRASS!$E$134)),(BRASS!$C$134),(IF(AND($AR10=BRASS!$B$135,($T10&gt;=BRASS!$F$135),($T10&lt;=BRASS!$G$135),($AA10=BRASS!$E$135)),(BRASS!$C$135),(IF(AND($AR10=BRASS!$B$136,($T10&gt;=BRASS!$F$136),($T10&lt;=BRASS!$G$136),($AA10=BRASS!$E$136)),(BRASS!$C$136),(IF(AND($AR10=BRASS!$B$137,($T10&gt;=BRASS!$F$137),($T10&lt;=BRASS!$G$137),($AA10=BRASS!$E$137)),(BRASS!$C$137),(IF(AND($AR10=BRASS!$B$138,($T10&gt;=BRASS!$F$138),($T10&lt;=BRASS!$G$138),($AA10=BRASS!$E$138)),(BRASS!$C$138),(IF(AND($AR10=BRASS!$B$139,($T10&gt;=BRASS!$F$139),($T10&lt;=BRASS!$G$139),($AA10=BRASS!$E$139)),(BRASS!$C$139),(IF(AND($AR10=BRASS!$B$140,($T10&gt;=BRASS!$F$140),($T10&lt;=BRASS!$G$140),($AA10=BRASS!$E$140)),(BRASS!$C$140),(IF(AND($AR10=BRASS!$B$141,($T10&gt;=BRASS!$F$141),($T10&lt;=BRASS!$G$141),($AA10=BRASS!$E$141)),(BRASS!$C$141),(IF(AND($AR10=BRASS!$B$142,($T10&gt;=BRASS!$F$142),($T10&lt;=BRASS!$G$142),($AA10=BRASS!$E$142)),(BRASS!$C$142),(IF(AND($AR10=BRASS!$B$143,($T10&gt;=BRASS!$F$143),($T10&lt;=BRASS!$G$143),($AA10=BRASS!$E$143)),(BRASS!$C$143),(IF(AND($AR10=BRASS!$B$144,($T10&gt;=BRASS!$F$144),($T10&lt;=BRASS!$G$144),($AA10=BRASS!$E$144)),(BRASS!$C$144),(IF(AND($AR10=BRASS!$B$145,($T10&gt;=BRASS!$F$145),($T10&lt;=BRASS!$G$145),($AA10=BRASS!$E$145)),(BRASS!$C$145),(IF(AND($AR10=BRASS!$B$145,($T10&gt;=BRASS!$F$145),($T10&lt;=BRASS!$G$145),($AA10=BRASS!$E$145)),(BRASS!$C$145),(IF(AND($AR10=BRASS!$B$146,($T10&gt;=BRASS!$F$146),($T10&lt;=BRASS!$G$146),($AA10=BRASS!$E$146)),(BRASS!$C$146),(IF(AND($AR10=BRASS!$B$147,($T10&gt;=BRASS!$F$147),($T10&lt;=BRASS!$G$147),($AA10=BRASS!$E$147)),(BRASS!$C$147),(IF(AND($AR10=BRASS!$B$148,($T10&gt;=BRASS!$F$148),($T10&lt;=BRASS!$G$148),($AA10=BRASS!$E$148)),(BRASS!$C$148),(IF(AND($AR10=BRASS!$B$149,($T10&gt;=BRASS!$F$149),($T10&lt;=BRASS!$G$149),($AA10=BRASS!$E$149)),(BRASS!$C$149),(IF(AND($AR10=BRASS!$B$150,($T10&gt;=BRASS!$F$150),($T10&lt;=BRASS!$G$150),($AA10=BRASS!$E$150)),(BRASS!$C$150),(IF(AND($AR10=BRASS!$B$151,($T10&gt;=BRASS!$F$151),($T10&lt;=BRASS!$G$151),($AA10=BRASS!$E$151)),(BRASS!$C$151),(IF(AND($AR10=BRASS!$B$152,($T10&gt;=BRASS!$F$152),($T10&lt;=BRASS!$G$152),($AA10=BRASS!$E$152)),(BRASS!$C$152),(IF(AND($AR10=BRASS!$B$153,($T10&gt;=BRASS!$F$153),($T10&lt;=BRASS!$G$153),($AA10=BRASS!$E$153)),(BRASS!$C$153),("NA")))))))))))))))))))))))))))))))))))))))))))))))))))))))))))))))))))))))))))))))))))))))))))))))))))))))))))))))))))</f>
        <v>NA</v>
      </c>
      <c r="BC10" s="152" t="str">
        <f>IF(AND($AR10=BRASS!$B$154,($T10&gt;=BRASS!$F$154),($T10&lt;=BRASS!$G$154),($AA10=BRASS!$E$154)),(BRASS!$C$154),(IF(AND($AR10=BRASS!$B$155,($T10&gt;=BRASS!$F$155),($T10&lt;=BRASS!$G$155),($AA10=BRASS!$E$155)),(BRASS!$C$155),(IF(AND($AR10=BRASS!$B$156,($T10&gt;=BRASS!$F$156),($T10&lt;=BRASS!$G$156),($AA10=BRASS!$E$156)),(BRASS!$C$156),(IF(AND($AR10=BRASS!$B$157,($T10&gt;=BRASS!$F$157),($T10&lt;=BRASS!$G$157),($AA10=BRASS!$E$157)),(BRASS!$C$157),(IF(AND($AR10=BRASS!$B$158,($T10&gt;=BRASS!$F$158),($T10&lt;=BRASS!$G$158),($AA10=BRASS!$E$158)),(BRASS!$C$158),(IF(AND($AR10=BRASS!$B$159,($T10&gt;=BRASS!$F$159),($T10&lt;=BRASS!$G$159),($AA10=BRASS!$E$159)),(BRASS!$C$159),(IF(AND($AR10=BRASS!$B$160,($T10&gt;=BRASS!$F$160),($T10&lt;=BRASS!$G$160),($AA10=BRASS!$E$160)),(BRASS!$C$160),(IF(AND($AR10=BRASS!$B$161,($T10&gt;=BRASS!$F$161),($T10&lt;=BRASS!$G$161),($AA10=BRASS!$E$161)),(BRASS!$C$161),(IF(AND($AR10=BRASS!$B$162,($T10&gt;=BRASS!$F$162),($T10&lt;=BRASS!$G$162),($AA10=BRASS!$E$162)),(BRASS!$C$162),(IF(AND($AR10=BRASS!$B$163,($T10&gt;=BRASS!$F$163),($T10&lt;=BRASS!$G$163),($AA10=BRASS!$E$163)),(BRASS!$C$163),(IF(AND($AR10=BRASS!$B$164,($T10&gt;=BRASS!$F$164),($T10&lt;=BRASS!$G$164),($AA10=BRASS!$E$164)),(BRASS!$C$164),(IF(AND($AR10=BRASS!$B$165,($T10&gt;=BRASS!$F$165),($T10&lt;=BRASS!$G$165),($AA10=BRASS!$E$165)),(BRASS!$C$165),(IF(AND($AR10=BRASS!$B$166,($T10&gt;=BRASS!$F$166),($T10&lt;=BRASS!$G$166),($AA10=BRASS!$E$166)),(BRASS!$C$166),(IF(AND($AR10=BRASS!$B$167,($T10&gt;=BRASS!$F$167),($T10&lt;=BRASS!$G$167),($AA10=BRASS!$E$167)),(BRASS!$C$167),(IF(AND($AR10=BRASS!$B$168,($T10&gt;=BRASS!$F$168),($T10&lt;=BRASS!$G$168),($AA10=BRASS!$E$168)),(BRASS!$C$168),(IF(AND($AR10=BRASS!$B$169,($T10&gt;=BRASS!$F$169),($T10&lt;=BRASS!$G$169),($AA10=BRASS!$E$169)),(BRASS!$C$169),(IF(AND($AR10=BRASS!$B$170,($T10&gt;=BRASS!$F$170),($T10&lt;=BRASS!$G$170),($AA10=BRASS!$E$170)),(BRASS!$C$170),(IF(AND($AR10=BRASS!$B$171,($T10&gt;=BRASS!$F$171),($T10&lt;=BRASS!$G$171),($AA10=BRASS!$E$171)),(BRASS!$C$171),(IF(AND($AR10=BRASS!$B$172,($T10&gt;=BRASS!$F$172),($T10&lt;=BRASS!$G$172),($AA10=BRASS!$E$172)),(BRASS!$C$172),(IF(AND($AR10=BRASS!$B$173,($T10&gt;=BRASS!$F$173),($T10&lt;=BRASS!$G$173),($AA10=BRASS!$E$173)),(BRASS!$C$173),(IF(AND($AR10=BRASS!$B$174,($T10&gt;=BRASS!$F$174),($T10&lt;=BRASS!$G$174),($AA10=BRASS!$E$174)),(BRASS!$C$174),(IF(AND($AR10=BRASS!$B$175,($T10&gt;=BRASS!$F$175),($T10&lt;=BRASS!$G$175),($AA10=BRASS!$E$175)),(BRASS!$C$175),(IF(AND($AR10=BRASS!$B$176,($T10&gt;=BRASS!$F$176),($T10&lt;=BRASS!$G$176),($AA10=BRASS!$E$176)),(BRASS!$C$176),(IF(AND($AR10=BRASS!$B$177,($T10&gt;=BRASS!$F$177),($T10&lt;=BRASS!$G$177),($AA10=BRASS!$E$177)),(BRASS!$C$177),(IF(AND($AR10=BRASS!$B$178,($T10&gt;=BRASS!$F$178),($T10&lt;=BRASS!$G$178),($AA10=BRASS!$E$178)),(BRASS!$C$178),(IF(AND($AR10=BRASS!$B$179,($T10&gt;=BRASS!$F$179),($T10&lt;=BRASS!$G$179),($AA10=BRASS!$E$179)),(BRASS!$C$179),(IF(AND($AR10=BRASS!$B$180,($T10&gt;=BRASS!$F$180),($T10&lt;=BRASS!$G$180),($AA10=BRASS!$E$180)),(BRASS!$C$180),(IF(AND($AR10=BRASS!$B$181,($T10&gt;=BRASS!$F$181),($T10&lt;=BRASS!$G$181),($AA10=BRASS!$E$181)),(BRASS!$C$181),(IF(AND($AR10=BRASS!$B$182,($T10&gt;=BRASS!$F$182),($T10&lt;=BRASS!$G$182),($AA10=BRASS!$E$182)),(BRASS!$C$182),(IF(AND($AR10=BRASS!$B$183,($T10&gt;=BRASS!$F$183),($T10&lt;=BRASS!$G$183),($AA10=BRASS!$E$183)),(BRASS!$C$183),(IF(AND($AR10=BRASS!$B$184,($T10&gt;=BRASS!$F$184),($T10&lt;=BRASS!$G$184),($AA10=BRASS!$E$184)),(BRASS!$C$184),(IF(AND($AR10=BRASS!$B$185,($T10&gt;=BRASS!$F$185),($T10&lt;=BRASS!$G$185),($AA10=BRASS!$E$185)),(BRASS!$C$185),(IF(AND($AR10=BRASS!$B$186,($T10&gt;=BRASS!$F$186),($T10&lt;=BRASS!$G$186),($AA10=BRASS!$E$186)),(BRASS!$C$186),(IF(AND($AR10=BRASS!$B$187,($T10&gt;=BRASS!$F$187),($T10&lt;=BRASS!$G$187),($AA10=BRASS!$E$187)),(BRASS!$C$187),(IF(AND($AR10=BRASS!$B$188,($T10&gt;=BRASS!$F$188),($T10&lt;=BRASS!$G$188),($AA10=BRASS!$E$188)),(BRASS!$C$188),(IF(AND($AR10=BRASS!$B$189,($T10&gt;=BRASS!$F$189),($T10&lt;=BRASS!$G$189),($AA10=BRASS!$E$189)),(BRASS!$C$189),(IF(AND($AR10=BRASS!$B$190,($T10&gt;=BRASS!$F$190),($T10&lt;=BRASS!$G$190),($AA10=BRASS!$E$190)),(BRASS!$C$190),(IF(AND($AR10=BRASS!$B$191,($T10&gt;=BRASS!$F$191),($T10&lt;=BRASS!$G$191),($AA10=BRASS!$E$191)),(BRASS!$C$191),(IF(AND($AR10=BRASS!$B$192,($T10&gt;=BRASS!$F$192),($T10&lt;=BRASS!$G$192),($AA10=BRASS!$E$192)),(BRASS!$C$192),(IF(AND($AR10=BRASS!$B$193,($T10&gt;=BRASS!$F$193),($T10&lt;=BRASS!$G$193),($AA10=BRASS!$E$193)),(BRASS!$C$193),(IF(AND($AR10=BRASS!$B$194,($T10&gt;=BRASS!$F$194),($T10&lt;=BRASS!$G$194),($AA10=BRASS!$E$194)),(BRASS!$C$194),(IF(AND($AR10=BRASS!$B$195,($T10&gt;=BRASS!$F$195),($T10&lt;=BRASS!$G$195),($AA10=BRASS!$E$195)),(BRASS!$C$195),(IF(AND($AR10=BRASS!$B$196,($T10&gt;=BRASS!$F$196),($T10&lt;=BRASS!$G$196),($AA10=BRASS!$E$196)),(BRASS!$C$196),("NA"))))))))))))))))))))))))))))))))))))))))))))))))))))))))))))))))))))))))))))))))))))))</f>
        <v>NA</v>
      </c>
      <c r="BD10" s="152" t="str">
        <f>IF(AND($AR10=BRASS!$B$60,($T10&gt;=BRASS!$F$60),($T10&lt;=BRASS!$G$60),($AA10=BRASS!$E$60)),(BRASS!$C$60),(IF(AND($AR10=BRASS!$B$61,($T10&gt;=BRASS!$F$61),($T10&lt;=BRASS!$G$61),($AA10=BRASS!$E$61)),(BRASS!$C$61),(IF(AND($AR10=BRASS!$B$62,($T10&gt;=BRASS!$F$62),($T10&lt;=BRASS!$G$62),($AA10=BRASS!$E$62)),(BRASS!$C$62),(IF(AND($AR10=BRASS!$B$63,($T10&gt;=BRASS!$F$63),($T10&lt;=BRASS!$G$63),($AA10=BRASS!$E$63)),(BRASS!$C$63),(IF(AND($AR10=BRASS!$B$64,($T10&gt;=BRASS!$F$64),($T10&lt;=BRASS!$G$64),($AA10=BRASS!$E$64)),(BRASS!$C$64),(IF(AND($AR10=BRASS!$B$65,($T10&gt;=BRASS!$F$65),($T10&lt;=BRASS!$G$65),($AA10=BRASS!$E$65)),(BRASS!$C$65),(IF(AND($AR10=BRASS!$B$66,($T10&gt;=BRASS!$F$66),($T10&lt;=BRASS!$G$66),($AA10=BRASS!$E$66)),(BRASS!$C$66),(IF(AND($AR10=BRASS!$B$67,($T10&gt;=BRASS!$F$67),($T10&lt;=BRASS!$G$67),($AA10=BRASS!$E$67)),(BRASS!$C$67),(IF(AND($AR10=BRASS!$B$68,($T10&gt;=BRASS!$F$68),($T10&lt;=BRASS!$G$68),($AA10=BRASS!$E$68)),(BRASS!$C$68),(IF(AND($AR10=BRASS!$B$69,($T10&gt;=BRASS!$F$69),($T10&lt;=BRASS!$G$69),($AA10=BRASS!$E$69)),(BRASS!$C$69),(IF(AND($AR10=BRASS!$B$70,($T10&gt;=BRASS!$F$70),($T10&lt;=BRASS!$G$70),($AA10=BRASS!$E$70)),(BRASS!$C$70),(IF(AND($AR10=BRASS!$B$71,($T10&gt;=BRASS!$F$71),($T10&lt;=BRASS!$G$71),($AA10=BRASS!$E$71)),(BRASS!$C$71),(IF(AND($AR10=BRASS!$B$72,($T10&gt;=BRASS!$F$72),($T10&lt;=BRASS!$G$72),($AA10=BRASS!$E$72)),(BRASS!$C$72),(IF(AND($AR10=BRASS!$B$73,($T10&gt;=BRASS!$F$73),($T10&lt;=BRASS!$G$73),($AA10=BRASS!$E$73)),(BRASS!$C$73),(IF(AND($AR10=BRASS!$B$74,($T10&gt;=BRASS!$F$74),($T10&lt;=BRASS!$G$74),($AA10=BRASS!$E$74)),(BRASS!$C$74),(IF(AND($AR10=BRASS!$B$75,($T10&gt;=BRASS!$F$75),($T10&lt;=BRASS!$G$75),($AA10=BRASS!$E$75)),(BRASS!$C$75),(IF(AND($AR10=BRASS!$B$76,($T10&gt;=BRASS!$F$76),($T10&lt;=BRASS!$G$76),($AA10=BRASS!$E$76)),(BRASS!$C$76),(IF(AND($AR10=BRASS!$B$77,($T10&gt;=BRASS!$F$77),($T10&lt;=BRASS!$G$77),($AA10=BRASS!$E$77)),(BRASS!$C$77),(IF(AND($AR10=BRASS!$B$78,($T10&gt;=BRASS!$F$78),($T10&lt;=BRASS!$G$78),($AA10=BRASS!$E$78)),(BRASS!$C$78),(IF(AND($AR10=BRASS!$B$79,($T10&gt;=BRASS!$F$79),($T10&lt;=BRASS!$G$79),($AA10=BRASS!$E$79)),(BRASS!$C$79),(IF(AND($AR10=BRASS!$B$80,($T10&gt;=BRASS!$F$80),($T10&lt;=BRASS!$G$80),($AA10=BRASS!$E$80)),(BRASS!$C$80),(IF(AND($AR10=BRASS!$B$81,($T10&gt;=BRASS!$F$81),($T10&lt;=BRASS!$G$81),($AA10=BRASS!$E$81)),(BRASS!$C$81),(IF(AND($AR10=BRASS!$B$82,($T10&gt;=BRASS!$F$82),($T10&lt;=BRASS!$G$82),($AA10=BRASS!$E$82)),(BRASS!$C$82),(IF(AND($AR10=BRASS!$B$83,($T10&gt;=BRASS!$F$83),($T10&lt;=BRASS!$G$83),($AA10=BRASS!$E$83)),(BRASS!$C$83),(IF(AND($AR10=BRASS!$B$84,($T10&gt;=BRASS!$F$84),($T10&lt;=BRASS!$G$84),($AA10=BRASS!$E$84)),(BRASS!$C$84),(IF(AND($AR10=BRASS!$B$85,($T10&gt;=BRASS!$F$85),($T10&lt;=BRASS!$G$85),($AA10=BRASS!$E$85)),(BRASS!$C$85),(IF(AND($AR10=BRASS!$B$86,($T10&gt;=BRASS!$F$86),($T10&lt;=BRASS!$G$86),($AA10=BRASS!$E$86)),(BRASS!$C$86),(IF(AND($AR10=BRASS!$B$87,($T10&gt;=BRASS!$F$87),($T10&lt;=BRASS!$G$87),($AA10=BRASS!$E$87)),(BRASS!$C$87),(IF(AND($AR10=BRASS!$B$88,($T10&gt;=BRASS!$F$88),($T10&lt;=BRASS!$G$88),($AA10=BRASS!$E$88)),(BRASS!$C$88),(IF(AND($AR10=BRASS!$B$89,($T10&gt;=BRASS!$F$89),($T10&lt;=BRASS!$G$89),($AA10=BRASS!$E$89)),(BRASS!$C$89),(IF(AND($AR10=BRASS!$B$90,($T10&gt;=BRASS!$F$90),($T10&lt;=BRASS!$G$90),($AA10=BRASS!$E$90)),(BRASS!$C$90),(IF(AND($AR10=BRASS!$B$91,($T10&gt;=BRASS!$F$91),($T10&lt;=BRASS!$G$91),($AA10=BRASS!$E$91)),(BRASS!$C$91),(IF(AND($AR10=BRASS!$B$92,($T10&gt;=BRASS!$F$92),($T10&lt;=BRASS!$G$92),($AA10=BRASS!$E$92)),(BRASS!$C$92),(IF(AND($AR10=BRASS!$B$93,($T10&gt;=BRASS!$F$93),($T10&lt;=BRASS!$G$93),($AA10=BRASS!$E$93)),(BRASS!$C$93),(IF(AND($AR10=BRASS!$B$94,($T10&gt;=BRASS!$F$94),($T10&lt;=BRASS!$G$94),($AA10=BRASS!$E$94)),(BRASS!$C$94),(IF(AND($AR10=BRASS!$B$95,($T10&gt;=BRASS!$F$95),($T10&lt;=BRASS!$G$95),($AA10=BRASS!$E$95)),(BRASS!$C$95),(IF(AND($AR10=BRASS!$B$96,($T10&gt;=BRASS!$F$96),($T10&lt;=BRASS!$G$96),($AA10=BRASS!$E$96)),(BRASS!$C$96),(IF(AND($AR10=BRASS!$B$97,($T10&gt;=BRASS!$F$97),($T10&lt;=BRASS!$G$97),($AA10=BRASS!$E$97)),(BRASS!$C$97),("NA"))))))))))))))))))))))))))))))))))))))))))))))))))))))))))))))))))))))))))))</f>
        <v>NA</v>
      </c>
      <c r="BE10" s="97"/>
      <c r="BF10" s="82" t="str">
        <f t="shared" si="7"/>
        <v/>
      </c>
      <c r="BG10" s="82" t="str">
        <f t="shared" si="8"/>
        <v/>
      </c>
      <c r="BH10" s="82" t="str">
        <f>IF(AND($AR10=SS!$B$4,($T10&gt;=SS!$F$4),($T10&lt;=SS!$G$4),($V10=SS!$E$4)),(SS!$C$4),(IF(AND($AR10=SS!$B$5,($T10&gt;=SS!$F$5),($T10&lt;=SS!$G$5),($V10=SS!$E$5)),(SS!$C$5),(IF(AND($AR10=SS!$B$6,($T10&gt;=SS!$F$6),($T10&lt;=SS!$G$6),($V10=SS!$E$6)),(SS!$C$6),(IF(AND($AR10=SS!$B$7,($T10&gt;=SS!$F$7),($T10&lt;=SS!$G$7),($V10=SS!$E$7)),(SS!$C$7),(IF(AND($AR10=SS!$B$8,($T10&gt;=SS!$F$8),($T10&lt;=SS!$G$8),($V10=SS!$E$8)),(SS!$C$8),(IF(AND($AR10=SS!$B$9,($T10&gt;=SS!$F$9),($T10&lt;=SS!$G$9),($V10=SS!$E$9)),(SS!$C$9),(IF(AND($AR10=SS!$B$10,($T10&gt;=SS!$F$10),($T10&lt;=SS!$G$10),($V10=SS!$E$10)),(SS!$C$10),(IF(AND($AR10=SS!$B$11,($T10&gt;=SS!$F$11),($T10&lt;=SS!$G$11),($V10=SS!$E$11)),(SS!$C$11),(IF(AND($AR10=SS!$B$12,($T10&gt;=SS!$F$12),($T10&lt;=SS!$G$12),($V10=SS!$E$12)),(SS!$C$12),(IF(AND($AR10=SS!$B$13,($T10&gt;=SS!$F$13),($T10&lt;=SS!$G$13),($V10=SS!$E$13)),(SS!$C$13),(IF(AND($AR10=SS!$B$14,($T10&gt;=SS!$F$14),($T10&lt;=SS!$G$14),($V10=SS!$E$14)),(SS!$C$14),(IF(AND($AR10=SS!$B$15,($T10&gt;=SS!$F$15),($T10&lt;=SS!$G$15),($V10=SS!$E$15)),(SS!$C$15),(IF(AND($AR10=SS!$B$16,($T10&gt;=SS!$F$16),($T10&lt;=SS!$G$16),($V10=SS!$E$16)),(SS!$C$16),(IF(AND($AR10=SS!$B$17,($T10&gt;=SS!$F$17),($T10&lt;=SS!$G$17),($V10=SS!$E$17)),(SS!$C$17),(IF(AND($AR10=SS!$B$18,($T10&gt;=SS!$F$18),($T10&lt;=SS!$G$18),($V10=SS!$E$18)),(SS!$C$18),(IF(AND($AR10=SS!$B$19,($T10&gt;=SS!$F$19),($T10&lt;=SS!$G$19),($V10=SS!$E$19)),(SS!$C$19),(IF(AND($AR10=SS!$B$20,($T10&gt;=SS!$F$20),($T10&lt;=SS!$G$20),($V10=SS!$E$20)),(SS!$C$20),(IF(AND($AR10=SS!$B$21,($T10&gt;=SS!$F$21),($T10&lt;=SS!$G$21),($V10=SS!$E$21)),(SS!$C$21),(IF(AND($AR10=SS!$B$22,($T10&gt;=SS!$F$22),($T10&lt;=SS!$G$22),($V10=SS!$E$22)),(SS!$C$22),(IF(AND($AR10=SS!$B$23,($T10&gt;=SS!$F$23),($T10&lt;=SS!$G$23),($V10=SS!$E$23)),(SS!$C$23),(IF(AND($AR10=SS!$B$24,($T10&gt;=SS!$F$24),($T10&lt;=SS!$G$24),($V10=SS!$E$24)),(SS!$C$24),(IF(AND($AR10=SS!$B$25,($T10&gt;=SS!$F$25),($T10&lt;=SS!$G$25),($V10=SS!$E$25)),(SS!$C$25),(IF(AND($AR10=SS!$B$26,($T10&gt;=SS!$F$26),($T10&lt;=SS!$G$26),($V10=SS!$E$26)),(SS!$C$26),(IF(AND($AR10=SS!$B$27,($T10&gt;=SS!$F$27),($T10&lt;=SS!$G$27),($V10=SS!$E$27)),(SS!$C$27),(IF(AND($AR10=SS!$B$28,($T10&gt;=SS!$F$28),($T10&lt;=SS!$G$28),($V10=SS!$E$28)),(SS!$C$28),(IF(AND($AR10=SS!$B$29,($T10&gt;=SS!$F$29),($T10&lt;=SS!$G$29),($V10=SS!$E$29)),(SS!$C$29),(IF(AND($AR10=SS!$B$30,($T10&gt;=SS!$F$30),($T10&lt;=SS!$G$30),($V10=SS!$E$30)),(SS!$C$30),("NA"))))))))))))))))))))))))))))))))))))))))))))))))))))))</f>
        <v>NA</v>
      </c>
      <c r="BI10" s="83" t="str">
        <f>(IF(AND($AR10=SS!$B$31,($T10&gt;=SS!$F$31),($T10&lt;=SS!$G$31),($V10=SS!$E$31)),(SS!$C$31),(IF(AND($AR10=SS!$B$32,($T10&gt;=SS!$F$32),($T10&lt;=SS!$G$32),($V10=SS!$E$32)),(SS!$C$32),(IF(AND($AR10=SS!$B$33,($T10&gt;=SS!$F$33),($T10&lt;=SS!$G$33),($V10=SS!$E$33)),(SS!$C$33),(IF(AND($AR10=SS!$B$34,($T10&gt;=SS!$F$34),($T10&lt;=SS!$G$34),($V10=SS!$E$34)),(SS!$C$34),(IF(AND($AR10=SS!$B$35,($T10&gt;=SS!$F$35),($T10&lt;=SS!$G$35),($V10=SS!$E$35)),(SS!$C$35),(IF(AND($AR10=SS!$B$36,($T10&gt;=SS!$F$36),($T10&lt;=SS!$G$36),($V10=SS!$E$36)),(SS!$C$36),(IF(AND($AR10=SS!$B$37,($T10&gt;=SS!$F$37),($T10&lt;=SS!$G$37),($V10=SS!$E$37)),(SS!$C$37),(IF(AND($AR10=SS!$B$38,($T10&gt;=SS!$F$38),($T10&lt;=SS!$G$38),($V10=SS!$E$38)),(SS!$C$38),(IF(AND($AR10=SS!$B$39,($T10&gt;=SS!$F$39),($T10&lt;=SS!$G$39),($V10=SS!$E$39)),(SS!$C$39),(IF(AND($AR10=SS!$B$40,($T10&gt;=SS!$F$40),($T10&lt;=SS!$G$40),($V10=SS!$E$40)),(SS!$C$40),(IF(AND($AR10=SS!$B$41,($T10&gt;=SS!$F$41),($T10&lt;=SS!$G$41),($V10=SS!$E$41)),(SS!$C$41),(IF(AND($AR10=SS!$B$42,($T10&gt;=SS!$F$42),($T10&lt;=SS!$G$42),($V10=SS!$E$42)),(SS!$C$42),(IF(AND($AR10=SS!$B$43,($T10&gt;=SS!$F$43),($T10&lt;=SS!$G$43),($V10=SS!$E$43)),(SS!$C$43),(IF(AND($AR10=SS!$B$44,($T10&gt;=SS!$F$44),($T10&lt;=SS!$G$44),($V10=SS!$E$44)),(SS!$C$44),(IF(AND($AR10=SS!$B$45,($T10&gt;=SS!$F$45),($T10&lt;=SS!$G$45),($V10=SS!$E$45)),(SS!$C$45),(IF(AND($AR10=SS!$B$46,($T10&gt;=SS!$F$46),($T10&lt;=SS!$G$46),($V10=SS!$E$46)),(SS!$C$46),(IF(AND($AR10=SS!$B$47,($T10&gt;=SS!$F$47),($T10&lt;=SS!$G$47),($V10=SS!$E$47)),(SS!$C$47),(IF(AND($AR10=SS!$B$48,($T10&gt;=SS!$F$48),($T10&lt;=SS!$G$48),($V10=SS!$E$48)),(SS!$C$48),(IF(AND($AR10=SS!$B$49,($T10&gt;=SS!$F$49),($T10&lt;=SS!$G$49),($V10=SS!$E$49)),(SS!$C$49),(IF(AND($AR10=SS!$B$50,($T10&gt;=SS!$F$50),($T10&lt;=SS!$G$50),($V10=SS!$E$50)),(SS!$C$50),(IF(AND($AR10=SS!$B$51,($T10&gt;=SS!$F$51),($T10&lt;=SS!$G$51),($V10=SS!$E$51)),(SS!$C$51),(IF(AND($AR10=SS!$B$52,($T10&gt;=SS!$F$52),($T10&lt;=SS!$G$52),($V10=SS!$E$52)),(SS!$C$52),(IF(AND($AR10=SS!$B$53,($T10&gt;=SS!$F$53),($T10&lt;=SS!$G$53),($V10=SS!$E$53)),(SS!$C$53),(IF(AND($AR10=SS!$B$54,($T10&gt;=SS!$F$54),($T10&lt;=SS!$G$54),($V10=SS!$E$54)),(SS!$C$54),(IF(AND($AR10=SS!$B$55,($T10&gt;=SS!$F$55),($T10&lt;=SS!$G$55),($V10=SS!$E$55)),(SS!$C$55),(IF(AND($AR10=SS!$B$56,($T10&gt;=SS!$F$56),($T10&lt;=SS!$G$56),($V10=SS!$E$56)),(SS!$C$56),(IF(AND($AR10=SS!$B$57,($T10&gt;=SS!$F$57),($T10&lt;=SS!$G$57),($V10=SS!$E$57)),(SS!$C$57),(IF(AND($AR10=SS!$B$58,($T10&gt;=SS!$F$58),($T10&lt;=SS!$G$58),($V10=SS!$E$58)),(SS!$C$58),(IF(AND($AR10=SS!$B$59,($T10&gt;=SS!$F$59),($T10&lt;=SS!$G$59),($V10=SS!$E$59)),(SS!$C$59),(IF(AND($AR10=SS!$B$60,($T10&gt;=SS!$F$60),($T10&lt;=SS!$G$60),($V10=SS!$E$60)),(SS!$C$60),("NA")))))))))))))))))))))))))))))))))))))))))))))))))))))))))))))</f>
        <v>NA</v>
      </c>
      <c r="BJ10" s="82" t="str">
        <f>IF(AND($AR10=SS!$B$61,($T10&gt;=SS!$F$61),($T10&lt;=SS!$G$61),($V10=SS!$E$61)),(SS!$C$61),(IF(AND($AR10=SS!$B$62,($T10&gt;=SS!$F$62),($T10&lt;=SS!$G$62),($V10=SS!$E$62)),(SS!$C$62),(IF(AND($AR10=SS!$B$63,($T10&gt;=SS!$F$63),($T10&lt;=SS!$G$63),($V10=SS!$E$63)),(SS!$C$63),(IF(AND($AR10=SS!$B$64,($T10&gt;=SS!$F$64),($T10&lt;=SS!$G$64),($V10=SS!$E$64)),(SS!$C$64),(IF(AND($AR10=SS!$B$65,($T10&gt;=SS!$F$65),($T10&lt;=SS!$G$65),($V10=SS!$E$65)),(SS!$C$65),(IF(AND($AR10=SS!$B$66,($T10&gt;=SS!$F$66),($T10&lt;=SS!$G$66),($V10=SS!$E$66)),(SS!$C$66),(IF(AND($AR10=SS!$B$67,($T10&gt;=SS!$F$67),($T10&lt;=SS!$G$67),($V10=SS!$E$67)),(SS!$C$67),(IF(AND($AR10=SS!$B$68,($T10&gt;=SS!$F$68),($T10&lt;=SS!$G$68),($V10=SS!$E$68)),(SS!$C$68),(IF(AND($AR10=SS!$B$69,($T10&gt;=SS!$F$69),($T10&lt;=SS!$G$69),($V10=SS!$E$69)),(SS!$C$69),(IF(AND($AR10=SS!$B$70,($T10&gt;=SS!$F$70),($T10&lt;=SS!$G$70),($V10=SS!$E$70)),(SS!$C$70),(IF(AND($AR10=SS!$B$71,($T10&gt;=SS!$F$71),($T10&lt;=SS!$G$71),($V10=SS!$E$71)),(SS!$C$71),(IF(AND($AR10=SS!$B$72,($T10&gt;=SS!$F$72),($T10&lt;=SS!$G$72),($V10=SS!$E$72)),(SS!$C$72),(IF(AND($AR10=SS!$B$73,($T10&gt;=SS!$F$73),($T10&lt;=SS!$G$73),($V10=SS!$E$73)),(SS!$C$73),(IF(AND($AR10=SS!$B$74,($T10&gt;=SS!$F$74),($T10&lt;=SS!$G$74),($V10=SS!$E$74)),(SS!$C$74),(IF(AND($AR10=SS!$B$75,($T10&gt;=SS!$F$75),($T10&lt;=SS!$G$75),($V10=SS!$E$75)),(SS!$C$75),(IF(AND($AR10=SS!$B$76,($T10&gt;=SS!$F$76),($T10&lt;=SS!$G$76),($V10=SS!$E$76)),(SS!$C$76),("NA"))))))))))))))))))))))))))))))))</f>
        <v>NA</v>
      </c>
      <c r="BK10" s="82" t="str">
        <f>IF(AND($AR10=SS!$B$77,($T10&gt;=SS!$F$77),($T10&lt;=SS!$G$77),($V10=SS!$E$77)),(SS!$C$77),(IF(AND($AR10=SS!$B$78,($T10&gt;=SS!$F$78),($T10&lt;=SS!$G$78),($V10=SS!$E$78)),(SS!$C$78),(IF(AND($AR10=SS!$B$79,($T10&gt;=SS!$F$79),($T10&lt;=SS!$G$79),($V10=SS!$E$79)),(SS!$C$79),(IF(AND($AR10=SS!$B$80,($T10&gt;=SS!$F$80),($T10&lt;=SS!$G$80),($V10=SS!$E$80)),(SS!$C$80),(IF(AND($AR10=SS!$B$81,($T10&gt;=SS!$F$81),($T10&lt;=SS!$G$81),($V10=SS!$E$81)),(SS!$C$81),(IF(AND($AR10=SS!$B$82,($T10&gt;=SS!$F$82),($T10&lt;=SS!$G$82),($V10=SS!$E$82)),(SS!$C$82),(IF(AND($AR10=SS!$B$83,($T10&gt;=SS!$F$83),($T10&lt;=SS!$G$83),($V10=SS!$E$83)),(SS!$C$83),(IF(AND($AR10=SS!$B$84,($T10&gt;=SS!$F$84),($T10&lt;=SS!$G$84),($V10=SS!$E$84)),(SS!$C$84),(IF(AND($AR10=SS!$B$85,($T10&gt;=SS!$F$85),($T10&lt;=SS!$G$85),($V10=SS!$E$85)),(SS!$C$85),(IF(AND($AR10=SS!$B$86,($T10&gt;=SS!$F$86),($T10&lt;=SS!$G$86),($V10=SS!$E$86)),(SS!$C$86),(IF(AND($AR10=SS!$B$87,($T10&gt;=SS!$F$87),($T10&lt;=SS!$G$87),($V10=SS!$E$87)),(SS!$C$87),(IF(AND($AR10=SS!$B$88,($T10&gt;=SS!$F$88),($T10&lt;=SS!$G$88),($V10=SS!$E$88)),(SS!$C$88),(IF(AND($AR10=SS!$B$89,($T10&gt;=SS!$F$89),($T10&lt;=SS!$G$89),($V10=SS!$E$89)),(SS!$C$89),(IF(AND($AR10=SS!$B$90,($T10&gt;=SS!$F$90),($T10&lt;=SS!$G$90),($V10=SS!$E$90)),(SS!$C$90),(IF(AND($AR10=SS!$B$91,($T10&gt;=SS!$F$91),($T10&lt;=SS!$G$91),($V10=SS!$E$91)),(SS!$C$91),(IF(AND($AR10=SS!$B$92,($T10&gt;=SS!$F$92),($T10&lt;=SS!$G$92),($V10=SS!$E$92)),(SS!$C$92),(IF(AND($AR10=SS!$B$93,($T10&gt;=SS!$F$93),($T10&lt;=SS!$G$93),($V10=SS!$E$93)),(SS!$C$93),(IF(AND($AR10=SS!$B$94,($T10&gt;=SS!$F$94),($T10&lt;=SS!$G$94),($V10=SS!$E$94)),(SS!$C$94),(IF(AND($AR10=SS!$B$95,($T10&gt;=SS!$F$95),($T10&lt;=SS!$G$95),($V10=SS!$E$95)),(SS!$C$95),(IF(AND($AR10=SS!$B$96,($T10&gt;=SS!$F$96),($T10&lt;=SS!$G$96),($V10=SS!$E$96)),(SS!$C$96),("NA"))))))))))))))))))))))))))))))))))))))))</f>
        <v>NA</v>
      </c>
      <c r="BL10" s="82" t="str">
        <f t="shared" si="9"/>
        <v/>
      </c>
      <c r="BM10" s="82" t="str">
        <f t="shared" si="10"/>
        <v/>
      </c>
      <c r="BN10" s="82" t="str">
        <f>IF(AND($AR10=SS!$B$4,($T10&gt;=SS!$F$4),($T10&lt;=SS!$G$4),($AA10=SS!$E$4)),(SS!$C$4),(IF(AND($AR10=SS!$B$5,($T10&gt;=SS!$F$5),($T10&lt;=SS!$G$5),($AA10=SS!$E$5)),(SS!$C$5),(IF(AND($AR10=SS!$B$6,($T10&gt;=SS!$F$6),($T10&lt;=SS!$G$6),($AA10=SS!$E$6)),(SS!$C$6),(IF(AND($AR10=SS!$B$7,($T10&gt;=SS!$F$7),($T10&lt;=SS!$G$7),($AA10=SS!$E$7)),(SS!$C$7),(IF(AND($AR10=SS!$B$8,($T10&gt;=SS!$F$8),($T10&lt;=SS!$G$8),($AA10=SS!$E$8)),(SS!$C$8),(IF(AND($AR10=SS!$B$9,($T10&gt;=SS!$F$9),($T10&lt;=SS!$G$9),($AA10=SS!$E$9)),(SS!$C$9),(IF(AND($AR10=SS!$B$10,($T10&gt;=SS!$F$10),($T10&lt;=SS!$G$10),($AA10=SS!$E$10)),(SS!$C$10),(IF(AND($AR10=SS!$B$11,($T10&gt;=SS!$F$11),($T10&lt;=SS!$G$11),($AA10=SS!$E$11)),(SS!$C$11),(IF(AND($AR10=SS!$B$12,($T10&gt;=SS!$F$12),($T10&lt;=SS!$G$12),($AA10=SS!$E$12)),(SS!$C$12),(IF(AND($AR10=SS!$B$13,($T10&gt;=SS!$F$13),($T10&lt;=SS!$G$13),($AA10=SS!$E$13)),(SS!$C$13),(IF(AND($AR10=SS!$B$14,($T10&gt;=SS!$F$14),($T10&lt;=SS!$G$14),($AA10=SS!$E$14)),(SS!$C$14),(IF(AND($AR10=SS!$B$15,($T10&gt;=SS!$F$15),($T10&lt;=SS!$G$15),($AA10=SS!$E$15)),(SS!$C$15),(IF(AND($AR10=SS!$B$16,($T10&gt;=SS!$F$16),($T10&lt;=SS!$G$16),($AA10=SS!$E$16)),(SS!$C$16),(IF(AND($AR10=SS!$B$17,($T10&gt;=SS!$F$17),($T10&lt;=SS!$G$17),($AA10=SS!$E$17)),(SS!$C$17),(IF(AND($AR10=SS!$B$18,($T10&gt;=SS!$F$18),($T10&lt;=SS!$G$18),($AA10=SS!$E$18)),(SS!$C$18),(IF(AND($AR10=SS!$B$19,($T10&gt;=SS!$F$19),($T10&lt;=SS!$G$19),($AA10=SS!$E$19)),(SS!$C$19),(IF(AND($AR10=SS!$B$20,($T10&gt;=SS!$F$20),($T10&lt;=SS!$G$20),($AA10=SS!$E$20)),(SS!$C$20),(IF(AND($AR10=SS!$B$21,($T10&gt;=SS!$F$21),($T10&lt;=SS!$G$21),($AA10=SS!$E$21)),(SS!$C$21),(IF(AND($AR10=SS!$B$22,($T10&gt;=SS!$F$22),($T10&lt;=SS!$G$22),($AA10=SS!$E$22)),(SS!$C$22),(IF(AND($AR10=SS!$B$23,($T10&gt;=SS!$F$23),($T10&lt;=SS!$G$23),($AA10=SS!$E$23)),(SS!$C$23),(IF(AND($AR10=SS!$B$24,($T10&gt;=SS!$F$24),($T10&lt;=SS!$G$24),($AA10=SS!$E$24)),(SS!$C$24),(IF(AND($AR10=SS!$B$25,($T10&gt;=SS!$F$25),($T10&lt;=SS!$G$25),($AA10=SS!$E$25)),(SS!$C$25),(IF(AND($AR10=SS!$B$26,($T10&gt;=SS!$F$26),($T10&lt;=SS!$G$26),($AA10=SS!$E$26)),(SS!$C$26),(IF(AND($AR10=SS!$B$27,($T10&gt;=SS!$F$27),($T10&lt;=SS!$G$27),($AA10=SS!$E$27)),(SS!$C$27),(IF(AND($AR10=SS!$B$28,($T10&gt;=SS!$F$28),($T10&lt;=SS!$G$28),($AA10=SS!$E$28)),(SS!$C$28),(IF(AND($AR10=SS!$B$29,($T10&gt;=SS!$F$29),($T10&lt;=SS!$G$29),($AA10=SS!$E$29)),(SS!$C$29),(IF(AND($AR10=SS!$B$30,($T10&gt;=SS!$F$30),($T10&lt;=SS!$G$30),($AA10=SS!$E$30)),(SS!$C$30),(IF(AND($AR10=SS!$B$31,($T10&gt;=SS!$F$31),($T10&lt;=SS!$G$31),($AA10=SS!$E$31)),(SS!$C$31),(IF(AND($AR10=SS!$B$32,($T10&gt;=SS!$F$32),($T10&lt;=SS!$G$32),($AA10=SS!$E$32)),(SS!$C$32),(IF(AND($AR10=SS!$B$33,($T10&gt;=SS!$F$33),($T10&lt;=SS!$G$33),($AA10=SS!$E$33)),(SS!$C$33),(IF(AND($AR10=SS!$B$34,($T10&gt;=SS!$F$34),($T10&lt;=SS!$G$34),($AA10=SS!$E$34)),(SS!$C$34),(IF(AND($AR10=SS!$B$35,($T10&gt;=SS!$F$35),($T10&lt;=SS!$G$35),($AA10=SS!$E$35)),(SS!$C$35),(IF(AND($AR10=SS!$B$36,($T10&gt;=SS!$F$36),($T10&lt;=SS!$G$36),($AA10=SS!$E$36)),(SS!$C$36),(IF(AND($AR10=SS!$B$37,($T10&gt;=SS!$F$37),($T10&lt;=SS!$G$37),($AA10=SS!$E$37)),(SS!$C$37),(IF(AND($AR10=SS!$B$38,($T10&gt;=SS!$F$38),($T10&lt;=SS!$G$38),($AA10=SS!$E$38)),(SS!$C$38),(IF(AND($AR10=SS!$B$39,($T10&gt;=SS!$F$39),($T10&lt;=SS!$G$39),($AA10=SS!$E$39)),(SS!$C$39),(IF(AND($AR10=SS!$B$40,($T10&gt;=SS!$F$40),($T10&lt;=SS!$G$40),($AA10=SS!$E$40)),(SS!$C$40),(IF(AND($AR10=SS!$B$41,($T10&gt;=SS!$F$41),($T10&lt;=SS!$G$41),($AA10=SS!$E$41)),(SS!$C$41),(IF(AND($AR10=SS!$B$42,($T10&gt;=SS!$F$42),($T10&lt;=SS!$G$42),($AA10=SS!$E$42)),(SS!$C$42),(IF(AND($AR10=SS!$B$43,($T10&gt;=SS!$F$43),($T10&lt;=SS!$G$43),($AA10=SS!$E$43)),(SS!$C$43),(IF(AND($AR10=SS!$B$44,($T10&gt;=SS!$F$44),($T10&lt;=SS!$G$44),($AA10=SS!$E$44)),(SS!$C$44),(IF(AND($AR10=SS!$B$45,($T10&gt;=SS!$F$45),($T10&lt;=SS!$G$45),($AA10=SS!$E$45)),(SS!$C$45),(IF(AND($AR10=SS!$B$46,($T10&gt;=SS!$F$46),($T10&lt;=SS!$G$46),($AA10=SS!$E$46)),(SS!$C$46),(IF(AND($AR10=SS!$B$47,($T10&gt;=SS!$F$47),($T10&lt;=SS!$G$47),($AA10=SS!$E$47)),(SS!$C$47),(IF(AND($AR10=SS!$B$48,($T10&gt;=SS!$F$48),($T10&lt;=SS!$G$48),($AA10=SS!$E$48)),(SS!$C$48),(IF(AND($AR10=SS!$B$49,($T10&gt;=SS!$F$49),($T10&lt;=SS!$G$49),($AA10=SS!$E$49)),(SS!$C$49),(IF(AND($AR10=SS!$B$50,($T10&gt;=SS!$F$50),($T10&lt;=SS!$G$50),($AA10=SS!$E$50)),(SS!$C$50),(IF(AND($AR10=SS!$B$51,($T10&gt;=SS!$F$51),($T10&lt;=SS!$G$51),($AA10=SS!$E$51)),(SS!$C$51),(IF(AND($AR10=SS!$B$52,($T10&gt;=SS!$F$52),($T10&lt;=SS!$G$52),($AA10=SS!$E$52)),(SS!$C$52),(IF(AND($AR10=SS!$B$53,($T10&gt;=SS!$F$53),($T10&lt;=SS!$G$53),($AA10=SS!$E$53)),(SS!$C$53),(IF(AND($AR10=SS!$B$54,($T10&gt;=SS!$F$54),($T10&lt;=SS!$G$54),($AA10=SS!$E$54)),(SS!$C$54),(IF(AND($AR10=SS!$B$55,($T10&gt;=SS!$F$55),($T10&lt;=SS!$G$55),($AA10=SS!$E$55)),(SS!$C$55),(IF(AND($AR10=SS!$B$56,($T10&gt;=SS!$F$56),($T10&lt;=SS!$G$56),($AA10=SS!$E$56)),(SS!$C$56),(IF(AND($AR10=SS!$B$57,($T10&gt;=SS!$F$57),($T10&lt;=SS!$G$57),($AA10=SS!$E$57)),(SS!$C$57),(IF(AND($AR10=SS!$B$58,($T10&gt;=SS!$F$58),($T10&lt;=SS!$G$58),($AA10=SS!$E$58)),(SS!$C$58),(IF(AND($AR10=SS!$B$59,($T10&gt;=SS!$F$59),($T10&lt;=SS!$G$59),($AA10=SS!$E$59)),(SS!$C$59),("NA"))))))))))))))))))))))))))))))))))))))))))))))))))))))))))))))))))))))))))))))))))))))))))))))))))))))))))))))))</f>
        <v>NA</v>
      </c>
      <c r="BO10" s="83" t="str">
        <f>(IF(AND($AR10=SS!$B$31,($T10&gt;=SS!$F$31),($T10&lt;=SS!$G$31),($AA10=SS!$E$31)),(SS!$C$31),(IF(AND($AR10=SS!$B$32,($T10&gt;=SS!$F$32),($T10&lt;=SS!$G$32),($AA10=SS!$E$32)),(SS!$C$32),(IF(AND($AR10=SS!$B$33,($T10&gt;=SS!$F$33),($T10&lt;=SS!$G$33),($AA10=SS!$E$33)),(SS!$C$33),(IF(AND($AR10=SS!$B$34,($T10&gt;=SS!$F$34),($T10&lt;=SS!$G$34),($AA10=SS!$E$34)),(SS!$C$34),(IF(AND($AR10=SS!$B$35,($T10&gt;=SS!$F$35),($T10&lt;=SS!$G$35),($AA10=SS!$E$35)),(SS!$C$35),(IF(AND($AR10=SS!$B$36,($T10&gt;=SS!$F$36),($T10&lt;=SS!$G$36),($AA10=SS!$E$36)),(SS!$C$36),(IF(AND($AR10=SS!$B$37,($T10&gt;=SS!$F$37),($T10&lt;=SS!$G$37),($AA10=SS!$E$37)),(SS!$C$37),(IF(AND($AR10=SS!$B$38,($T10&gt;=SS!$F$38),($T10&lt;=SS!$G$38),($AA10=SS!$E$38)),(SS!$C$38),(IF(AND($AR10=SS!$B$39,($T10&gt;=SS!$F$39),($T10&lt;=SS!$G$39),($AA10=SS!$E$39)),(SS!$C$39),(IF(AND($AR10=SS!$B$40,($T10&gt;=SS!$F$40),($T10&lt;=SS!$G$40),($AA10=SS!$E$40)),(SS!$C$40),(IF(AND($AR10=SS!$B$41,($T10&gt;=SS!$F$41),($T10&lt;=SS!$G$41),($AA10=SS!$E$41)),(SS!$C$41),(IF(AND($AR10=SS!$B$42,($T10&gt;=SS!$F$42),($T10&lt;=SS!$G$42),($AA10=SS!$E$42)),(SS!$C$42),(IF(AND($AR10=SS!$B$43,($T10&gt;=SS!$F$43),($T10&lt;=SS!$G$43),($AA10=SS!$E$43)),(SS!$C$43),(IF(AND($AR10=SS!$B$44,($T10&gt;=SS!$F$44),($T10&lt;=SS!$G$44),($AA10=SS!$E$44)),(SS!$C$44),(IF(AND($AR10=SS!$B$45,($T10&gt;=SS!$F$45),($T10&lt;=SS!$G$45),($AA10=SS!$E$45)),(SS!$C$45),(IF(AND($AR10=SS!$B$46,($T10&gt;=SS!$F$46),($T10&lt;=SS!$G$46),($AA10=SS!$E$46)),(SS!$C$46),(IF(AND($AR10=SS!$B$47,($T10&gt;=SS!$F$47),($T10&lt;=SS!$G$47),($AA10=SS!$E$47)),(SS!$C$47),(IF(AND($AR10=SS!$B$48,($T10&gt;=SS!$F$48),($T10&lt;=SS!$G$48),($AA10=SS!$E$48)),(SS!$C$48),(IF(AND($AR10=SS!$B$49,($T10&gt;=SS!$F$49),($T10&lt;=SS!$G$49),($AA10=SS!$E$49)),(SS!$C$49),(IF(AND($AR10=SS!$B$50,($T10&gt;=SS!$F$50),($T10&lt;=SS!$G$50),($AA10=SS!$E$50)),(SS!$C$50),(IF(AND($AR10=SS!$B$51,($T10&gt;=SS!$F$51),($T10&lt;=SS!$G$51),($AA10=SS!$E$51)),(SS!$C$51),(IF(AND($AR10=SS!$B$52,($T10&gt;=SS!$F$52),($T10&lt;=SS!$G$52),($AA10=SS!$E$52)),(SS!$C$52),(IF(AND($AR10=SS!$B$53,($T10&gt;=SS!$F$53),($T10&lt;=SS!$G$53),($AA10=SS!$E$53)),(SS!$C$53),(IF(AND($AR10=SS!$B$54,($T10&gt;=SS!$F$54),($T10&lt;=SS!$G$54),($AA10=SS!$E$54)),(SS!$C$54),(IF(AND($AR10=SS!$B$55,($T10&gt;=SS!$F$55),($T10&lt;=SS!$G$55),($AA10=SS!$E$55)),(SS!$C$55),(IF(AND($AR10=SS!$B$56,($T10&gt;=SS!$F$56),($T10&lt;=SS!$G$56),($AA10=SS!$E$56)),(SS!$C$56),(IF(AND($AR10=SS!$B$57,($T10&gt;=SS!$F$57),($T10&lt;=SS!$G$57),($AA10=SS!$E$57)),(SS!$C$57),(IF(AND($AR10=SS!$B$58,($T10&gt;=SS!$F$58),($T10&lt;=SS!$G$58),($AA10=SS!$E$58)),(SS!$C$58),(IF(AND($AR10=SS!$B$59,($T10&gt;=SS!$F$59),($T10&lt;=SS!$G$59),($AA10=SS!$E$59)),(SS!$C$59),("NA")))))))))))))))))))))))))))))))))))))))))))))))))))))))))))</f>
        <v>NA</v>
      </c>
      <c r="BP10" s="152" t="str">
        <f>IF(AND($AR10=SS!$B$61,($T10&gt;=SS!$F$61),($T10&lt;=SS!$G$61),($AA10=SS!$E$61)),(SS!$C$61),(IF(AND($AR10=SS!$B$62,($T10&gt;=SS!$F$62),($T10&lt;=SS!$G$62),($AA10=SS!$E$62)),(SS!$C$62),(IF(AND($AR10=SS!$B$63,($T10&gt;=SS!$F$63),($T10&lt;=SS!$G$63),($AA10=SS!$E$63)),(SS!$C$63),(IF(AND($AR10=SS!$B$64,($T10&gt;=SS!$F$64),($T10&lt;=SS!$G$64),($AA10=SS!$E$64)),(SS!$C$64),(IF(AND($AR10=SS!$B$65,($T10&gt;=SS!$F$65),($T10&lt;=SS!$G$65),($AA10=SS!$E$65)),(SS!$C$65),(IF(AND($AR10=SS!$B$66,($T10&gt;=SS!$F$66),($T10&lt;=SS!$G$66),($AA10=SS!$E$66)),(SS!$C$66),(IF(AND($AR10=SS!$B$67,($T10&gt;=SS!$F$67),($T10&lt;=SS!$G$67),($AA10=SS!$E$67)),(SS!$C$67),(IF(AND($AR10=SS!$B$68,($T10&gt;=SS!$F$68),($T10&lt;=SS!$G$68),($AA10=SS!$E$68)),(SS!$C$68),(IF(AND($AR10=SS!$B$69,($T10&gt;=SS!$F$69),($T10&lt;=SS!$G$69),($AA10=SS!$E$69)),(SS!$C$69),(IF(AND($AR10=SS!$B$70,($T10&gt;=SS!$F$70),($T10&lt;=SS!$G$70),($AA10=SS!$E$70)),(SS!$C$70),(IF(AND($AR10=SS!$B$71,($T10&gt;=SS!$F$71),($T10&lt;=SS!$G$71),($AA10=SS!$E$71)),(SS!$C$71),(IF(AND($AR10=SS!$B$72,($T10&gt;=SS!$F$72),($T10&lt;=SS!$G$72),($AA10=SS!$E$72)),(SS!$C$72),(IF(AND($AR10=SS!$B$73,($T10&gt;=SS!$F$73),($T10&lt;=SS!$G$73),($AA10=SS!$E$73)),(SS!$C$73),(IF(AND($AR10=SS!$B$74,($T10&gt;=SS!$F$74),($T10&lt;=SS!$G$74),($AA10=SS!$E$74)),(SS!$C$74),(IF(AND($AR10=SS!$B$75,($T10&gt;=SS!$F$75),($T10&lt;=SS!$G$75),($AA10=SS!$E$75)),(SS!$C$75),(IF(AND($AR10=SS!$B$76,($T10&gt;=SS!$F$76),($T10&lt;=SS!$G$76),($AA10=SS!$E$76)),(SS!$C$76),("NA"))))))))))))))))))))))))))))))))</f>
        <v>NA</v>
      </c>
      <c r="BQ10" s="152" t="str">
        <f>IF(AND($AR10=SS!$B$77,($T10&gt;=SS!$F$77),($T10&lt;=SS!$G$77),($AA10=SS!$E$77)),(SS!$C$77),(IF(AND($AR10=SS!$B$78,($T10&gt;=SS!$F$78),($T10&lt;=SS!$G$78),($AA10=SS!$E$78)),(SS!$C$78),(IF(AND($AR10=SS!$B$79,($T10&gt;=SS!$F$79),($T10&lt;=SS!$G$79),($AA10=SS!$E$79)),(SS!$C$79),(IF(AND($AR10=SS!$B$80,($T10&gt;=SS!$F$80),($T10&lt;=SS!$G$80),($AA10=SS!$E$80)),(SS!$C$80),(IF(AND($AR10=SS!$B$81,($T10&gt;=SS!$F$81),($T10&lt;=SS!$G$81),($AA10=SS!$E$81)),(SS!$C$81),(IF(AND($AR10=SS!$B$82,($T10&gt;=SS!$F$82),($T10&lt;=SS!$G$82),($AA10=SS!$E$82)),(SS!$C$82),(IF(AND($AR10=SS!$B$83,($T10&gt;=SS!$F$83),($T10&lt;=SS!$G$83),($AA10=SS!$E$83)),(SS!$C$83),(IF(AND($AR10=SS!$B$84,($T10&gt;=SS!$F$84),($T10&lt;=SS!$G$84),($AA10=SS!$E$84)),(SS!$C$84),(IF(AND($AR10=SS!$B$85,($T10&gt;=SS!$F$85),($T10&lt;=SS!$G$85),($AA10=SS!$E$85)),(SS!$C$85),(IF(AND($AR10=SS!$B$86,($T10&gt;=SS!$F$86),($T10&lt;=SS!$G$86),($AA10=SS!$E$86)),(SS!$C$86),(IF(AND($AR10=SS!$B$87,($T10&gt;=SS!$F$87),($T10&lt;=SS!$G$87),($AA10=SS!$E$87)),(SS!$C$87),(IF(AND($AR10=SS!$B$88,($T10&gt;=SS!$F$88),($T10&lt;=SS!$G$88),($AA10=SS!$E$88)),(SS!$C$88),(IF(AND($AR10=SS!$B$89,($T10&gt;=SS!$F$89),($T10&lt;=SS!$G$89),($AA10=SS!$E$89)),(SS!$C$89),(IF(AND($AR10=SS!$B$90,($T10&gt;=SS!$F$90),($T10&lt;=SS!$G$90),($AA10=SS!$E$90)),(SS!$C$90),(IF(AND($AR10=SS!$B$91,($T10&gt;=SS!$F$91),($T10&lt;=SS!$G$91),($AA10=SS!$E$91)),(SS!$C$91),(IF(AND($AR10=SS!$B$92,($T10&gt;=SS!$F$92),($T10&lt;=SS!$G$92),($AA10=SS!$E$92)),(SS!$C$92),(IF(AND($AR10=SS!$B$93,($T10&gt;=SS!$F$93),($T10&lt;=SS!$G$93),($AA10=SS!$E$93)),(SS!$C$93),(IF(AND($AR10=SS!$B$94,($T10&gt;=SS!$F$94),($T10&lt;=SS!$G$94),($AA10=SS!$E$94)),(SS!$C$94),(IF(AND($AR10=SS!$B$95,($T10&gt;=SS!$F$95),($T10&lt;=SS!$G$95),($AA10=SS!$E$95)),(SS!$C$95),(IF(AND($AR10=SS!$B$96,($T10&gt;=SS!$F$96),($T10&lt;=SS!$G$96),($AA10=SS!$E$96)),(SS!$C$96),("NA"))))))))))))))))))))))))))))))))))))))))</f>
        <v>NA</v>
      </c>
      <c r="BR10" s="84"/>
    </row>
    <row r="11" spans="1:70" s="53" customFormat="1" ht="38.25" customHeight="1" x14ac:dyDescent="0.35">
      <c r="A11" s="296"/>
      <c r="B11" s="291"/>
      <c r="C11" s="291"/>
      <c r="D11" s="146" t="s">
        <v>483</v>
      </c>
      <c r="E11" s="146" t="s">
        <v>497</v>
      </c>
      <c r="F11" s="146" t="str">
        <f t="shared" si="0"/>
        <v>PM-WTP-M-02-A - W1/PT-3</v>
      </c>
      <c r="G11" s="275"/>
      <c r="H11" s="275"/>
      <c r="I11" s="275"/>
      <c r="J11" s="275"/>
      <c r="K11" s="291"/>
      <c r="L11" s="291"/>
      <c r="M11" s="291"/>
      <c r="N11" s="147" t="str">
        <f t="shared" si="1"/>
        <v>PT-3/PM-WTP-M-02-A - W1</v>
      </c>
      <c r="O11" s="147" t="str">
        <f>P9&amp;" - "&amp;Q11</f>
        <v>PM-WTP-M-02-A - W1</v>
      </c>
      <c r="P11" s="300"/>
      <c r="Q11" s="21" t="s">
        <v>498</v>
      </c>
      <c r="R11" s="300"/>
      <c r="S11" s="291"/>
      <c r="T11" s="294"/>
      <c r="U11" s="287"/>
      <c r="V11" s="290"/>
      <c r="W11" s="281"/>
      <c r="X11" s="303"/>
      <c r="Y11" s="306"/>
      <c r="Z11" s="303"/>
      <c r="AA11" s="290"/>
      <c r="AB11" s="281"/>
      <c r="AC11" s="303"/>
      <c r="AD11" s="306"/>
      <c r="AE11" s="291"/>
      <c r="AF11" s="149"/>
      <c r="AG11" s="147"/>
      <c r="AH11" s="150">
        <v>3</v>
      </c>
      <c r="AI11" s="147"/>
      <c r="AJ11" s="150"/>
      <c r="AK11" s="64"/>
      <c r="AL11" s="64" t="s">
        <v>494</v>
      </c>
      <c r="AO11" s="63"/>
      <c r="AP11" s="59"/>
      <c r="AQ11" s="82" t="str">
        <f t="shared" si="2"/>
        <v/>
      </c>
      <c r="AR11" s="82" t="str">
        <f>'GLAND SELEC. INPUT &amp; NOTES SHT'!$H$16</f>
        <v>BRACO</v>
      </c>
      <c r="AS11" s="82" t="str">
        <f t="shared" si="3"/>
        <v/>
      </c>
      <c r="AT11" s="82" t="str">
        <f t="shared" si="4"/>
        <v/>
      </c>
      <c r="AU11" s="82" t="str">
        <f>IF(AND($AR11=BRASS!$B$4,($T11&gt;=BRASS!$F$4),($T11&lt;=BRASS!$G$4),($V11=BRASS!$E$4)),(BRASS!$C$4),(IF(AND($AR11=BRASS!$B$5,($T11&gt;=BRASS!$F$5),($T11&lt;=BRASS!$G$5),($V11=BRASS!$E$5)),(BRASS!$C$5),(IF(AND($AR11=BRASS!$B$6,($T11&gt;=BRASS!$F$6),($T11&lt;=BRASS!$G$6),($V11=BRASS!$E$6)),(BRASS!$C$6),(IF(AND($AR11=BRASS!$B$7,($T11&gt;=BRASS!$F$7),($T11&lt;=BRASS!$G$7),($V11=BRASS!$E$7)),(BRASS!$C$7),(IF(AND($AR11=BRASS!$B$8,($T11&gt;=BRASS!$F$8),($T11&lt;=BRASS!$G$8),($V11=BRASS!$E$8)),(BRASS!$C$8),(IF(AND($AR11=BRASS!$B$9,($T11&gt;=BRASS!$F$9),($T11&lt;=BRASS!$G$9),($V11=BRASS!$E$9)),(BRASS!$C$9),(IF(AND($AR11=BRASS!$B$10,($T11&gt;=BRASS!$F$10),($T11&lt;=BRASS!$G$10),($V11=BRASS!$E$10)),(BRASS!$C$10),(IF(AND($AR11=BRASS!$B$11,($T11&gt;=BRASS!$F$11),($T11&lt;=BRASS!$G$11),($V11=BRASS!$E$11)),(BRASS!$C$11),(IF(AND($AR11=BRASS!$B$12,($T11&gt;=BRASS!$F$12),($T11&lt;=BRASS!$G$12),($V11=BRASS!$E$12)),(BRASS!$C$12),(IF(AND($AR11=BRASS!$B$13,($T11&gt;=BRASS!$F$13),($T11&lt;=BRASS!$G$13),($V11=BRASS!$E$13)),(BRASS!$C$13),(IF(AND($AR11=BRASS!$B$14,($T11&gt;=BRASS!$F$14),($T11&lt;=BRASS!$G$14),($V11=BRASS!$E$14)),(BRASS!$C$14),(IF(AND($AR11=BRASS!$B$15,($T11&gt;=BRASS!$F$15),($T11&lt;=BRASS!$G$15),($V11=BRASS!$E$15)),(BRASS!$C$15),(IF(AND($AR11=BRASS!$B$16,($T11&gt;=BRASS!$F$16),($T11&lt;=BRASS!$G$16),($V11=BRASS!$E$16)),(BRASS!$C$16),(IF(AND($AR11=BRASS!$B$17,($T11&gt;=BRASS!$F$17),($T11&lt;=BRASS!$G$17),($V11=BRASS!$E$17)),(BRASS!$C$17),(IF(AND($AR11=BRASS!$B$18,($T11&gt;=BRASS!$F$18),($T11&lt;=BRASS!$G$18),($V11=BRASS!$E$18)),(BRASS!$C$18),(IF(AND($AR11=BRASS!$B$19,($T11&gt;=BRASS!$F$19),($T11&lt;=BRASS!$G$19),($V11=BRASS!$E$19)),(BRASS!$C$19),(IF(AND($AR11=BRASS!$B$20,($T11&gt;=BRASS!$F$20),($T11&lt;=BRASS!$G$20),($V11=BRASS!$E$20)),(BRASS!$C$20),(IF(AND($AR11=BRASS!$B$21,($T11&gt;=BRASS!$F$21),($T11&lt;=BRASS!$G$21),($V11=BRASS!$E$21)),(BRASS!$C$21),(IF(AND($AR11=BRASS!$B$22,($T11&gt;=BRASS!$F$22),($T11&lt;=BRASS!$G$22),($V11=BRASS!$E$22)),(BRASS!$C$22),(IF(AND($AR11=BRASS!$B$23,($T11&gt;=BRASS!$F$23),($T11&lt;=BRASS!$G$23),($V11=BRASS!$E$23)),(BRASS!$C$23),(IF(AND($AR11=BRASS!$B$24,($T11&gt;=BRASS!$F$24),($T11&lt;=BRASS!$G$24),($V11=BRASS!$E$24)),(BRASS!$C$24),(IF(AND($AR11=BRASS!$B$25,($T11&gt;=BRASS!$F$25),($T11&lt;=BRASS!$G$25),($V11=BRASS!$E$25)),(BRASS!$C$25),(IF(AND($AR11=BRASS!$B$26,($T11&gt;=BRASS!$F$26),($T11&lt;=BRASS!$G$26),($V11=BRASS!$E$26)),(BRASS!$C$26),(IF(AND($AR11=BRASS!$B$27,($T11&gt;=BRASS!$F$27),($T11&lt;=BRASS!$G$27),($V11=BRASS!$E$27)),(BRASS!$C$27),(IF(AND($AR11=BRASS!$B$28,($T11&gt;=BRASS!$F$28),($T11&lt;=BRASS!$G$28),($V11=BRASS!$E$28)),(BRASS!$C$28),(IF(AND($AR11=BRASS!$B$29,($T11&gt;=BRASS!$F$29),($T11&lt;=BRASS!$G$29),($V11=BRASS!$E$29)),(BRASS!$C$29),(IF(AND($AR11=BRASS!$B$30,($T11&gt;=BRASS!$F$30),($T11&lt;=BRASS!$G$30),($V11=BRASS!$E$30)),(BRASS!$C$30),(IF(AND($AR11=BRASS!$B$31,($T11&gt;=BRASS!$F$31),($T11&lt;=BRASS!$G$31),($V11=BRASS!$E$31)),(BRASS!$C$31),(IF(AND($AR11=BRASS!$B$32,($T11&gt;=BRASS!$F$32),($T11&lt;=BRASS!$G$32),($V11=BRASS!$E$32)),(BRASS!$C$32),(IF(AND($AR11=BRASS!$B$33,($T11&gt;=BRASS!$F$33),($T11&lt;=BRASS!$G$33),($V11=BRASS!$E$33)),(BRASS!$C$33),(IF(AND($AR11=BRASS!$B$34,($T11&gt;=BRASS!$F$34),($T11&lt;=BRASS!$G$34),($V11=BRASS!$E$34)),(BRASS!$C$34),(IF(AND($AR11=BRASS!$B$35,($T11&gt;=BRASS!$F$35),($T11&lt;=BRASS!$G$35),($V11=BRASS!$E$35)),(BRASS!$C$35),(IF(AND($AR11=BRASS!$B$36,($T11&gt;=BRASS!$F$36),($T11&lt;=BRASS!$G$36),($V11=BRASS!$E$36)),(BRASS!$C$36),(IF(AND($AR11=BRASS!$B$37,($T11&gt;=BRASS!$F$37),($T11&lt;=BRASS!$G$37),($V11=BRASS!$E$37)),(BRASS!$C$37),(IF(AND($AR11=BRASS!$B$38,($T11&gt;=BRASS!$F$38),($T11&lt;=BRASS!$G$38),($V11=BRASS!$E$38)),(BRASS!$C$38),(IF(AND($AR11=BRASS!$B$39,($T11&gt;=BRASS!$F$39),($T11&lt;=BRASS!$G$39),($V11=BRASS!$E$39)),(BRASS!$C$39),(IF(AND($AR11=BRASS!$B$40,($T11&gt;=BRASS!$F$40),($T11&lt;=BRASS!$G$40),($V11=BRASS!$E$40)),(BRASS!$C$40),(IF(AND($AR11=BRASS!$B$41,($T11&gt;=BRASS!$F$41),($T11&lt;=BRASS!$G$41),($V11=BRASS!$E$41)),(BRASS!$C$41),(IF(AND($AR11=BRASS!$B$42,($T11&gt;=BRASS!$F$42),($T11&lt;=BRASS!$G$42),($V11=BRASS!$E$42)),(BRASS!$C$42),(IF(AND($AR11=BRASS!$B$43,($T11&gt;=BRASS!$F$43),($T11&lt;=BRASS!$G$43),($V11=BRASS!$E$43)),(BRASS!$C$43),(IF(AND($AR11=BRASS!$B$44,($T11&gt;=BRASS!$F$44),($T11&lt;=BRASS!$G$44),($V11=BRASS!$E$44)),(BRASS!$C$44),(IF(AND($AR11=BRASS!$B$45,($T11&gt;=BRASS!$F$45),($T11&lt;=BRASS!$G$45),($V11=BRASS!$E$45)),(BRASS!$C$45),(IF(AND($AR11=BRASS!$B$46,($T11&gt;=BRASS!$F$46),($T11&lt;=BRASS!$G$46),($V11=BRASS!$E$46)),(BRASS!$C$46),(IF(AND($AR11=BRASS!$B$47,($T11&gt;=BRASS!$F$47),($T11&lt;=BRASS!$G$47),($V11=BRASS!$E$47)),(BRASS!$C$47),(IF(AND($AR11=BRASS!$B$48,($T11&gt;=BRASS!$F$48),($T11&lt;=BRASS!$G$48),($V11=BRASS!$E$48)),(BRASS!$C$48),(IF(AND($AR11=BRASS!$B$49,($T11&gt;=BRASS!$F$49),($T11&lt;=BRASS!$G$49),($V11=BRASS!$E$49)),(BRASS!$C$49),(IF(AND($AR11=BRASS!$B$50,($T11&gt;=BRASS!$F$50),($T11&lt;=BRASS!$G$50),($V11=BRASS!$E$50)),(BRASS!$C$50),(IF(AND($AR11=BRASS!$B$51,($T11&gt;=BRASS!$F$51),($T11&lt;=BRASS!$G$51),($V11=BRASS!$E$51)),(BRASS!$C$51),(IF(AND($AR11=BRASS!$B$52,($T11&gt;=BRASS!$F$52),($T11&lt;=BRASS!$G$52),($V11=BRASS!$E$52)),(BRASS!$C$52),(IF(AND($AR11=BRASS!$B$53,($T11&gt;=BRASS!$F$53),($T11&lt;=BRASS!$G$53),($V11=BRASS!$E$53)),(BRASS!$C$53),(IF(AND($AR11=BRASS!$B$54,($T11&gt;=BRASS!$F$54),($T11&lt;=BRASS!$G$54),($V11=BRASS!$E$54)),(BRASS!$C$54),(IF(AND($AR11=BRASS!$B$55,($T11&gt;=BRASS!$F$55),($T11&lt;=BRASS!$G$55),($V11=BRASS!$E$55)),(BRASS!$C$55),(IF(AND($AR11=BRASS!$B$56,($T11&gt;=BRASS!$F$56),($T11&lt;=BRASS!$G$56),($V11=BRASS!$E$56)),(BRASS!$C$56),(IF(AND($AR11=BRASS!$B$57,($T11&gt;=BRASS!$F$57),($T11&lt;=BRASS!$G$57),($V11=BRASS!$E$57)),(BRASS!$C$57),(IF(AND($AR11=BRASS!$B$58,($T11&gt;=BRASS!$F$58),($T11&lt;=BRASS!$G$58),($V11=BRASS!$E$58)),(BRASS!$C$58),(IF(AND($AR11=BRASS!$B$59,($T11&gt;=BRASS!$F$59),($T11&lt;=BRASS!$G$59),($V11=BRASS!$E$59)),(BRASS!$C$59),("NA"))))))))))))))))))))))))))))))))))))))))))))))))))))))))))))))))))))))))))))))))))))))))))))))))))))))))))))))))</f>
        <v>NA</v>
      </c>
      <c r="AV11" s="83" t="str">
        <f>(IF(AND($AR11=BRASS!$B$98,($T11&gt;=BRASS!$F$98),($T11&lt;=BRASS!$G$98),($V11=BRASS!$E$98)),(BRASS!$C$98),(IF(AND($AR11=BRASS!$B$99,($T11&gt;=BRASS!$F$99),($T11&lt;=BRASS!$G$99),($V11=BRASS!$E$99)),(BRASS!$C$99),(IF(AND($AR11=BRASS!$B$100,($T11&gt;=BRASS!$F$100),($T11&lt;=BRASS!$G$100),($V11=BRASS!$E$100)),(BRASS!$C$100),(IF(AND($AR11=BRASS!$B$101,($T11&gt;=BRASS!$F$101),($T11&lt;=BRASS!$G$101),($V11=BRASS!$E$101)),(BRASS!$C$101),(IF(AND($AR11=BRASS!$B$102,($T11&gt;=BRASS!$F$102),($T11&lt;=BRASS!$G$102),($V11=BRASS!$E$102)),(BRASS!$C$102),(IF(AND($AR11=BRASS!$B$103,($T11&gt;=BRASS!$F$103),($T11&lt;=BRASS!$G$103),($V11=BRASS!$E$103)),(BRASS!$C$103),(IF(AND($AR11=BRASS!$B$104,($T11&gt;=BRASS!$F$104),($T11&lt;=BRASS!$G$104),($V11=BRASS!$E$104)),(BRASS!$C$104),(IF(AND($AR11=BRASS!$B$105,($T11&gt;=BRASS!$F$105),($T11&lt;=BRASS!$G$105),($V11=BRASS!$E$105)),(BRASS!$C$105),(IF(AND($AR11=BRASS!$B$106,($T11&gt;=BRASS!$F$106),($T11&lt;=BRASS!$G$106),($V11=BRASS!$E$106)),(BRASS!$C$106),(IF(AND($AR11=BRASS!$B$107,($T11&gt;=BRASS!$F$107),($T11&lt;=BRASS!$G$107),($V11=BRASS!$E$107)),(BRASS!$C$107),(IF(AND($AR11=BRASS!$B$108,($T11&gt;=BRASS!$F$108),($T11&lt;=BRASS!$G$108),($V11=BRASS!$E$108)),(BRASS!$C$108),(IF(AND($AR11=BRASS!$B$109,($T11&gt;=BRASS!$F$109),($T11&lt;=BRASS!$G$109),($V11=BRASS!$E$109)),(BRASS!$C$109),(IF(AND($AR11=BRASS!$B$110,($T11&gt;=BRASS!$F$110),($T11&lt;=BRASS!$G$110),($V11=BRASS!$E$110)),(BRASS!$C$110),(IF(AND($AR11=BRASS!$B$111,($T11&gt;=BRASS!$F$111),($T11&lt;=BRASS!$G$111),($V11=BRASS!$E$111)),(BRASS!$C$111),(IF(AND($AR11=BRASS!$B$112,($T11&gt;=BRASS!$F$112),($T11&lt;=BRASS!$G$112),($V11=BRASS!$E$112)),(BRASS!$C$112),(IF(AND($AR11=BRASS!$B$113,($T11&gt;=BRASS!$F$113),($T11&lt;=BRASS!$G$113),($V11=BRASS!$E$113)),(BRASS!$C$113),(IF(AND($AR11=BRASS!$B$114,($T11&gt;=BRASS!$F$114),($T11&lt;=BRASS!$G$114),($V11=BRASS!$E$114)),(BRASS!$C$114),(IF(AND($AR11=BRASS!$B$115,($T11&gt;=BRASS!$F$115),($T11&lt;=BRASS!$G$115),($V11=BRASS!$E$115)),(BRASS!$C$115),(IF(AND($AR11=BRASS!$B$116,($T11&gt;=BRASS!$F$116),($T11&lt;=BRASS!$G$116),($V11=BRASS!$E$116)),(BRASS!$C$116),(IF(AND($AR11=BRASS!$B$117,($T11&gt;=BRASS!$F$117),($T11&lt;=BRASS!$G$117),($V11=BRASS!$E$117)),(BRASS!$C$117),(IF(AND($AR11=BRASS!$B$118,($T11&gt;=BRASS!$F$118),($T11&lt;=BRASS!$G$118),($V11=BRASS!$E$118)),(BRASS!$C$118),(IF(AND($AR11=BRASS!$B$119,($T11&gt;=BRASS!$F$119),($T11&lt;=BRASS!$G$119),($V11=BRASS!$E$119)),(BRASS!$C$119),(IF(AND($AR11=BRASS!$B$120,($T11&gt;=BRASS!$F$120),($T11&lt;=BRASS!$G$120),($V11=BRASS!$E$120)),(BRASS!$C$120),(IF(AND($AR11=BRASS!$B$121,($T11&gt;=BRASS!$F$121),($T11&lt;=BRASS!$G$121),($V11=BRASS!$E$121)),(BRASS!$C$121),(IF(AND($AR11=BRASS!$B$122,($T11&gt;=BRASS!$F$122),($T11&lt;=BRASS!$G$122),($V11=BRASS!$E$122)),(BRASS!$C$122),(IF(AND($AR11=BRASS!$B$123,($T11&gt;=BRASS!$F$123),($T11&lt;=BRASS!$G$123),($V11=BRASS!$E$123)),(BRASS!$C$123),(IF(AND($AR11=BRASS!$B$124,($T11&gt;=BRASS!$F$124),($T11&lt;=BRASS!$G$124),($V11=BRASS!$E$124)),(BRASS!$C$124),(IF(AND($AR11=BRASS!$B$125,($T11&gt;=BRASS!$F$125),($T11&lt;=BRASS!$G$125),($V11=BRASS!$E$125)),(BRASS!$C$125),(IF(AND($AR11=BRASS!$B$126,($T11&gt;=BRASS!$F$126),($T11&lt;=BRASS!$G$126),($V11=BRASS!$E$126)),(BRASS!$C$126),(IF(AND($AR11=BRASS!$B$127,($T11&gt;=BRASS!$F$127),($T11&lt;=BRASS!$G$127),($V11=BRASS!$E$127)),(BRASS!$C$127),(IF(AND($AR11=BRASS!$B$128,($T11&gt;=BRASS!$F$128),($T11&lt;=BRASS!$G$128),($V11=BRASS!$E$128)),(BRASS!$C$128),(IF(AND($AR11=BRASS!$B$129,($T11&gt;=BRASS!$F$129),($T11&lt;=BRASS!$G$129),($V11=BRASS!$E$129)),(BRASS!$C$129),(IF(AND($AR11=BRASS!$B$130,($T11&gt;=BRASS!$F$130),($T11&lt;=BRASS!$G$130),($V11=BRASS!$E$130)),(BRASS!$C$130),(IF(AND($AR11=BRASS!$B$131,($T11&gt;=BRASS!$F$131),($T11&lt;=BRASS!$G$131),($V11=BRASS!$E$131)),(BRASS!$C$131),(IF(AND($AR11=BRASS!$B$132,($T11&gt;=BRASS!$F$132),($T11&lt;=BRASS!$G$132),($V11=BRASS!$E$132)),(BRASS!$C$132),(IF(AND($AR11=BRASS!$B$133,($T11&gt;=BRASS!$F$133),($T11&lt;=BRASS!$G$133),($V11=BRASS!$E$133)),(BRASS!$C$133),(IF(AND($AR11=BRASS!$B$134,($T11&gt;=BRASS!$F$134),($T11&lt;=BRASS!$G$134),($V11=BRASS!$E$134)),(BRASS!$C$134),(IF(AND($AR11=BRASS!$B$135,($T11&gt;=BRASS!$F$135),($T11&lt;=BRASS!$G$135),($V11=BRASS!$E$135)),(BRASS!$C$135),(IF(AND($AR11=BRASS!$B$136,($T11&gt;=BRASS!$F$136),($T11&lt;=BRASS!$G$136),($V11=BRASS!$E$136)),(BRASS!$C$136),(IF(AND($AR11=BRASS!$B$137,($T11&gt;=BRASS!$F$137),($T11&lt;=BRASS!$G$137),($V11=BRASS!$E$137)),(BRASS!$C$137),(IF(AND($AR11=BRASS!$B$138,($T11&gt;=BRASS!$F$138),($T11&lt;=BRASS!$G$138),($V11=BRASS!$E$138)),(BRASS!$C$138),(IF(AND($AR11=BRASS!$B$139,($T11&gt;=BRASS!$F$139),($T11&lt;=BRASS!$G$139),($V11=BRASS!$E$139)),(BRASS!$C$139),(IF(AND($AR11=BRASS!$B$140,($T11&gt;=BRASS!$F$140),($T11&lt;=BRASS!$G$140),($V11=BRASS!$E$140)),(BRASS!$C$140),(IF(AND($AR11=BRASS!$B$141,($T11&gt;=BRASS!$F$141),($T11&lt;=BRASS!$G$141),($V11=BRASS!$E$141)),(BRASS!$C$141),(IF(AND($AR11=BRASS!$B$142,($T11&gt;=BRASS!$F$142),($T11&lt;=BRASS!$G$142),($V11=BRASS!$E$142)),(BRASS!$C$142),(IF(AND($AR11=BRASS!$B$143,($T11&gt;=BRASS!$F$143),($T11&lt;=BRASS!$G$143),($V11=BRASS!$E$143)),(BRASS!$C$143),(IF(AND($AR11=BRASS!$B$144,($T11&gt;=BRASS!$F$144),($T11&lt;=BRASS!$G$144),($V11=BRASS!$E$144)),(BRASS!$C$144),(IF(AND($AR11=BRASS!$B$145,($T11&gt;=BRASS!$F$145),($T11&lt;=BRASS!$G$145),($V11=BRASS!$E$145)),(BRASS!$C$145),(IF(AND($AR11=BRASS!$B$145,($T11&gt;=BRASS!$F$145),($T11&lt;=BRASS!$G$145),($V11=BRASS!$E$145)),(BRASS!$C$145),(IF(AND($AR11=BRASS!$B$146,($T11&gt;=BRASS!$F$146),($T11&lt;=BRASS!$G$146),($V11=BRASS!$E$146)),(BRASS!$C$146),(IF(AND($AR11=BRASS!$B$147,($T11&gt;=BRASS!$F$147),($T11&lt;=BRASS!$G$147),($V11=BRASS!$E$147)),(BRASS!$C$147),(IF(AND($AR11=BRASS!$B$148,($T11&gt;=BRASS!$F$148),($T11&lt;=BRASS!$G$148),($V11=BRASS!$E$148)),(BRASS!$C$148),(IF(AND($AR11=BRASS!$B$149,($T11&gt;=BRASS!$F$149),($T11&lt;=BRASS!$G$149),($V11=BRASS!$E$149)),(BRASS!$C$149),(IF(AND($AR11=BRASS!$B$150,($T11&gt;=BRASS!$F$150),($T11&lt;=BRASS!$G$150),($V11=BRASS!$E$150)),(BRASS!$C$150),(IF(AND($AR11=BRASS!$B$151,($T11&gt;=BRASS!$F$151),($T11&lt;=BRASS!$G$151),($V11=BRASS!$E$151)),(BRASS!$C$151),(IF(AND($AR11=BRASS!$B$152,($T11&gt;=BRASS!$F$152),($T11&lt;=BRASS!$G$152),($V11=BRASS!$E$152)),(BRASS!$C$152),(IF(AND($AR11=BRASS!$B$153,($T11&gt;=BRASS!$F$153),($T11&lt;=BRASS!$G$153),($V11=BRASS!$E$153)),(BRASS!$C$153),("NA")))))))))))))))))))))))))))))))))))))))))))))))))))))))))))))))))))))))))))))))))))))))))))))))))))))))))))))))))))</f>
        <v>NA</v>
      </c>
      <c r="AW11" s="82" t="str">
        <f>IF(AND($AR11=BRASS!$B$154,($T11&gt;=BRASS!$F$154),($T11&lt;=BRASS!$G$154),($V11=BRASS!$E$154)),(BRASS!$C$154),(IF(AND($AR11=BRASS!$B$155,($T11&gt;=BRASS!$F$155),($T11&lt;=BRASS!$G$155),($V11=BRASS!$E$155)),(BRASS!$C$155),(IF(AND($AR11=BRASS!$B$156,($T11&gt;=BRASS!$F$156),($T11&lt;=BRASS!$G$156),($V11=BRASS!$E$156)),(BRASS!$C$156),(IF(AND($AR11=BRASS!$B$157,($T11&gt;=BRASS!$F$157),($T11&lt;=BRASS!$G$157),($V11=BRASS!$E$157)),(BRASS!$C$157),(IF(AND($AR11=BRASS!$B$158,($T11&gt;=BRASS!$F$158),($T11&lt;=BRASS!$G$158),($V11=BRASS!$E$158)),(BRASS!$C$158),(IF(AND($AR11=BRASS!$B$159,($T11&gt;=BRASS!$F$159),($T11&lt;=BRASS!$G$159),($V11=BRASS!$E$159)),(BRASS!$C$159),(IF(AND($AR11=BRASS!$B$160,($T11&gt;=BRASS!$F$160),($T11&lt;=BRASS!$G$160),($V11=BRASS!$E$160)),(BRASS!$C$160),(IF(AND($AR11=BRASS!$B$161,($T11&gt;=BRASS!$F$161),($T11&lt;=BRASS!$G$161),($V11=BRASS!$E$161)),(BRASS!$C$161),(IF(AND($AR11=BRASS!$B$162,($T11&gt;=BRASS!$F$162),($T11&lt;=BRASS!$G$162),($V11=BRASS!$E$162)),(BRASS!$C$162),(IF(AND($AR11=BRASS!$B$163,($T11&gt;=BRASS!$F$163),($T11&lt;=BRASS!$G$163),($V11=BRASS!$E$163)),(BRASS!$C$163),(IF(AND($AR11=BRASS!$B$164,($T11&gt;=BRASS!$F$164),($T11&lt;=BRASS!$G$164),($V11=BRASS!$E$164)),(BRASS!$C$164),(IF(AND($AR11=BRASS!$B$165,($T11&gt;=BRASS!$F$165),($T11&lt;=BRASS!$G$165),($V11=BRASS!$E$165)),(BRASS!$C$165),(IF(AND($AR11=BRASS!$B$166,($T11&gt;=BRASS!$F$166),($T11&lt;=BRASS!$G$166),($V11=BRASS!$E$166)),(BRASS!$C$166),(IF(AND($AR11=BRASS!$B$167,($T11&gt;=BRASS!$F$167),($T11&lt;=BRASS!$G$167),($V11=BRASS!$E$167)),(BRASS!$C$167),(IF(AND($AR11=BRASS!$B$168,($T11&gt;=BRASS!$F$168),($T11&lt;=BRASS!$G$168),($V11=BRASS!$E$168)),(BRASS!$C$168),(IF(AND($AR11=BRASS!$B$169,($T11&gt;=BRASS!$F$169),($T11&lt;=BRASS!$G$169),($V11=BRASS!$E$169)),(BRASS!$C$169),(IF(AND($AR11=BRASS!$B$170,($T11&gt;=BRASS!$F$170),($T11&lt;=BRASS!$G$170),($V11=BRASS!$E$170)),(BRASS!$C$170),(IF(AND($AR11=BRASS!$B$171,($T11&gt;=BRASS!$F$171),($T11&lt;=BRASS!$G$171),($V11=BRASS!$E$171)),(BRASS!$C$171),(IF(AND($AR11=BRASS!$B$172,($T11&gt;=BRASS!$F$172),($T11&lt;=BRASS!$G$172),($V11=BRASS!$E$172)),(BRASS!$C$172),(IF(AND($AR11=BRASS!$B$173,($T11&gt;=BRASS!$F$173),($T11&lt;=BRASS!$G$173),($V11=BRASS!$E$173)),(BRASS!$C$173),(IF(AND($AR11=BRASS!$B$174,($T11&gt;=BRASS!$F$174),($T11&lt;=BRASS!$G$174),($V11=BRASS!$E$174)),(BRASS!$C$174),(IF(AND($AR11=BRASS!$B$175,($T11&gt;=BRASS!$F$175),($T11&lt;=BRASS!$G$175),($V11=BRASS!$E$175)),(BRASS!$C$175),(IF(AND($AR11=BRASS!$B$176,($T11&gt;=BRASS!$F$176),($T11&lt;=BRASS!$G$176),($V11=BRASS!$E$176)),(BRASS!$C$176),(IF(AND($AR11=BRASS!$B$177,($T11&gt;=BRASS!$F$177),($T11&lt;=BRASS!$G$177),($V11=BRASS!$E$177)),(BRASS!$C$177),(IF(AND($AR11=BRASS!$B$178,($T11&gt;=BRASS!$F$178),($T11&lt;=BRASS!$G$178),($V11=BRASS!$E$178)),(BRASS!$C$178),(IF(AND($AR11=BRASS!$B$179,($T11&gt;=BRASS!$F$179),($T11&lt;=BRASS!$G$179),($V11=BRASS!$E$179)),(BRASS!$C$179),(IF(AND($AR11=BRASS!$B$180,($T11&gt;=BRASS!$F$180),($T11&lt;=BRASS!$G$180),($V11=BRASS!$E$180)),(BRASS!$C$180),(IF(AND($AR11=BRASS!$B$181,($T11&gt;=BRASS!$F$181),($T11&lt;=BRASS!$G$181),($V11=BRASS!$E$181)),(BRASS!$C$181),(IF(AND($AR11=BRASS!$B$182,($T11&gt;=BRASS!$F$182),($T11&lt;=BRASS!$G$182),($V11=BRASS!$E$182)),(BRASS!$C$182),(IF(AND($AR11=BRASS!$B$183,($T11&gt;=BRASS!$F$183),($T11&lt;=BRASS!$G$183),($V11=BRASS!$E$183)),(BRASS!$C$183),(IF(AND($AR11=BRASS!$B$184,($T11&gt;=BRASS!$F$184),($T11&lt;=BRASS!$G$184),($V11=BRASS!$E$184)),(BRASS!$C$184),(IF(AND($AR11=BRASS!$B$185,($T11&gt;=BRASS!$F$185),($T11&lt;=BRASS!$G$185),($V11=BRASS!$E$185)),(BRASS!$C$185),(IF(AND($AR11=BRASS!$B$186,($T11&gt;=BRASS!$F$186),($T11&lt;=BRASS!$G$186),($V11=BRASS!$E$186)),(BRASS!$C$186),(IF(AND($AR11=BRASS!$B$187,($T11&gt;=BRASS!$F$187),($T11&lt;=BRASS!$G$187),($V11=BRASS!$E$187)),(BRASS!$C$187),(IF(AND($AR11=BRASS!$B$188,($T11&gt;=BRASS!$F$188),($T11&lt;=BRASS!$G$188),($V11=BRASS!$E$188)),(BRASS!$C$188),(IF(AND($AR11=BRASS!$B$189,($T11&gt;=BRASS!$F$189),($T11&lt;=BRASS!$G$189),($V11=BRASS!$E$189)),(BRASS!$C$189),(IF(AND($AR11=BRASS!$B$190,($T11&gt;=BRASS!$F$190),($T11&lt;=BRASS!$G$190),($V11=BRASS!$E$190)),(BRASS!$C$190),(IF(AND($AR11=BRASS!$B$191,($T11&gt;=BRASS!$F$191),($T11&lt;=BRASS!$G$191),($V11=BRASS!$E$191)),(BRASS!$C$191),(IF(AND($AR11=BRASS!$B$192,($T11&gt;=BRASS!$F$192),($T11&lt;=BRASS!$G$192),($V11=BRASS!$E$192)),(BRASS!$C$192),(IF(AND($AR11=BRASS!$B$193,($T11&gt;=BRASS!$F$193),($T11&lt;=BRASS!$G$193),($V11=BRASS!$E$193)),(BRASS!$C$193),(IF(AND($AR11=BRASS!$B$194,($T11&gt;=BRASS!$F$194),($T11&lt;=BRASS!$G$194),($V11=BRASS!$E$194)),(BRASS!$C$194),(IF(AND($AR11=BRASS!$B$195,($T11&gt;=BRASS!$F$195),($T11&lt;=BRASS!$G$195),($V11=BRASS!$E$195)),(BRASS!$C$195),(IF(AND($AR11=BRASS!$B$196,($T11&gt;=BRASS!$F$196),($T11&lt;=BRASS!$G$196),($V11=BRASS!$E$196)),(BRASS!$C$196),("NA"))))))))))))))))))))))))))))))))))))))))))))))))))))))))))))))))))))))))))))))))))))))</f>
        <v>NA</v>
      </c>
      <c r="AX11" s="82" t="str">
        <f>IF(AND($AR11=BRASS!$B$60,($T11&gt;=BRASS!$F$60),($T11&lt;=BRASS!$G$60),($V11=BRASS!$E$60)),(BRASS!$C$60),(IF(AND($AR11=BRASS!$B$61,($T11&gt;=BRASS!$F$61),($T11&lt;=BRASS!$G$61),($V11=BRASS!$E$61)),(BRASS!$C$61),(IF(AND($AR11=BRASS!$B$62,($T11&gt;=BRASS!$F$62),($T11&lt;=BRASS!$G$62),($V11=BRASS!$E$62)),(BRASS!$C$62),(IF(AND($AR11=BRASS!$B$63,($T11&gt;=BRASS!$F$63),($T11&lt;=BRASS!$G$63),($V11=BRASS!$E$63)),(BRASS!$C$63),(IF(AND($AR11=BRASS!$B$64,($T11&gt;=BRASS!$F$64),($T11&lt;=BRASS!$G$64),($V11=BRASS!$E$64)),(BRASS!$C$64),(IF(AND($AR11=BRASS!$B$65,($T11&gt;=BRASS!$F$65),($T11&lt;=BRASS!$G$65),($V11=BRASS!$E$65)),(BRASS!$C$65),(IF(AND($AR11=BRASS!$B$66,($T11&gt;=BRASS!$F$66),($T11&lt;=BRASS!$G$66),($V11=BRASS!$E$66)),(BRASS!$C$66),(IF(AND($AR11=BRASS!$B$67,($T11&gt;=BRASS!$F$67),($T11&lt;=BRASS!$G$67),($V11=BRASS!$E$67)),(BRASS!$C$67),(IF(AND($AR11=BRASS!$B$68,($T11&gt;=BRASS!$F$68),($T11&lt;=BRASS!$G$68),($V11=BRASS!$E$68)),(BRASS!$C$68),(IF(AND($AR11=BRASS!$B$69,($T11&gt;=BRASS!$F$69),($T11&lt;=BRASS!$G$69),($V11=BRASS!$E$69)),(BRASS!$C$69),(IF(AND($AR11=BRASS!$B$70,($T11&gt;=BRASS!$F$70),($T11&lt;=BRASS!$G$70),($V11=BRASS!$E$70)),(BRASS!$C$70),(IF(AND($AR11=BRASS!$B$71,($T11&gt;=BRASS!$F$71),($T11&lt;=BRASS!$G$71),($V11=BRASS!$E$71)),(BRASS!$C$71),(IF(AND($AR11=BRASS!$B$72,($T11&gt;=BRASS!$F$72),($T11&lt;=BRASS!$G$72),($V11=BRASS!$E$72)),(BRASS!$C$72),(IF(AND($AR11=BRASS!$B$73,($T11&gt;=BRASS!$F$73),($T11&lt;=BRASS!$G$73),($V11=BRASS!$E$73)),(BRASS!$C$73),(IF(AND($AR11=BRASS!$B$74,($T11&gt;=BRASS!$F$74),($T11&lt;=BRASS!$G$74),($V11=BRASS!$E$74)),(BRASS!$C$74),(IF(AND($AR11=BRASS!$B$75,($T11&gt;=BRASS!$F$75),($T11&lt;=BRASS!$G$75),($V11=BRASS!$E$75)),(BRASS!$C$75),(IF(AND($AR11=BRASS!$B$76,($T11&gt;=BRASS!$F$76),($T11&lt;=BRASS!$G$76),($V11=BRASS!$E$76)),(BRASS!$C$76),(IF(AND($AR11=BRASS!$B$77,($T11&gt;=BRASS!$F$77),($T11&lt;=BRASS!$G$77),($V11=BRASS!$E$77)),(BRASS!$C$77),(IF(AND($AR11=BRASS!$B$78,($T11&gt;=BRASS!$F$78),($T11&lt;=BRASS!$G$78),($V11=BRASS!$E$78)),(BRASS!$C$78),(IF(AND($AR11=BRASS!$B$79,($T11&gt;=BRASS!$F$79),($T11&lt;=BRASS!$G$79),($V11=BRASS!$E$79)),(BRASS!$C$79),(IF(AND($AR11=BRASS!$B$80,($T11&gt;=BRASS!$F$80),($T11&lt;=BRASS!$G$80),($V11=BRASS!$E$80)),(BRASS!$C$80),(IF(AND($AR11=BRASS!$B$81,($T11&gt;=BRASS!$F$81),($T11&lt;=BRASS!$G$81),($V11=BRASS!$E$81)),(BRASS!$C$81),(IF(AND($AR11=BRASS!$B$82,($T11&gt;=BRASS!$F$82),($T11&lt;=BRASS!$G$82),($V11=BRASS!$E$82)),(BRASS!$C$82),(IF(AND($AR11=BRASS!$B$83,($T11&gt;=BRASS!$F$83),($T11&lt;=BRASS!$G$83),($V11=BRASS!$E$83)),(BRASS!$C$83),(IF(AND($AR11=BRASS!$B$84,($T11&gt;=BRASS!$F$84),($T11&lt;=BRASS!$G$84),($V11=BRASS!$E$84)),(BRASS!$C$84),(IF(AND($AR11=BRASS!$B$85,($T11&gt;=BRASS!$F$85),($T11&lt;=BRASS!$G$85),($V11=BRASS!$E$85)),(BRASS!$C$85),(IF(AND($AR11=BRASS!$B$86,($T11&gt;=BRASS!$F$86),($T11&lt;=BRASS!$G$86),($V11=BRASS!$E$86)),(BRASS!$C$86),(IF(AND($AR11=BRASS!$B$87,($T11&gt;=BRASS!$F$87),($T11&lt;=BRASS!$G$87),($V11=BRASS!$E$87)),(BRASS!$C$87),(IF(AND($AR11=BRASS!$B$88,($T11&gt;=BRASS!$F$88),($T11&lt;=BRASS!$G$88),($V11=BRASS!$E$88)),(BRASS!$C$88),(IF(AND($AR11=BRASS!$B$89,($T11&gt;=BRASS!$F$89),($T11&lt;=BRASS!$G$89),($V11=BRASS!$E$89)),(BRASS!$C$89),(IF(AND($AR11=BRASS!$B$90,($T11&gt;=BRASS!$F$90),($T11&lt;=BRASS!$G$90),($V11=BRASS!$E$90)),(BRASS!$C$90),(IF(AND($AR11=BRASS!$B$91,($T11&gt;=BRASS!$F$91),($T11&lt;=BRASS!$G$91),($V11=BRASS!$E$91)),(BRASS!$C$91),(IF(AND($AR11=BRASS!$B$92,($T11&gt;=BRASS!$F$92),($T11&lt;=BRASS!$G$92),($V11=BRASS!$E$92)),(BRASS!$C$92),(IF(AND($AR11=BRASS!$B$93,($T11&gt;=BRASS!$F$93),($T11&lt;=BRASS!$G$93),($V11=BRASS!$E$93)),(BRASS!$C$93),(IF(AND($AR11=BRASS!$B$94,($T11&gt;=BRASS!$F$94),($T11&lt;=BRASS!$G$94),($V11=BRASS!$E$94)),(BRASS!$C$94),(IF(AND($AR11=BRASS!$B$95,($T11&gt;=BRASS!$F$95),($T11&lt;=BRASS!$G$95),($V11=BRASS!$E$95)),(BRASS!$C$95),(IF(AND($AR11=BRASS!$B$96,($T11&gt;=BRASS!$F$96),($T11&lt;=BRASS!$G$96),($V11=BRASS!$E$96)),(BRASS!$C$96),(IF(AND($AR11=BRASS!$B$97,($T11&gt;=BRASS!$F$97),($T11&lt;=BRASS!$G$97),($V11=BRASS!$E$97)),(BRASS!$C$97),("NA"))))))))))))))))))))))))))))))))))))))))))))))))))))))))))))))))))))))))))))</f>
        <v>NA</v>
      </c>
      <c r="AY11" s="82" t="str">
        <f t="shared" si="5"/>
        <v/>
      </c>
      <c r="AZ11" s="82" t="str">
        <f t="shared" si="6"/>
        <v/>
      </c>
      <c r="BA11" s="82" t="str">
        <f>IF(AND($AR11=BRASS!$B$4,($T11&gt;=BRASS!$F$4),($T11&lt;=BRASS!$G$4),($AA11=BRASS!$E$4)),(BRASS!$C$4),(IF(AND($AR11=BRASS!$B$5,($T11&gt;=BRASS!$F$5),($T11&lt;=BRASS!$G$5),($AA11=BRASS!$E$5)),(BRASS!$C$5),(IF(AND($AR11=BRASS!$B$6,($T11&gt;=BRASS!$F$6),($T11&lt;=BRASS!$G$6),($AA11=BRASS!$E$6)),(BRASS!$C$6),(IF(AND($AR11=BRASS!$B$7,($T11&gt;=BRASS!$F$7),($T11&lt;=BRASS!$G$7),($AA11=BRASS!$E$7)),(BRASS!$C$7),(IF(AND($AR11=BRASS!$B$8,($T11&gt;=BRASS!$F$8),($T11&lt;=BRASS!$G$8),($AA11=BRASS!$E$8)),(BRASS!$C$8),(IF(AND($AR11=BRASS!$B$9,($T11&gt;=BRASS!$F$9),($T11&lt;=BRASS!$G$9),($AA11=BRASS!$E$9)),(BRASS!$C$9),(IF(AND($AR11=BRASS!$B$10,($T11&gt;=BRASS!$F$10),($T11&lt;=BRASS!$G$10),($AA11=BRASS!$E$10)),(BRASS!$C$10),(IF(AND($AR11=BRASS!$B$11,($T11&gt;=BRASS!$F$11),($T11&lt;=BRASS!$G$11),($AA11=BRASS!$E$11)),(BRASS!$C$11),(IF(AND($AR11=BRASS!$B$12,($T11&gt;=BRASS!$F$12),($T11&lt;=BRASS!$G$12),($AA11=BRASS!$E$12)),(BRASS!$C$12),(IF(AND($AR11=BRASS!$B$13,($T11&gt;=BRASS!$F$13),($T11&lt;=BRASS!$G$13),($AA11=BRASS!$E$13)),(BRASS!$C$13),(IF(AND($AR11=BRASS!$B$14,($T11&gt;=BRASS!$F$14),($T11&lt;=BRASS!$G$14),($AA11=BRASS!$E$14)),(BRASS!$C$14),(IF(AND($AR11=BRASS!$B$15,($T11&gt;=BRASS!$F$15),($T11&lt;=BRASS!$G$15),($AA11=BRASS!$E$15)),(BRASS!$C$15),(IF(AND($AR11=BRASS!$B$16,($T11&gt;=BRASS!$F$16),($T11&lt;=BRASS!$G$16),($AA11=BRASS!$E$16)),(BRASS!$C$16),(IF(AND($AR11=BRASS!$B$17,($T11&gt;=BRASS!$F$17),($T11&lt;=BRASS!$G$17),($AA11=BRASS!$E$17)),(BRASS!$C$17),(IF(AND($AR11=BRASS!$B$18,($T11&gt;=BRASS!$F$18),($T11&lt;=BRASS!$G$18),($AA11=BRASS!$E$18)),(BRASS!$C$18),(IF(AND($AR11=BRASS!$B$19,($T11&gt;=BRASS!$F$19),($T11&lt;=BRASS!$G$19),($AA11=BRASS!$E$19)),(BRASS!$C$19),(IF(AND($AR11=BRASS!$B$20,($T11&gt;=BRASS!$F$20),($T11&lt;=BRASS!$G$20),($AA11=BRASS!$E$20)),(BRASS!$C$20),(IF(AND($AR11=BRASS!$B$21,($T11&gt;=BRASS!$F$21),($T11&lt;=BRASS!$G$21),($AA11=BRASS!$E$21)),(BRASS!$C$21),(IF(AND($AR11=BRASS!$B$22,($T11&gt;=BRASS!$F$22),($T11&lt;=BRASS!$G$22),($AA11=BRASS!$E$22)),(BRASS!$C$22),(IF(AND($AR11=BRASS!$B$23,($T11&gt;=BRASS!$F$23),($T11&lt;=BRASS!$G$23),($AA11=BRASS!$E$23)),(BRASS!$C$23),(IF(AND($AR11=BRASS!$B$24,($T11&gt;=BRASS!$F$24),($T11&lt;=BRASS!$G$24),($AA11=BRASS!$E$24)),(BRASS!$C$24),(IF(AND($AR11=BRASS!$B$25,($T11&gt;=BRASS!$F$25),($T11&lt;=BRASS!$G$25),($AA11=BRASS!$E$25)),(BRASS!$C$25),(IF(AND($AR11=BRASS!$B$26,($T11&gt;=BRASS!$F$26),($T11&lt;=BRASS!$G$26),($AA11=BRASS!$E$26)),(BRASS!$C$26),(IF(AND($AR11=BRASS!$B$27,($T11&gt;=BRASS!$F$27),($T11&lt;=BRASS!$G$27),($AA11=BRASS!$E$27)),(BRASS!$C$27),(IF(AND($AR11=BRASS!$B$28,($T11&gt;=BRASS!$F$28),($T11&lt;=BRASS!$G$28),($AA11=BRASS!$E$28)),(BRASS!$C$28),(IF(AND($AR11=BRASS!$B$29,($T11&gt;=BRASS!$F$29),($T11&lt;=BRASS!$G$29),($AA11=BRASS!$E$29)),(BRASS!$C$29),(IF(AND($AR11=BRASS!$B$30,($T11&gt;=BRASS!$F$30),($T11&lt;=BRASS!$G$30),($AA11=BRASS!$E$30)),(BRASS!$C$30),(IF(AND($AR11=BRASS!$B$31,($T11&gt;=BRASS!$F$31),($T11&lt;=BRASS!$G$31),($AA11=BRASS!$E$31)),(BRASS!$C$31),(IF(AND($AR11=BRASS!$B$32,($T11&gt;=BRASS!$F$32),($T11&lt;=BRASS!$G$32),($AA11=BRASS!$E$32)),(BRASS!$C$32),(IF(AND($AR11=BRASS!$B$33,($T11&gt;=BRASS!$F$33),($T11&lt;=BRASS!$G$33),($AA11=BRASS!$E$33)),(BRASS!$C$33),(IF(AND($AR11=BRASS!$B$34,($T11&gt;=BRASS!$F$34),($T11&lt;=BRASS!$G$34),($AA11=BRASS!$E$34)),(BRASS!$C$34),(IF(AND($AR11=BRASS!$B$35,($T11&gt;=BRASS!$F$35),($T11&lt;=BRASS!$G$35),($AA11=BRASS!$E$35)),(BRASS!$C$35),(IF(AND($AR11=BRASS!$B$36,($T11&gt;=BRASS!$F$36),($T11&lt;=BRASS!$G$36),($AA11=BRASS!$E$36)),(BRASS!$C$36),(IF(AND($AR11=BRASS!$B$37,($T11&gt;=BRASS!$F$37),($T11&lt;=BRASS!$G$37),($AA11=BRASS!$E$37)),(BRASS!$C$37),(IF(AND($AR11=BRASS!$B$38,($T11&gt;=BRASS!$F$38),($T11&lt;=BRASS!$G$38),($AA11=BRASS!$E$38)),(BRASS!$C$38),(IF(AND($AR11=BRASS!$B$39,($T11&gt;=BRASS!$F$39),($T11&lt;=BRASS!$G$39),($AA11=BRASS!$E$39)),(BRASS!$C$39),(IF(AND($AR11=BRASS!$B$40,($T11&gt;=BRASS!$F$40),($T11&lt;=BRASS!$G$40),($AA11=BRASS!$E$40)),(BRASS!$C$40),(IF(AND($AR11=BRASS!$B$41,($T11&gt;=BRASS!$F$41),($T11&lt;=BRASS!$G$41),($AA11=BRASS!$E$41)),(BRASS!$C$41),(IF(AND($AR11=BRASS!$B$42,($T11&gt;=BRASS!$F$42),($T11&lt;=BRASS!$G$42),($AA11=BRASS!$E$42)),(BRASS!$C$42),(IF(AND($AR11=BRASS!$B$43,($T11&gt;=BRASS!$F$43),($T11&lt;=BRASS!$G$43),($AA11=BRASS!$E$43)),(BRASS!$C$43),(IF(AND($AR11=BRASS!$B$44,($T11&gt;=BRASS!$F$44),($T11&lt;=BRASS!$G$44),($AA11=BRASS!$E$44)),(BRASS!$C$44),(IF(AND($AR11=BRASS!$B$45,($T11&gt;=BRASS!$F$45),($T11&lt;=BRASS!$G$45),($AA11=BRASS!$E$45)),(BRASS!$C$45),(IF(AND($AR11=BRASS!$B$46,($T11&gt;=BRASS!$F$46),($T11&lt;=BRASS!$G$46),($AA11=BRASS!$E$46)),(BRASS!$C$46),(IF(AND($AR11=BRASS!$B$47,($T11&gt;=BRASS!$F$47),($T11&lt;=BRASS!$G$47),($AA11=BRASS!$E$47)),(BRASS!$C$47),(IF(AND($AR11=BRASS!$B$48,($T11&gt;=BRASS!$F$48),($T11&lt;=BRASS!$G$48),($AA11=BRASS!$E$48)),(BRASS!$C$48),(IF(AND($AR11=BRASS!$B$49,($T11&gt;=BRASS!$F$49),($T11&lt;=BRASS!$G$49),($AA11=BRASS!$E$49)),(BRASS!$C$49),(IF(AND($AR11=BRASS!$B$50,($T11&gt;=BRASS!$F$50),($T11&lt;=BRASS!$G$50),($AA11=BRASS!$E$50)),(BRASS!$C$50),(IF(AND($AR11=BRASS!$B$51,($T11&gt;=BRASS!$F$51),($T11&lt;=BRASS!$G$51),($AA11=BRASS!$E$51)),(BRASS!$C$51),(IF(AND($AR11=BRASS!$B$52,($T11&gt;=BRASS!$F$52),($T11&lt;=BRASS!$G$52),($AA11=BRASS!$E$52)),(BRASS!$C$52),(IF(AND($AR11=BRASS!$B$53,($T11&gt;=BRASS!$F$53),($T11&lt;=BRASS!$G$53),($AA11=BRASS!$E$53)),(BRASS!$C$53),(IF(AND($AR11=BRASS!$B$54,($T11&gt;=BRASS!$F$54),($T11&lt;=BRASS!$G$54),($AA11=BRASS!$E$54)),(BRASS!$C$54),(IF(AND($AR11=BRASS!$B$55,($T11&gt;=BRASS!$F$55),($T11&lt;=BRASS!$G$55),($AA11=BRASS!$E$55)),(BRASS!$C$55),(IF(AND($AR11=BRASS!$B$56,($T11&gt;=BRASS!$F$56),($T11&lt;=BRASS!$G$56),($AA11=BRASS!$E$56)),(BRASS!$C$56),(IF(AND($AR11=BRASS!$B$57,($T11&gt;=BRASS!$F$57),($T11&lt;=BRASS!$G$57),($AA11=BRASS!$E$57)),(BRASS!$C$57),(IF(AND($AR11=BRASS!$B$58,($T11&gt;=BRASS!$F$58),($T11&lt;=BRASS!$G$58),($AA11=BRASS!$E$58)),(BRASS!$C$58),(IF(AND($AR11=BRASS!$B$59,($T11&gt;=BRASS!$F$59),($T11&lt;=BRASS!$G$59),($AA11=BRASS!$E$59)),(BRASS!$C$59),("NA"))))))))))))))))))))))))))))))))))))))))))))))))))))))))))))))))))))))))))))))))))))))))))))))))))))))))))))))))</f>
        <v>NA</v>
      </c>
      <c r="BB11" s="151" t="str">
        <f>(IF(AND($AR11=BRASS!$B$98,($T11&gt;=BRASS!$F$98),($T11&lt;=BRASS!$G$98),($AA11=BRASS!$E$98)),(BRASS!$C$98),(IF(AND($AR11=BRASS!$B$99,($T11&gt;=BRASS!$F$99),($T11&lt;=BRASS!$G$99),($AA11=BRASS!$E$99)),(BRASS!$C$99),(IF(AND($AR11=BRASS!$B$100,($T11&gt;=BRASS!$F$100),($T11&lt;=BRASS!$G$100),($AA11=BRASS!$E$100)),(BRASS!$C$100),(IF(AND($AR11=BRASS!$B$101,($T11&gt;=BRASS!$F$101),($T11&lt;=BRASS!$G$101),($AA11=BRASS!$E$101)),(BRASS!$C$101),(IF(AND($AR11=BRASS!$B$102,($T11&gt;=BRASS!$F$102),($T11&lt;=BRASS!$G$102),($AA11=BRASS!$E$102)),(BRASS!$C$102),(IF(AND($AR11=BRASS!$B$103,($T11&gt;=BRASS!$F$103),($T11&lt;=BRASS!$G$103),($AA11=BRASS!$E$103)),(BRASS!$C$103),(IF(AND($AR11=BRASS!$B$104,($T11&gt;=BRASS!$F$104),($T11&lt;=BRASS!$G$104),($AA11=BRASS!$E$104)),(BRASS!$C$104),(IF(AND($AR11=BRASS!$B$105,($T11&gt;=BRASS!$F$105),($T11&lt;=BRASS!$G$105),($AA11=BRASS!$E$105)),(BRASS!$C$105),(IF(AND($AR11=BRASS!$B$106,($T11&gt;=BRASS!$F$106),($T11&lt;=BRASS!$G$106),($AA11=BRASS!$E$106)),(BRASS!$C$106),(IF(AND($AR11=BRASS!$B$107,($T11&gt;=BRASS!$F$107),($T11&lt;=BRASS!$G$107),($AA11=BRASS!$E$107)),(BRASS!$C$107),(IF(AND($AR11=BRASS!$B$108,($T11&gt;=BRASS!$F$108),($T11&lt;=BRASS!$G$108),($AA11=BRASS!$E$108)),(BRASS!$C$108),(IF(AND($AR11=BRASS!$B$109,($T11&gt;=BRASS!$F$109),($T11&lt;=BRASS!$G$109),($AA11=BRASS!$E$109)),(BRASS!$C$109),(IF(AND($AR11=BRASS!$B$110,($T11&gt;=BRASS!$F$110),($T11&lt;=BRASS!$G$110),($AA11=BRASS!$E$110)),(BRASS!$C$110),(IF(AND($AR11=BRASS!$B$111,($T11&gt;=BRASS!$F$111),($T11&lt;=BRASS!$G$111),($AA11=BRASS!$E$111)),(BRASS!$C$111),(IF(AND($AR11=BRASS!$B$112,($T11&gt;=BRASS!$F$112),($T11&lt;=BRASS!$G$112),($AA11=BRASS!$E$112)),(BRASS!$C$112),(IF(AND($AR11=BRASS!$B$113,($T11&gt;=BRASS!$F$113),($T11&lt;=BRASS!$G$113),($AA11=BRASS!$E$113)),(BRASS!$C$113),(IF(AND($AR11=BRASS!$B$114,($T11&gt;=BRASS!$F$114),($T11&lt;=BRASS!$G$114),($AA11=BRASS!$E$114)),(BRASS!$C$114),(IF(AND($AR11=BRASS!$B$115,($T11&gt;=BRASS!$F$115),($T11&lt;=BRASS!$G$115),($AA11=BRASS!$E$115)),(BRASS!$C$115),(IF(AND($AR11=BRASS!$B$116,($T11&gt;=BRASS!$F$116),($T11&lt;=BRASS!$G$116),($AA11=BRASS!$E$116)),(BRASS!$C$116),(IF(AND($AR11=BRASS!$B$117,($T11&gt;=BRASS!$F$117),($T11&lt;=BRASS!$G$117),($AA11=BRASS!$E$117)),(BRASS!$C$117),(IF(AND($AR11=BRASS!$B$118,($T11&gt;=BRASS!$F$118),($T11&lt;=BRASS!$G$118),($AA11=BRASS!$E$118)),(BRASS!$C$118),(IF(AND($AR11=BRASS!$B$119,($T11&gt;=BRASS!$F$119),($T11&lt;=BRASS!$G$119),($AA11=BRASS!$E$119)),(BRASS!$C$119),(IF(AND($AR11=BRASS!$B$120,($T11&gt;=BRASS!$F$120),($T11&lt;=BRASS!$G$120),($AA11=BRASS!$E$120)),(BRASS!$C$120),(IF(AND($AR11=BRASS!$B$121,($T11&gt;=BRASS!$F$121),($T11&lt;=BRASS!$G$121),($AA11=BRASS!$E$121)),(BRASS!$C$121),(IF(AND($AR11=BRASS!$B$122,($T11&gt;=BRASS!$F$122),($T11&lt;=BRASS!$G$122),($AA11=BRASS!$E$122)),(BRASS!$C$122),(IF(AND($AR11=BRASS!$B$123,($T11&gt;=BRASS!$F$123),($T11&lt;=BRASS!$G$123),($AA11=BRASS!$E$123)),(BRASS!$C$123),(IF(AND($AR11=BRASS!$B$124,($T11&gt;=BRASS!$F$124),($T11&lt;=BRASS!$G$124),($AA11=BRASS!$E$124)),(BRASS!$C$124),(IF(AND($AR11=BRASS!$B$125,($T11&gt;=BRASS!$F$125),($T11&lt;=BRASS!$G$125),($AA11=BRASS!$E$125)),(BRASS!$C$125),(IF(AND($AR11=BRASS!$B$126,($T11&gt;=BRASS!$F$126),($T11&lt;=BRASS!$G$126),($AA11=BRASS!$E$126)),(BRASS!$C$126),(IF(AND($AR11=BRASS!$B$127,($T11&gt;=BRASS!$F$127),($T11&lt;=BRASS!$G$127),($AA11=BRASS!$E$127)),(BRASS!$C$127),(IF(AND($AR11=BRASS!$B$128,($T11&gt;=BRASS!$F$128),($T11&lt;=BRASS!$G$128),($AA11=BRASS!$E$128)),(BRASS!$C$128),(IF(AND($AR11=BRASS!$B$129,($T11&gt;=BRASS!$F$129),($T11&lt;=BRASS!$G$129),($AA11=BRASS!$E$129)),(BRASS!$C$129),(IF(AND($AR11=BRASS!$B$130,($T11&gt;=BRASS!$F$130),($T11&lt;=BRASS!$G$130),($AA11=BRASS!$E$130)),(BRASS!$C$130),(IF(AND($AR11=BRASS!$B$131,($T11&gt;=BRASS!$F$131),($T11&lt;=BRASS!$G$131),($AA11=BRASS!$E$131)),(BRASS!$C$131),(IF(AND($AR11=BRASS!$B$132,($T11&gt;=BRASS!$F$132),($T11&lt;=BRASS!$G$132),($AA11=BRASS!$E$132)),(BRASS!$C$132),(IF(AND($AR11=BRASS!$B$133,($T11&gt;=BRASS!$F$133),($T11&lt;=BRASS!$G$133),($AA11=BRASS!$E$133)),(BRASS!$C$133),(IF(AND($AR11=BRASS!$B$134,($T11&gt;=BRASS!$F$134),($T11&lt;=BRASS!$G$134),($AA11=BRASS!$E$134)),(BRASS!$C$134),(IF(AND($AR11=BRASS!$B$135,($T11&gt;=BRASS!$F$135),($T11&lt;=BRASS!$G$135),($AA11=BRASS!$E$135)),(BRASS!$C$135),(IF(AND($AR11=BRASS!$B$136,($T11&gt;=BRASS!$F$136),($T11&lt;=BRASS!$G$136),($AA11=BRASS!$E$136)),(BRASS!$C$136),(IF(AND($AR11=BRASS!$B$137,($T11&gt;=BRASS!$F$137),($T11&lt;=BRASS!$G$137),($AA11=BRASS!$E$137)),(BRASS!$C$137),(IF(AND($AR11=BRASS!$B$138,($T11&gt;=BRASS!$F$138),($T11&lt;=BRASS!$G$138),($AA11=BRASS!$E$138)),(BRASS!$C$138),(IF(AND($AR11=BRASS!$B$139,($T11&gt;=BRASS!$F$139),($T11&lt;=BRASS!$G$139),($AA11=BRASS!$E$139)),(BRASS!$C$139),(IF(AND($AR11=BRASS!$B$140,($T11&gt;=BRASS!$F$140),($T11&lt;=BRASS!$G$140),($AA11=BRASS!$E$140)),(BRASS!$C$140),(IF(AND($AR11=BRASS!$B$141,($T11&gt;=BRASS!$F$141),($T11&lt;=BRASS!$G$141),($AA11=BRASS!$E$141)),(BRASS!$C$141),(IF(AND($AR11=BRASS!$B$142,($T11&gt;=BRASS!$F$142),($T11&lt;=BRASS!$G$142),($AA11=BRASS!$E$142)),(BRASS!$C$142),(IF(AND($AR11=BRASS!$B$143,($T11&gt;=BRASS!$F$143),($T11&lt;=BRASS!$G$143),($AA11=BRASS!$E$143)),(BRASS!$C$143),(IF(AND($AR11=BRASS!$B$144,($T11&gt;=BRASS!$F$144),($T11&lt;=BRASS!$G$144),($AA11=BRASS!$E$144)),(BRASS!$C$144),(IF(AND($AR11=BRASS!$B$145,($T11&gt;=BRASS!$F$145),($T11&lt;=BRASS!$G$145),($AA11=BRASS!$E$145)),(BRASS!$C$145),(IF(AND($AR11=BRASS!$B$145,($T11&gt;=BRASS!$F$145),($T11&lt;=BRASS!$G$145),($AA11=BRASS!$E$145)),(BRASS!$C$145),(IF(AND($AR11=BRASS!$B$146,($T11&gt;=BRASS!$F$146),($T11&lt;=BRASS!$G$146),($AA11=BRASS!$E$146)),(BRASS!$C$146),(IF(AND($AR11=BRASS!$B$147,($T11&gt;=BRASS!$F$147),($T11&lt;=BRASS!$G$147),($AA11=BRASS!$E$147)),(BRASS!$C$147),(IF(AND($AR11=BRASS!$B$148,($T11&gt;=BRASS!$F$148),($T11&lt;=BRASS!$G$148),($AA11=BRASS!$E$148)),(BRASS!$C$148),(IF(AND($AR11=BRASS!$B$149,($T11&gt;=BRASS!$F$149),($T11&lt;=BRASS!$G$149),($AA11=BRASS!$E$149)),(BRASS!$C$149),(IF(AND($AR11=BRASS!$B$150,($T11&gt;=BRASS!$F$150),($T11&lt;=BRASS!$G$150),($AA11=BRASS!$E$150)),(BRASS!$C$150),(IF(AND($AR11=BRASS!$B$151,($T11&gt;=BRASS!$F$151),($T11&lt;=BRASS!$G$151),($AA11=BRASS!$E$151)),(BRASS!$C$151),(IF(AND($AR11=BRASS!$B$152,($T11&gt;=BRASS!$F$152),($T11&lt;=BRASS!$G$152),($AA11=BRASS!$E$152)),(BRASS!$C$152),(IF(AND($AR11=BRASS!$B$153,($T11&gt;=BRASS!$F$153),($T11&lt;=BRASS!$G$153),($AA11=BRASS!$E$153)),(BRASS!$C$153),("NA")))))))))))))))))))))))))))))))))))))))))))))))))))))))))))))))))))))))))))))))))))))))))))))))))))))))))))))))))))</f>
        <v>NA</v>
      </c>
      <c r="BC11" s="152" t="str">
        <f>IF(AND($AR11=BRASS!$B$154,($T11&gt;=BRASS!$F$154),($T11&lt;=BRASS!$G$154),($AA11=BRASS!$E$154)),(BRASS!$C$154),(IF(AND($AR11=BRASS!$B$155,($T11&gt;=BRASS!$F$155),($T11&lt;=BRASS!$G$155),($AA11=BRASS!$E$155)),(BRASS!$C$155),(IF(AND($AR11=BRASS!$B$156,($T11&gt;=BRASS!$F$156),($T11&lt;=BRASS!$G$156),($AA11=BRASS!$E$156)),(BRASS!$C$156),(IF(AND($AR11=BRASS!$B$157,($T11&gt;=BRASS!$F$157),($T11&lt;=BRASS!$G$157),($AA11=BRASS!$E$157)),(BRASS!$C$157),(IF(AND($AR11=BRASS!$B$158,($T11&gt;=BRASS!$F$158),($T11&lt;=BRASS!$G$158),($AA11=BRASS!$E$158)),(BRASS!$C$158),(IF(AND($AR11=BRASS!$B$159,($T11&gt;=BRASS!$F$159),($T11&lt;=BRASS!$G$159),($AA11=BRASS!$E$159)),(BRASS!$C$159),(IF(AND($AR11=BRASS!$B$160,($T11&gt;=BRASS!$F$160),($T11&lt;=BRASS!$G$160),($AA11=BRASS!$E$160)),(BRASS!$C$160),(IF(AND($AR11=BRASS!$B$161,($T11&gt;=BRASS!$F$161),($T11&lt;=BRASS!$G$161),($AA11=BRASS!$E$161)),(BRASS!$C$161),(IF(AND($AR11=BRASS!$B$162,($T11&gt;=BRASS!$F$162),($T11&lt;=BRASS!$G$162),($AA11=BRASS!$E$162)),(BRASS!$C$162),(IF(AND($AR11=BRASS!$B$163,($T11&gt;=BRASS!$F$163),($T11&lt;=BRASS!$G$163),($AA11=BRASS!$E$163)),(BRASS!$C$163),(IF(AND($AR11=BRASS!$B$164,($T11&gt;=BRASS!$F$164),($T11&lt;=BRASS!$G$164),($AA11=BRASS!$E$164)),(BRASS!$C$164),(IF(AND($AR11=BRASS!$B$165,($T11&gt;=BRASS!$F$165),($T11&lt;=BRASS!$G$165),($AA11=BRASS!$E$165)),(BRASS!$C$165),(IF(AND($AR11=BRASS!$B$166,($T11&gt;=BRASS!$F$166),($T11&lt;=BRASS!$G$166),($AA11=BRASS!$E$166)),(BRASS!$C$166),(IF(AND($AR11=BRASS!$B$167,($T11&gt;=BRASS!$F$167),($T11&lt;=BRASS!$G$167),($AA11=BRASS!$E$167)),(BRASS!$C$167),(IF(AND($AR11=BRASS!$B$168,($T11&gt;=BRASS!$F$168),($T11&lt;=BRASS!$G$168),($AA11=BRASS!$E$168)),(BRASS!$C$168),(IF(AND($AR11=BRASS!$B$169,($T11&gt;=BRASS!$F$169),($T11&lt;=BRASS!$G$169),($AA11=BRASS!$E$169)),(BRASS!$C$169),(IF(AND($AR11=BRASS!$B$170,($T11&gt;=BRASS!$F$170),($T11&lt;=BRASS!$G$170),($AA11=BRASS!$E$170)),(BRASS!$C$170),(IF(AND($AR11=BRASS!$B$171,($T11&gt;=BRASS!$F$171),($T11&lt;=BRASS!$G$171),($AA11=BRASS!$E$171)),(BRASS!$C$171),(IF(AND($AR11=BRASS!$B$172,($T11&gt;=BRASS!$F$172),($T11&lt;=BRASS!$G$172),($AA11=BRASS!$E$172)),(BRASS!$C$172),(IF(AND($AR11=BRASS!$B$173,($T11&gt;=BRASS!$F$173),($T11&lt;=BRASS!$G$173),($AA11=BRASS!$E$173)),(BRASS!$C$173),(IF(AND($AR11=BRASS!$B$174,($T11&gt;=BRASS!$F$174),($T11&lt;=BRASS!$G$174),($AA11=BRASS!$E$174)),(BRASS!$C$174),(IF(AND($AR11=BRASS!$B$175,($T11&gt;=BRASS!$F$175),($T11&lt;=BRASS!$G$175),($AA11=BRASS!$E$175)),(BRASS!$C$175),(IF(AND($AR11=BRASS!$B$176,($T11&gt;=BRASS!$F$176),($T11&lt;=BRASS!$G$176),($AA11=BRASS!$E$176)),(BRASS!$C$176),(IF(AND($AR11=BRASS!$B$177,($T11&gt;=BRASS!$F$177),($T11&lt;=BRASS!$G$177),($AA11=BRASS!$E$177)),(BRASS!$C$177),(IF(AND($AR11=BRASS!$B$178,($T11&gt;=BRASS!$F$178),($T11&lt;=BRASS!$G$178),($AA11=BRASS!$E$178)),(BRASS!$C$178),(IF(AND($AR11=BRASS!$B$179,($T11&gt;=BRASS!$F$179),($T11&lt;=BRASS!$G$179),($AA11=BRASS!$E$179)),(BRASS!$C$179),(IF(AND($AR11=BRASS!$B$180,($T11&gt;=BRASS!$F$180),($T11&lt;=BRASS!$G$180),($AA11=BRASS!$E$180)),(BRASS!$C$180),(IF(AND($AR11=BRASS!$B$181,($T11&gt;=BRASS!$F$181),($T11&lt;=BRASS!$G$181),($AA11=BRASS!$E$181)),(BRASS!$C$181),(IF(AND($AR11=BRASS!$B$182,($T11&gt;=BRASS!$F$182),($T11&lt;=BRASS!$G$182),($AA11=BRASS!$E$182)),(BRASS!$C$182),(IF(AND($AR11=BRASS!$B$183,($T11&gt;=BRASS!$F$183),($T11&lt;=BRASS!$G$183),($AA11=BRASS!$E$183)),(BRASS!$C$183),(IF(AND($AR11=BRASS!$B$184,($T11&gt;=BRASS!$F$184),($T11&lt;=BRASS!$G$184),($AA11=BRASS!$E$184)),(BRASS!$C$184),(IF(AND($AR11=BRASS!$B$185,($T11&gt;=BRASS!$F$185),($T11&lt;=BRASS!$G$185),($AA11=BRASS!$E$185)),(BRASS!$C$185),(IF(AND($AR11=BRASS!$B$186,($T11&gt;=BRASS!$F$186),($T11&lt;=BRASS!$G$186),($AA11=BRASS!$E$186)),(BRASS!$C$186),(IF(AND($AR11=BRASS!$B$187,($T11&gt;=BRASS!$F$187),($T11&lt;=BRASS!$G$187),($AA11=BRASS!$E$187)),(BRASS!$C$187),(IF(AND($AR11=BRASS!$B$188,($T11&gt;=BRASS!$F$188),($T11&lt;=BRASS!$G$188),($AA11=BRASS!$E$188)),(BRASS!$C$188),(IF(AND($AR11=BRASS!$B$189,($T11&gt;=BRASS!$F$189),($T11&lt;=BRASS!$G$189),($AA11=BRASS!$E$189)),(BRASS!$C$189),(IF(AND($AR11=BRASS!$B$190,($T11&gt;=BRASS!$F$190),($T11&lt;=BRASS!$G$190),($AA11=BRASS!$E$190)),(BRASS!$C$190),(IF(AND($AR11=BRASS!$B$191,($T11&gt;=BRASS!$F$191),($T11&lt;=BRASS!$G$191),($AA11=BRASS!$E$191)),(BRASS!$C$191),(IF(AND($AR11=BRASS!$B$192,($T11&gt;=BRASS!$F$192),($T11&lt;=BRASS!$G$192),($AA11=BRASS!$E$192)),(BRASS!$C$192),(IF(AND($AR11=BRASS!$B$193,($T11&gt;=BRASS!$F$193),($T11&lt;=BRASS!$G$193),($AA11=BRASS!$E$193)),(BRASS!$C$193),(IF(AND($AR11=BRASS!$B$194,($T11&gt;=BRASS!$F$194),($T11&lt;=BRASS!$G$194),($AA11=BRASS!$E$194)),(BRASS!$C$194),(IF(AND($AR11=BRASS!$B$195,($T11&gt;=BRASS!$F$195),($T11&lt;=BRASS!$G$195),($AA11=BRASS!$E$195)),(BRASS!$C$195),(IF(AND($AR11=BRASS!$B$196,($T11&gt;=BRASS!$F$196),($T11&lt;=BRASS!$G$196),($AA11=BRASS!$E$196)),(BRASS!$C$196),("NA"))))))))))))))))))))))))))))))))))))))))))))))))))))))))))))))))))))))))))))))))))))))</f>
        <v>NA</v>
      </c>
      <c r="BD11" s="152" t="str">
        <f>IF(AND($AR11=BRASS!$B$60,($T11&gt;=BRASS!$F$60),($T11&lt;=BRASS!$G$60),($AA11=BRASS!$E$60)),(BRASS!$C$60),(IF(AND($AR11=BRASS!$B$61,($T11&gt;=BRASS!$F$61),($T11&lt;=BRASS!$G$61),($AA11=BRASS!$E$61)),(BRASS!$C$61),(IF(AND($AR11=BRASS!$B$62,($T11&gt;=BRASS!$F$62),($T11&lt;=BRASS!$G$62),($AA11=BRASS!$E$62)),(BRASS!$C$62),(IF(AND($AR11=BRASS!$B$63,($T11&gt;=BRASS!$F$63),($T11&lt;=BRASS!$G$63),($AA11=BRASS!$E$63)),(BRASS!$C$63),(IF(AND($AR11=BRASS!$B$64,($T11&gt;=BRASS!$F$64),($T11&lt;=BRASS!$G$64),($AA11=BRASS!$E$64)),(BRASS!$C$64),(IF(AND($AR11=BRASS!$B$65,($T11&gt;=BRASS!$F$65),($T11&lt;=BRASS!$G$65),($AA11=BRASS!$E$65)),(BRASS!$C$65),(IF(AND($AR11=BRASS!$B$66,($T11&gt;=BRASS!$F$66),($T11&lt;=BRASS!$G$66),($AA11=BRASS!$E$66)),(BRASS!$C$66),(IF(AND($AR11=BRASS!$B$67,($T11&gt;=BRASS!$F$67),($T11&lt;=BRASS!$G$67),($AA11=BRASS!$E$67)),(BRASS!$C$67),(IF(AND($AR11=BRASS!$B$68,($T11&gt;=BRASS!$F$68),($T11&lt;=BRASS!$G$68),($AA11=BRASS!$E$68)),(BRASS!$C$68),(IF(AND($AR11=BRASS!$B$69,($T11&gt;=BRASS!$F$69),($T11&lt;=BRASS!$G$69),($AA11=BRASS!$E$69)),(BRASS!$C$69),(IF(AND($AR11=BRASS!$B$70,($T11&gt;=BRASS!$F$70),($T11&lt;=BRASS!$G$70),($AA11=BRASS!$E$70)),(BRASS!$C$70),(IF(AND($AR11=BRASS!$B$71,($T11&gt;=BRASS!$F$71),($T11&lt;=BRASS!$G$71),($AA11=BRASS!$E$71)),(BRASS!$C$71),(IF(AND($AR11=BRASS!$B$72,($T11&gt;=BRASS!$F$72),($T11&lt;=BRASS!$G$72),($AA11=BRASS!$E$72)),(BRASS!$C$72),(IF(AND($AR11=BRASS!$B$73,($T11&gt;=BRASS!$F$73),($T11&lt;=BRASS!$G$73),($AA11=BRASS!$E$73)),(BRASS!$C$73),(IF(AND($AR11=BRASS!$B$74,($T11&gt;=BRASS!$F$74),($T11&lt;=BRASS!$G$74),($AA11=BRASS!$E$74)),(BRASS!$C$74),(IF(AND($AR11=BRASS!$B$75,($T11&gt;=BRASS!$F$75),($T11&lt;=BRASS!$G$75),($AA11=BRASS!$E$75)),(BRASS!$C$75),(IF(AND($AR11=BRASS!$B$76,($T11&gt;=BRASS!$F$76),($T11&lt;=BRASS!$G$76),($AA11=BRASS!$E$76)),(BRASS!$C$76),(IF(AND($AR11=BRASS!$B$77,($T11&gt;=BRASS!$F$77),($T11&lt;=BRASS!$G$77),($AA11=BRASS!$E$77)),(BRASS!$C$77),(IF(AND($AR11=BRASS!$B$78,($T11&gt;=BRASS!$F$78),($T11&lt;=BRASS!$G$78),($AA11=BRASS!$E$78)),(BRASS!$C$78),(IF(AND($AR11=BRASS!$B$79,($T11&gt;=BRASS!$F$79),($T11&lt;=BRASS!$G$79),($AA11=BRASS!$E$79)),(BRASS!$C$79),(IF(AND($AR11=BRASS!$B$80,($T11&gt;=BRASS!$F$80),($T11&lt;=BRASS!$G$80),($AA11=BRASS!$E$80)),(BRASS!$C$80),(IF(AND($AR11=BRASS!$B$81,($T11&gt;=BRASS!$F$81),($T11&lt;=BRASS!$G$81),($AA11=BRASS!$E$81)),(BRASS!$C$81),(IF(AND($AR11=BRASS!$B$82,($T11&gt;=BRASS!$F$82),($T11&lt;=BRASS!$G$82),($AA11=BRASS!$E$82)),(BRASS!$C$82),(IF(AND($AR11=BRASS!$B$83,($T11&gt;=BRASS!$F$83),($T11&lt;=BRASS!$G$83),($AA11=BRASS!$E$83)),(BRASS!$C$83),(IF(AND($AR11=BRASS!$B$84,($T11&gt;=BRASS!$F$84),($T11&lt;=BRASS!$G$84),($AA11=BRASS!$E$84)),(BRASS!$C$84),(IF(AND($AR11=BRASS!$B$85,($T11&gt;=BRASS!$F$85),($T11&lt;=BRASS!$G$85),($AA11=BRASS!$E$85)),(BRASS!$C$85),(IF(AND($AR11=BRASS!$B$86,($T11&gt;=BRASS!$F$86),($T11&lt;=BRASS!$G$86),($AA11=BRASS!$E$86)),(BRASS!$C$86),(IF(AND($AR11=BRASS!$B$87,($T11&gt;=BRASS!$F$87),($T11&lt;=BRASS!$G$87),($AA11=BRASS!$E$87)),(BRASS!$C$87),(IF(AND($AR11=BRASS!$B$88,($T11&gt;=BRASS!$F$88),($T11&lt;=BRASS!$G$88),($AA11=BRASS!$E$88)),(BRASS!$C$88),(IF(AND($AR11=BRASS!$B$89,($T11&gt;=BRASS!$F$89),($T11&lt;=BRASS!$G$89),($AA11=BRASS!$E$89)),(BRASS!$C$89),(IF(AND($AR11=BRASS!$B$90,($T11&gt;=BRASS!$F$90),($T11&lt;=BRASS!$G$90),($AA11=BRASS!$E$90)),(BRASS!$C$90),(IF(AND($AR11=BRASS!$B$91,($T11&gt;=BRASS!$F$91),($T11&lt;=BRASS!$G$91),($AA11=BRASS!$E$91)),(BRASS!$C$91),(IF(AND($AR11=BRASS!$B$92,($T11&gt;=BRASS!$F$92),($T11&lt;=BRASS!$G$92),($AA11=BRASS!$E$92)),(BRASS!$C$92),(IF(AND($AR11=BRASS!$B$93,($T11&gt;=BRASS!$F$93),($T11&lt;=BRASS!$G$93),($AA11=BRASS!$E$93)),(BRASS!$C$93),(IF(AND($AR11=BRASS!$B$94,($T11&gt;=BRASS!$F$94),($T11&lt;=BRASS!$G$94),($AA11=BRASS!$E$94)),(BRASS!$C$94),(IF(AND($AR11=BRASS!$B$95,($T11&gt;=BRASS!$F$95),($T11&lt;=BRASS!$G$95),($AA11=BRASS!$E$95)),(BRASS!$C$95),(IF(AND($AR11=BRASS!$B$96,($T11&gt;=BRASS!$F$96),($T11&lt;=BRASS!$G$96),($AA11=BRASS!$E$96)),(BRASS!$C$96),(IF(AND($AR11=BRASS!$B$97,($T11&gt;=BRASS!$F$97),($T11&lt;=BRASS!$G$97),($AA11=BRASS!$E$97)),(BRASS!$C$97),("NA"))))))))))))))))))))))))))))))))))))))))))))))))))))))))))))))))))))))))))))</f>
        <v>NA</v>
      </c>
      <c r="BE11" s="97"/>
      <c r="BF11" s="82" t="str">
        <f t="shared" si="7"/>
        <v/>
      </c>
      <c r="BG11" s="82" t="str">
        <f t="shared" si="8"/>
        <v/>
      </c>
      <c r="BH11" s="82" t="str">
        <f>IF(AND($AR11=SS!$B$4,($T11&gt;=SS!$F$4),($T11&lt;=SS!$G$4),($V11=SS!$E$4)),(SS!$C$4),(IF(AND($AR11=SS!$B$5,($T11&gt;=SS!$F$5),($T11&lt;=SS!$G$5),($V11=SS!$E$5)),(SS!$C$5),(IF(AND($AR11=SS!$B$6,($T11&gt;=SS!$F$6),($T11&lt;=SS!$G$6),($V11=SS!$E$6)),(SS!$C$6),(IF(AND($AR11=SS!$B$7,($T11&gt;=SS!$F$7),($T11&lt;=SS!$G$7),($V11=SS!$E$7)),(SS!$C$7),(IF(AND($AR11=SS!$B$8,($T11&gt;=SS!$F$8),($T11&lt;=SS!$G$8),($V11=SS!$E$8)),(SS!$C$8),(IF(AND($AR11=SS!$B$9,($T11&gt;=SS!$F$9),($T11&lt;=SS!$G$9),($V11=SS!$E$9)),(SS!$C$9),(IF(AND($AR11=SS!$B$10,($T11&gt;=SS!$F$10),($T11&lt;=SS!$G$10),($V11=SS!$E$10)),(SS!$C$10),(IF(AND($AR11=SS!$B$11,($T11&gt;=SS!$F$11),($T11&lt;=SS!$G$11),($V11=SS!$E$11)),(SS!$C$11),(IF(AND($AR11=SS!$B$12,($T11&gt;=SS!$F$12),($T11&lt;=SS!$G$12),($V11=SS!$E$12)),(SS!$C$12),(IF(AND($AR11=SS!$B$13,($T11&gt;=SS!$F$13),($T11&lt;=SS!$G$13),($V11=SS!$E$13)),(SS!$C$13),(IF(AND($AR11=SS!$B$14,($T11&gt;=SS!$F$14),($T11&lt;=SS!$G$14),($V11=SS!$E$14)),(SS!$C$14),(IF(AND($AR11=SS!$B$15,($T11&gt;=SS!$F$15),($T11&lt;=SS!$G$15),($V11=SS!$E$15)),(SS!$C$15),(IF(AND($AR11=SS!$B$16,($T11&gt;=SS!$F$16),($T11&lt;=SS!$G$16),($V11=SS!$E$16)),(SS!$C$16),(IF(AND($AR11=SS!$B$17,($T11&gt;=SS!$F$17),($T11&lt;=SS!$G$17),($V11=SS!$E$17)),(SS!$C$17),(IF(AND($AR11=SS!$B$18,($T11&gt;=SS!$F$18),($T11&lt;=SS!$G$18),($V11=SS!$E$18)),(SS!$C$18),(IF(AND($AR11=SS!$B$19,($T11&gt;=SS!$F$19),($T11&lt;=SS!$G$19),($V11=SS!$E$19)),(SS!$C$19),(IF(AND($AR11=SS!$B$20,($T11&gt;=SS!$F$20),($T11&lt;=SS!$G$20),($V11=SS!$E$20)),(SS!$C$20),(IF(AND($AR11=SS!$B$21,($T11&gt;=SS!$F$21),($T11&lt;=SS!$G$21),($V11=SS!$E$21)),(SS!$C$21),(IF(AND($AR11=SS!$B$22,($T11&gt;=SS!$F$22),($T11&lt;=SS!$G$22),($V11=SS!$E$22)),(SS!$C$22),(IF(AND($AR11=SS!$B$23,($T11&gt;=SS!$F$23),($T11&lt;=SS!$G$23),($V11=SS!$E$23)),(SS!$C$23),(IF(AND($AR11=SS!$B$24,($T11&gt;=SS!$F$24),($T11&lt;=SS!$G$24),($V11=SS!$E$24)),(SS!$C$24),(IF(AND($AR11=SS!$B$25,($T11&gt;=SS!$F$25),($T11&lt;=SS!$G$25),($V11=SS!$E$25)),(SS!$C$25),(IF(AND($AR11=SS!$B$26,($T11&gt;=SS!$F$26),($T11&lt;=SS!$G$26),($V11=SS!$E$26)),(SS!$C$26),(IF(AND($AR11=SS!$B$27,($T11&gt;=SS!$F$27),($T11&lt;=SS!$G$27),($V11=SS!$E$27)),(SS!$C$27),(IF(AND($AR11=SS!$B$28,($T11&gt;=SS!$F$28),($T11&lt;=SS!$G$28),($V11=SS!$E$28)),(SS!$C$28),(IF(AND($AR11=SS!$B$29,($T11&gt;=SS!$F$29),($T11&lt;=SS!$G$29),($V11=SS!$E$29)),(SS!$C$29),(IF(AND($AR11=SS!$B$30,($T11&gt;=SS!$F$30),($T11&lt;=SS!$G$30),($V11=SS!$E$30)),(SS!$C$30),("NA"))))))))))))))))))))))))))))))))))))))))))))))))))))))</f>
        <v>NA</v>
      </c>
      <c r="BI11" s="83" t="str">
        <f>(IF(AND($AR11=SS!$B$31,($T11&gt;=SS!$F$31),($T11&lt;=SS!$G$31),($V11=SS!$E$31)),(SS!$C$31),(IF(AND($AR11=SS!$B$32,($T11&gt;=SS!$F$32),($T11&lt;=SS!$G$32),($V11=SS!$E$32)),(SS!$C$32),(IF(AND($AR11=SS!$B$33,($T11&gt;=SS!$F$33),($T11&lt;=SS!$G$33),($V11=SS!$E$33)),(SS!$C$33),(IF(AND($AR11=SS!$B$34,($T11&gt;=SS!$F$34),($T11&lt;=SS!$G$34),($V11=SS!$E$34)),(SS!$C$34),(IF(AND($AR11=SS!$B$35,($T11&gt;=SS!$F$35),($T11&lt;=SS!$G$35),($V11=SS!$E$35)),(SS!$C$35),(IF(AND($AR11=SS!$B$36,($T11&gt;=SS!$F$36),($T11&lt;=SS!$G$36),($V11=SS!$E$36)),(SS!$C$36),(IF(AND($AR11=SS!$B$37,($T11&gt;=SS!$F$37),($T11&lt;=SS!$G$37),($V11=SS!$E$37)),(SS!$C$37),(IF(AND($AR11=SS!$B$38,($T11&gt;=SS!$F$38),($T11&lt;=SS!$G$38),($V11=SS!$E$38)),(SS!$C$38),(IF(AND($AR11=SS!$B$39,($T11&gt;=SS!$F$39),($T11&lt;=SS!$G$39),($V11=SS!$E$39)),(SS!$C$39),(IF(AND($AR11=SS!$B$40,($T11&gt;=SS!$F$40),($T11&lt;=SS!$G$40),($V11=SS!$E$40)),(SS!$C$40),(IF(AND($AR11=SS!$B$41,($T11&gt;=SS!$F$41),($T11&lt;=SS!$G$41),($V11=SS!$E$41)),(SS!$C$41),(IF(AND($AR11=SS!$B$42,($T11&gt;=SS!$F$42),($T11&lt;=SS!$G$42),($V11=SS!$E$42)),(SS!$C$42),(IF(AND($AR11=SS!$B$43,($T11&gt;=SS!$F$43),($T11&lt;=SS!$G$43),($V11=SS!$E$43)),(SS!$C$43),(IF(AND($AR11=SS!$B$44,($T11&gt;=SS!$F$44),($T11&lt;=SS!$G$44),($V11=SS!$E$44)),(SS!$C$44),(IF(AND($AR11=SS!$B$45,($T11&gt;=SS!$F$45),($T11&lt;=SS!$G$45),($V11=SS!$E$45)),(SS!$C$45),(IF(AND($AR11=SS!$B$46,($T11&gt;=SS!$F$46),($T11&lt;=SS!$G$46),($V11=SS!$E$46)),(SS!$C$46),(IF(AND($AR11=SS!$B$47,($T11&gt;=SS!$F$47),($T11&lt;=SS!$G$47),($V11=SS!$E$47)),(SS!$C$47),(IF(AND($AR11=SS!$B$48,($T11&gt;=SS!$F$48),($T11&lt;=SS!$G$48),($V11=SS!$E$48)),(SS!$C$48),(IF(AND($AR11=SS!$B$49,($T11&gt;=SS!$F$49),($T11&lt;=SS!$G$49),($V11=SS!$E$49)),(SS!$C$49),(IF(AND($AR11=SS!$B$50,($T11&gt;=SS!$F$50),($T11&lt;=SS!$G$50),($V11=SS!$E$50)),(SS!$C$50),(IF(AND($AR11=SS!$B$51,($T11&gt;=SS!$F$51),($T11&lt;=SS!$G$51),($V11=SS!$E$51)),(SS!$C$51),(IF(AND($AR11=SS!$B$52,($T11&gt;=SS!$F$52),($T11&lt;=SS!$G$52),($V11=SS!$E$52)),(SS!$C$52),(IF(AND($AR11=SS!$B$53,($T11&gt;=SS!$F$53),($T11&lt;=SS!$G$53),($V11=SS!$E$53)),(SS!$C$53),(IF(AND($AR11=SS!$B$54,($T11&gt;=SS!$F$54),($T11&lt;=SS!$G$54),($V11=SS!$E$54)),(SS!$C$54),(IF(AND($AR11=SS!$B$55,($T11&gt;=SS!$F$55),($T11&lt;=SS!$G$55),($V11=SS!$E$55)),(SS!$C$55),(IF(AND($AR11=SS!$B$56,($T11&gt;=SS!$F$56),($T11&lt;=SS!$G$56),($V11=SS!$E$56)),(SS!$C$56),(IF(AND($AR11=SS!$B$57,($T11&gt;=SS!$F$57),($T11&lt;=SS!$G$57),($V11=SS!$E$57)),(SS!$C$57),(IF(AND($AR11=SS!$B$58,($T11&gt;=SS!$F$58),($T11&lt;=SS!$G$58),($V11=SS!$E$58)),(SS!$C$58),(IF(AND($AR11=SS!$B$59,($T11&gt;=SS!$F$59),($T11&lt;=SS!$G$59),($V11=SS!$E$59)),(SS!$C$59),(IF(AND($AR11=SS!$B$60,($T11&gt;=SS!$F$60),($T11&lt;=SS!$G$60),($V11=SS!$E$60)),(SS!$C$60),("NA")))))))))))))))))))))))))))))))))))))))))))))))))))))))))))))</f>
        <v>NA</v>
      </c>
      <c r="BJ11" s="82" t="str">
        <f>IF(AND($AR11=SS!$B$61,($T11&gt;=SS!$F$61),($T11&lt;=SS!$G$61),($V11=SS!$E$61)),(SS!$C$61),(IF(AND($AR11=SS!$B$62,($T11&gt;=SS!$F$62),($T11&lt;=SS!$G$62),($V11=SS!$E$62)),(SS!$C$62),(IF(AND($AR11=SS!$B$63,($T11&gt;=SS!$F$63),($T11&lt;=SS!$G$63),($V11=SS!$E$63)),(SS!$C$63),(IF(AND($AR11=SS!$B$64,($T11&gt;=SS!$F$64),($T11&lt;=SS!$G$64),($V11=SS!$E$64)),(SS!$C$64),(IF(AND($AR11=SS!$B$65,($T11&gt;=SS!$F$65),($T11&lt;=SS!$G$65),($V11=SS!$E$65)),(SS!$C$65),(IF(AND($AR11=SS!$B$66,($T11&gt;=SS!$F$66),($T11&lt;=SS!$G$66),($V11=SS!$E$66)),(SS!$C$66),(IF(AND($AR11=SS!$B$67,($T11&gt;=SS!$F$67),($T11&lt;=SS!$G$67),($V11=SS!$E$67)),(SS!$C$67),(IF(AND($AR11=SS!$B$68,($T11&gt;=SS!$F$68),($T11&lt;=SS!$G$68),($V11=SS!$E$68)),(SS!$C$68),(IF(AND($AR11=SS!$B$69,($T11&gt;=SS!$F$69),($T11&lt;=SS!$G$69),($V11=SS!$E$69)),(SS!$C$69),(IF(AND($AR11=SS!$B$70,($T11&gt;=SS!$F$70),($T11&lt;=SS!$G$70),($V11=SS!$E$70)),(SS!$C$70),(IF(AND($AR11=SS!$B$71,($T11&gt;=SS!$F$71),($T11&lt;=SS!$G$71),($V11=SS!$E$71)),(SS!$C$71),(IF(AND($AR11=SS!$B$72,($T11&gt;=SS!$F$72),($T11&lt;=SS!$G$72),($V11=SS!$E$72)),(SS!$C$72),(IF(AND($AR11=SS!$B$73,($T11&gt;=SS!$F$73),($T11&lt;=SS!$G$73),($V11=SS!$E$73)),(SS!$C$73),(IF(AND($AR11=SS!$B$74,($T11&gt;=SS!$F$74),($T11&lt;=SS!$G$74),($V11=SS!$E$74)),(SS!$C$74),(IF(AND($AR11=SS!$B$75,($T11&gt;=SS!$F$75),($T11&lt;=SS!$G$75),($V11=SS!$E$75)),(SS!$C$75),(IF(AND($AR11=SS!$B$76,($T11&gt;=SS!$F$76),($T11&lt;=SS!$G$76),($V11=SS!$E$76)),(SS!$C$76),("NA"))))))))))))))))))))))))))))))))</f>
        <v>NA</v>
      </c>
      <c r="BK11" s="82" t="str">
        <f>IF(AND($AR11=SS!$B$77,($T11&gt;=SS!$F$77),($T11&lt;=SS!$G$77),($V11=SS!$E$77)),(SS!$C$77),(IF(AND($AR11=SS!$B$78,($T11&gt;=SS!$F$78),($T11&lt;=SS!$G$78),($V11=SS!$E$78)),(SS!$C$78),(IF(AND($AR11=SS!$B$79,($T11&gt;=SS!$F$79),($T11&lt;=SS!$G$79),($V11=SS!$E$79)),(SS!$C$79),(IF(AND($AR11=SS!$B$80,($T11&gt;=SS!$F$80),($T11&lt;=SS!$G$80),($V11=SS!$E$80)),(SS!$C$80),(IF(AND($AR11=SS!$B$81,($T11&gt;=SS!$F$81),($T11&lt;=SS!$G$81),($V11=SS!$E$81)),(SS!$C$81),(IF(AND($AR11=SS!$B$82,($T11&gt;=SS!$F$82),($T11&lt;=SS!$G$82),($V11=SS!$E$82)),(SS!$C$82),(IF(AND($AR11=SS!$B$83,($T11&gt;=SS!$F$83),($T11&lt;=SS!$G$83),($V11=SS!$E$83)),(SS!$C$83),(IF(AND($AR11=SS!$B$84,($T11&gt;=SS!$F$84),($T11&lt;=SS!$G$84),($V11=SS!$E$84)),(SS!$C$84),(IF(AND($AR11=SS!$B$85,($T11&gt;=SS!$F$85),($T11&lt;=SS!$G$85),($V11=SS!$E$85)),(SS!$C$85),(IF(AND($AR11=SS!$B$86,($T11&gt;=SS!$F$86),($T11&lt;=SS!$G$86),($V11=SS!$E$86)),(SS!$C$86),(IF(AND($AR11=SS!$B$87,($T11&gt;=SS!$F$87),($T11&lt;=SS!$G$87),($V11=SS!$E$87)),(SS!$C$87),(IF(AND($AR11=SS!$B$88,($T11&gt;=SS!$F$88),($T11&lt;=SS!$G$88),($V11=SS!$E$88)),(SS!$C$88),(IF(AND($AR11=SS!$B$89,($T11&gt;=SS!$F$89),($T11&lt;=SS!$G$89),($V11=SS!$E$89)),(SS!$C$89),(IF(AND($AR11=SS!$B$90,($T11&gt;=SS!$F$90),($T11&lt;=SS!$G$90),($V11=SS!$E$90)),(SS!$C$90),(IF(AND($AR11=SS!$B$91,($T11&gt;=SS!$F$91),($T11&lt;=SS!$G$91),($V11=SS!$E$91)),(SS!$C$91),(IF(AND($AR11=SS!$B$92,($T11&gt;=SS!$F$92),($T11&lt;=SS!$G$92),($V11=SS!$E$92)),(SS!$C$92),(IF(AND($AR11=SS!$B$93,($T11&gt;=SS!$F$93),($T11&lt;=SS!$G$93),($V11=SS!$E$93)),(SS!$C$93),(IF(AND($AR11=SS!$B$94,($T11&gt;=SS!$F$94),($T11&lt;=SS!$G$94),($V11=SS!$E$94)),(SS!$C$94),(IF(AND($AR11=SS!$B$95,($T11&gt;=SS!$F$95),($T11&lt;=SS!$G$95),($V11=SS!$E$95)),(SS!$C$95),(IF(AND($AR11=SS!$B$96,($T11&gt;=SS!$F$96),($T11&lt;=SS!$G$96),($V11=SS!$E$96)),(SS!$C$96),("NA"))))))))))))))))))))))))))))))))))))))))</f>
        <v>NA</v>
      </c>
      <c r="BL11" s="82" t="str">
        <f t="shared" si="9"/>
        <v/>
      </c>
      <c r="BM11" s="82" t="str">
        <f t="shared" si="10"/>
        <v/>
      </c>
      <c r="BN11" s="82" t="str">
        <f>IF(AND($AR11=SS!$B$4,($T11&gt;=SS!$F$4),($T11&lt;=SS!$G$4),($AA11=SS!$E$4)),(SS!$C$4),(IF(AND($AR11=SS!$B$5,($T11&gt;=SS!$F$5),($T11&lt;=SS!$G$5),($AA11=SS!$E$5)),(SS!$C$5),(IF(AND($AR11=SS!$B$6,($T11&gt;=SS!$F$6),($T11&lt;=SS!$G$6),($AA11=SS!$E$6)),(SS!$C$6),(IF(AND($AR11=SS!$B$7,($T11&gt;=SS!$F$7),($T11&lt;=SS!$G$7),($AA11=SS!$E$7)),(SS!$C$7),(IF(AND($AR11=SS!$B$8,($T11&gt;=SS!$F$8),($T11&lt;=SS!$G$8),($AA11=SS!$E$8)),(SS!$C$8),(IF(AND($AR11=SS!$B$9,($T11&gt;=SS!$F$9),($T11&lt;=SS!$G$9),($AA11=SS!$E$9)),(SS!$C$9),(IF(AND($AR11=SS!$B$10,($T11&gt;=SS!$F$10),($T11&lt;=SS!$G$10),($AA11=SS!$E$10)),(SS!$C$10),(IF(AND($AR11=SS!$B$11,($T11&gt;=SS!$F$11),($T11&lt;=SS!$G$11),($AA11=SS!$E$11)),(SS!$C$11),(IF(AND($AR11=SS!$B$12,($T11&gt;=SS!$F$12),($T11&lt;=SS!$G$12),($AA11=SS!$E$12)),(SS!$C$12),(IF(AND($AR11=SS!$B$13,($T11&gt;=SS!$F$13),($T11&lt;=SS!$G$13),($AA11=SS!$E$13)),(SS!$C$13),(IF(AND($AR11=SS!$B$14,($T11&gt;=SS!$F$14),($T11&lt;=SS!$G$14),($AA11=SS!$E$14)),(SS!$C$14),(IF(AND($AR11=SS!$B$15,($T11&gt;=SS!$F$15),($T11&lt;=SS!$G$15),($AA11=SS!$E$15)),(SS!$C$15),(IF(AND($AR11=SS!$B$16,($T11&gt;=SS!$F$16),($T11&lt;=SS!$G$16),($AA11=SS!$E$16)),(SS!$C$16),(IF(AND($AR11=SS!$B$17,($T11&gt;=SS!$F$17),($T11&lt;=SS!$G$17),($AA11=SS!$E$17)),(SS!$C$17),(IF(AND($AR11=SS!$B$18,($T11&gt;=SS!$F$18),($T11&lt;=SS!$G$18),($AA11=SS!$E$18)),(SS!$C$18),(IF(AND($AR11=SS!$B$19,($T11&gt;=SS!$F$19),($T11&lt;=SS!$G$19),($AA11=SS!$E$19)),(SS!$C$19),(IF(AND($AR11=SS!$B$20,($T11&gt;=SS!$F$20),($T11&lt;=SS!$G$20),($AA11=SS!$E$20)),(SS!$C$20),(IF(AND($AR11=SS!$B$21,($T11&gt;=SS!$F$21),($T11&lt;=SS!$G$21),($AA11=SS!$E$21)),(SS!$C$21),(IF(AND($AR11=SS!$B$22,($T11&gt;=SS!$F$22),($T11&lt;=SS!$G$22),($AA11=SS!$E$22)),(SS!$C$22),(IF(AND($AR11=SS!$B$23,($T11&gt;=SS!$F$23),($T11&lt;=SS!$G$23),($AA11=SS!$E$23)),(SS!$C$23),(IF(AND($AR11=SS!$B$24,($T11&gt;=SS!$F$24),($T11&lt;=SS!$G$24),($AA11=SS!$E$24)),(SS!$C$24),(IF(AND($AR11=SS!$B$25,($T11&gt;=SS!$F$25),($T11&lt;=SS!$G$25),($AA11=SS!$E$25)),(SS!$C$25),(IF(AND($AR11=SS!$B$26,($T11&gt;=SS!$F$26),($T11&lt;=SS!$G$26),($AA11=SS!$E$26)),(SS!$C$26),(IF(AND($AR11=SS!$B$27,($T11&gt;=SS!$F$27),($T11&lt;=SS!$G$27),($AA11=SS!$E$27)),(SS!$C$27),(IF(AND($AR11=SS!$B$28,($T11&gt;=SS!$F$28),($T11&lt;=SS!$G$28),($AA11=SS!$E$28)),(SS!$C$28),(IF(AND($AR11=SS!$B$29,($T11&gt;=SS!$F$29),($T11&lt;=SS!$G$29),($AA11=SS!$E$29)),(SS!$C$29),(IF(AND($AR11=SS!$B$30,($T11&gt;=SS!$F$30),($T11&lt;=SS!$G$30),($AA11=SS!$E$30)),(SS!$C$30),(IF(AND($AR11=SS!$B$31,($T11&gt;=SS!$F$31),($T11&lt;=SS!$G$31),($AA11=SS!$E$31)),(SS!$C$31),(IF(AND($AR11=SS!$B$32,($T11&gt;=SS!$F$32),($T11&lt;=SS!$G$32),($AA11=SS!$E$32)),(SS!$C$32),(IF(AND($AR11=SS!$B$33,($T11&gt;=SS!$F$33),($T11&lt;=SS!$G$33),($AA11=SS!$E$33)),(SS!$C$33),(IF(AND($AR11=SS!$B$34,($T11&gt;=SS!$F$34),($T11&lt;=SS!$G$34),($AA11=SS!$E$34)),(SS!$C$34),(IF(AND($AR11=SS!$B$35,($T11&gt;=SS!$F$35),($T11&lt;=SS!$G$35),($AA11=SS!$E$35)),(SS!$C$35),(IF(AND($AR11=SS!$B$36,($T11&gt;=SS!$F$36),($T11&lt;=SS!$G$36),($AA11=SS!$E$36)),(SS!$C$36),(IF(AND($AR11=SS!$B$37,($T11&gt;=SS!$F$37),($T11&lt;=SS!$G$37),($AA11=SS!$E$37)),(SS!$C$37),(IF(AND($AR11=SS!$B$38,($T11&gt;=SS!$F$38),($T11&lt;=SS!$G$38),($AA11=SS!$E$38)),(SS!$C$38),(IF(AND($AR11=SS!$B$39,($T11&gt;=SS!$F$39),($T11&lt;=SS!$G$39),($AA11=SS!$E$39)),(SS!$C$39),(IF(AND($AR11=SS!$B$40,($T11&gt;=SS!$F$40),($T11&lt;=SS!$G$40),($AA11=SS!$E$40)),(SS!$C$40),(IF(AND($AR11=SS!$B$41,($T11&gt;=SS!$F$41),($T11&lt;=SS!$G$41),($AA11=SS!$E$41)),(SS!$C$41),(IF(AND($AR11=SS!$B$42,($T11&gt;=SS!$F$42),($T11&lt;=SS!$G$42),($AA11=SS!$E$42)),(SS!$C$42),(IF(AND($AR11=SS!$B$43,($T11&gt;=SS!$F$43),($T11&lt;=SS!$G$43),($AA11=SS!$E$43)),(SS!$C$43),(IF(AND($AR11=SS!$B$44,($T11&gt;=SS!$F$44),($T11&lt;=SS!$G$44),($AA11=SS!$E$44)),(SS!$C$44),(IF(AND($AR11=SS!$B$45,($T11&gt;=SS!$F$45),($T11&lt;=SS!$G$45),($AA11=SS!$E$45)),(SS!$C$45),(IF(AND($AR11=SS!$B$46,($T11&gt;=SS!$F$46),($T11&lt;=SS!$G$46),($AA11=SS!$E$46)),(SS!$C$46),(IF(AND($AR11=SS!$B$47,($T11&gt;=SS!$F$47),($T11&lt;=SS!$G$47),($AA11=SS!$E$47)),(SS!$C$47),(IF(AND($AR11=SS!$B$48,($T11&gt;=SS!$F$48),($T11&lt;=SS!$G$48),($AA11=SS!$E$48)),(SS!$C$48),(IF(AND($AR11=SS!$B$49,($T11&gt;=SS!$F$49),($T11&lt;=SS!$G$49),($AA11=SS!$E$49)),(SS!$C$49),(IF(AND($AR11=SS!$B$50,($T11&gt;=SS!$F$50),($T11&lt;=SS!$G$50),($AA11=SS!$E$50)),(SS!$C$50),(IF(AND($AR11=SS!$B$51,($T11&gt;=SS!$F$51),($T11&lt;=SS!$G$51),($AA11=SS!$E$51)),(SS!$C$51),(IF(AND($AR11=SS!$B$52,($T11&gt;=SS!$F$52),($T11&lt;=SS!$G$52),($AA11=SS!$E$52)),(SS!$C$52),(IF(AND($AR11=SS!$B$53,($T11&gt;=SS!$F$53),($T11&lt;=SS!$G$53),($AA11=SS!$E$53)),(SS!$C$53),(IF(AND($AR11=SS!$B$54,($T11&gt;=SS!$F$54),($T11&lt;=SS!$G$54),($AA11=SS!$E$54)),(SS!$C$54),(IF(AND($AR11=SS!$B$55,($T11&gt;=SS!$F$55),($T11&lt;=SS!$G$55),($AA11=SS!$E$55)),(SS!$C$55),(IF(AND($AR11=SS!$B$56,($T11&gt;=SS!$F$56),($T11&lt;=SS!$G$56),($AA11=SS!$E$56)),(SS!$C$56),(IF(AND($AR11=SS!$B$57,($T11&gt;=SS!$F$57),($T11&lt;=SS!$G$57),($AA11=SS!$E$57)),(SS!$C$57),(IF(AND($AR11=SS!$B$58,($T11&gt;=SS!$F$58),($T11&lt;=SS!$G$58),($AA11=SS!$E$58)),(SS!$C$58),(IF(AND($AR11=SS!$B$59,($T11&gt;=SS!$F$59),($T11&lt;=SS!$G$59),($AA11=SS!$E$59)),(SS!$C$59),("NA"))))))))))))))))))))))))))))))))))))))))))))))))))))))))))))))))))))))))))))))))))))))))))))))))))))))))))))))))</f>
        <v>NA</v>
      </c>
      <c r="BO11" s="83" t="str">
        <f>(IF(AND($AR11=SS!$B$31,($T11&gt;=SS!$F$31),($T11&lt;=SS!$G$31),($AA11=SS!$E$31)),(SS!$C$31),(IF(AND($AR11=SS!$B$32,($T11&gt;=SS!$F$32),($T11&lt;=SS!$G$32),($AA11=SS!$E$32)),(SS!$C$32),(IF(AND($AR11=SS!$B$33,($T11&gt;=SS!$F$33),($T11&lt;=SS!$G$33),($AA11=SS!$E$33)),(SS!$C$33),(IF(AND($AR11=SS!$B$34,($T11&gt;=SS!$F$34),($T11&lt;=SS!$G$34),($AA11=SS!$E$34)),(SS!$C$34),(IF(AND($AR11=SS!$B$35,($T11&gt;=SS!$F$35),($T11&lt;=SS!$G$35),($AA11=SS!$E$35)),(SS!$C$35),(IF(AND($AR11=SS!$B$36,($T11&gt;=SS!$F$36),($T11&lt;=SS!$G$36),($AA11=SS!$E$36)),(SS!$C$36),(IF(AND($AR11=SS!$B$37,($T11&gt;=SS!$F$37),($T11&lt;=SS!$G$37),($AA11=SS!$E$37)),(SS!$C$37),(IF(AND($AR11=SS!$B$38,($T11&gt;=SS!$F$38),($T11&lt;=SS!$G$38),($AA11=SS!$E$38)),(SS!$C$38),(IF(AND($AR11=SS!$B$39,($T11&gt;=SS!$F$39),($T11&lt;=SS!$G$39),($AA11=SS!$E$39)),(SS!$C$39),(IF(AND($AR11=SS!$B$40,($T11&gt;=SS!$F$40),($T11&lt;=SS!$G$40),($AA11=SS!$E$40)),(SS!$C$40),(IF(AND($AR11=SS!$B$41,($T11&gt;=SS!$F$41),($T11&lt;=SS!$G$41),($AA11=SS!$E$41)),(SS!$C$41),(IF(AND($AR11=SS!$B$42,($T11&gt;=SS!$F$42),($T11&lt;=SS!$G$42),($AA11=SS!$E$42)),(SS!$C$42),(IF(AND($AR11=SS!$B$43,($T11&gt;=SS!$F$43),($T11&lt;=SS!$G$43),($AA11=SS!$E$43)),(SS!$C$43),(IF(AND($AR11=SS!$B$44,($T11&gt;=SS!$F$44),($T11&lt;=SS!$G$44),($AA11=SS!$E$44)),(SS!$C$44),(IF(AND($AR11=SS!$B$45,($T11&gt;=SS!$F$45),($T11&lt;=SS!$G$45),($AA11=SS!$E$45)),(SS!$C$45),(IF(AND($AR11=SS!$B$46,($T11&gt;=SS!$F$46),($T11&lt;=SS!$G$46),($AA11=SS!$E$46)),(SS!$C$46),(IF(AND($AR11=SS!$B$47,($T11&gt;=SS!$F$47),($T11&lt;=SS!$G$47),($AA11=SS!$E$47)),(SS!$C$47),(IF(AND($AR11=SS!$B$48,($T11&gt;=SS!$F$48),($T11&lt;=SS!$G$48),($AA11=SS!$E$48)),(SS!$C$48),(IF(AND($AR11=SS!$B$49,($T11&gt;=SS!$F$49),($T11&lt;=SS!$G$49),($AA11=SS!$E$49)),(SS!$C$49),(IF(AND($AR11=SS!$B$50,($T11&gt;=SS!$F$50),($T11&lt;=SS!$G$50),($AA11=SS!$E$50)),(SS!$C$50),(IF(AND($AR11=SS!$B$51,($T11&gt;=SS!$F$51),($T11&lt;=SS!$G$51),($AA11=SS!$E$51)),(SS!$C$51),(IF(AND($AR11=SS!$B$52,($T11&gt;=SS!$F$52),($T11&lt;=SS!$G$52),($AA11=SS!$E$52)),(SS!$C$52),(IF(AND($AR11=SS!$B$53,($T11&gt;=SS!$F$53),($T11&lt;=SS!$G$53),($AA11=SS!$E$53)),(SS!$C$53),(IF(AND($AR11=SS!$B$54,($T11&gt;=SS!$F$54),($T11&lt;=SS!$G$54),($AA11=SS!$E$54)),(SS!$C$54),(IF(AND($AR11=SS!$B$55,($T11&gt;=SS!$F$55),($T11&lt;=SS!$G$55),($AA11=SS!$E$55)),(SS!$C$55),(IF(AND($AR11=SS!$B$56,($T11&gt;=SS!$F$56),($T11&lt;=SS!$G$56),($AA11=SS!$E$56)),(SS!$C$56),(IF(AND($AR11=SS!$B$57,($T11&gt;=SS!$F$57),($T11&lt;=SS!$G$57),($AA11=SS!$E$57)),(SS!$C$57),(IF(AND($AR11=SS!$B$58,($T11&gt;=SS!$F$58),($T11&lt;=SS!$G$58),($AA11=SS!$E$58)),(SS!$C$58),(IF(AND($AR11=SS!$B$59,($T11&gt;=SS!$F$59),($T11&lt;=SS!$G$59),($AA11=SS!$E$59)),(SS!$C$59),("NA")))))))))))))))))))))))))))))))))))))))))))))))))))))))))))</f>
        <v>NA</v>
      </c>
      <c r="BP11" s="152" t="str">
        <f>IF(AND($AR11=SS!$B$61,($T11&gt;=SS!$F$61),($T11&lt;=SS!$G$61),($AA11=SS!$E$61)),(SS!$C$61),(IF(AND($AR11=SS!$B$62,($T11&gt;=SS!$F$62),($T11&lt;=SS!$G$62),($AA11=SS!$E$62)),(SS!$C$62),(IF(AND($AR11=SS!$B$63,($T11&gt;=SS!$F$63),($T11&lt;=SS!$G$63),($AA11=SS!$E$63)),(SS!$C$63),(IF(AND($AR11=SS!$B$64,($T11&gt;=SS!$F$64),($T11&lt;=SS!$G$64),($AA11=SS!$E$64)),(SS!$C$64),(IF(AND($AR11=SS!$B$65,($T11&gt;=SS!$F$65),($T11&lt;=SS!$G$65),($AA11=SS!$E$65)),(SS!$C$65),(IF(AND($AR11=SS!$B$66,($T11&gt;=SS!$F$66),($T11&lt;=SS!$G$66),($AA11=SS!$E$66)),(SS!$C$66),(IF(AND($AR11=SS!$B$67,($T11&gt;=SS!$F$67),($T11&lt;=SS!$G$67),($AA11=SS!$E$67)),(SS!$C$67),(IF(AND($AR11=SS!$B$68,($T11&gt;=SS!$F$68),($T11&lt;=SS!$G$68),($AA11=SS!$E$68)),(SS!$C$68),(IF(AND($AR11=SS!$B$69,($T11&gt;=SS!$F$69),($T11&lt;=SS!$G$69),($AA11=SS!$E$69)),(SS!$C$69),(IF(AND($AR11=SS!$B$70,($T11&gt;=SS!$F$70),($T11&lt;=SS!$G$70),($AA11=SS!$E$70)),(SS!$C$70),(IF(AND($AR11=SS!$B$71,($T11&gt;=SS!$F$71),($T11&lt;=SS!$G$71),($AA11=SS!$E$71)),(SS!$C$71),(IF(AND($AR11=SS!$B$72,($T11&gt;=SS!$F$72),($T11&lt;=SS!$G$72),($AA11=SS!$E$72)),(SS!$C$72),(IF(AND($AR11=SS!$B$73,($T11&gt;=SS!$F$73),($T11&lt;=SS!$G$73),($AA11=SS!$E$73)),(SS!$C$73),(IF(AND($AR11=SS!$B$74,($T11&gt;=SS!$F$74),($T11&lt;=SS!$G$74),($AA11=SS!$E$74)),(SS!$C$74),(IF(AND($AR11=SS!$B$75,($T11&gt;=SS!$F$75),($T11&lt;=SS!$G$75),($AA11=SS!$E$75)),(SS!$C$75),(IF(AND($AR11=SS!$B$76,($T11&gt;=SS!$F$76),($T11&lt;=SS!$G$76),($AA11=SS!$E$76)),(SS!$C$76),("NA"))))))))))))))))))))))))))))))))</f>
        <v>NA</v>
      </c>
      <c r="BQ11" s="152" t="str">
        <f>IF(AND($AR11=SS!$B$77,($T11&gt;=SS!$F$77),($T11&lt;=SS!$G$77),($AA11=SS!$E$77)),(SS!$C$77),(IF(AND($AR11=SS!$B$78,($T11&gt;=SS!$F$78),($T11&lt;=SS!$G$78),($AA11=SS!$E$78)),(SS!$C$78),(IF(AND($AR11=SS!$B$79,($T11&gt;=SS!$F$79),($T11&lt;=SS!$G$79),($AA11=SS!$E$79)),(SS!$C$79),(IF(AND($AR11=SS!$B$80,($T11&gt;=SS!$F$80),($T11&lt;=SS!$G$80),($AA11=SS!$E$80)),(SS!$C$80),(IF(AND($AR11=SS!$B$81,($T11&gt;=SS!$F$81),($T11&lt;=SS!$G$81),($AA11=SS!$E$81)),(SS!$C$81),(IF(AND($AR11=SS!$B$82,($T11&gt;=SS!$F$82),($T11&lt;=SS!$G$82),($AA11=SS!$E$82)),(SS!$C$82),(IF(AND($AR11=SS!$B$83,($T11&gt;=SS!$F$83),($T11&lt;=SS!$G$83),($AA11=SS!$E$83)),(SS!$C$83),(IF(AND($AR11=SS!$B$84,($T11&gt;=SS!$F$84),($T11&lt;=SS!$G$84),($AA11=SS!$E$84)),(SS!$C$84),(IF(AND($AR11=SS!$B$85,($T11&gt;=SS!$F$85),($T11&lt;=SS!$G$85),($AA11=SS!$E$85)),(SS!$C$85),(IF(AND($AR11=SS!$B$86,($T11&gt;=SS!$F$86),($T11&lt;=SS!$G$86),($AA11=SS!$E$86)),(SS!$C$86),(IF(AND($AR11=SS!$B$87,($T11&gt;=SS!$F$87),($T11&lt;=SS!$G$87),($AA11=SS!$E$87)),(SS!$C$87),(IF(AND($AR11=SS!$B$88,($T11&gt;=SS!$F$88),($T11&lt;=SS!$G$88),($AA11=SS!$E$88)),(SS!$C$88),(IF(AND($AR11=SS!$B$89,($T11&gt;=SS!$F$89),($T11&lt;=SS!$G$89),($AA11=SS!$E$89)),(SS!$C$89),(IF(AND($AR11=SS!$B$90,($T11&gt;=SS!$F$90),($T11&lt;=SS!$G$90),($AA11=SS!$E$90)),(SS!$C$90),(IF(AND($AR11=SS!$B$91,($T11&gt;=SS!$F$91),($T11&lt;=SS!$G$91),($AA11=SS!$E$91)),(SS!$C$91),(IF(AND($AR11=SS!$B$92,($T11&gt;=SS!$F$92),($T11&lt;=SS!$G$92),($AA11=SS!$E$92)),(SS!$C$92),(IF(AND($AR11=SS!$B$93,($T11&gt;=SS!$F$93),($T11&lt;=SS!$G$93),($AA11=SS!$E$93)),(SS!$C$93),(IF(AND($AR11=SS!$B$94,($T11&gt;=SS!$F$94),($T11&lt;=SS!$G$94),($AA11=SS!$E$94)),(SS!$C$94),(IF(AND($AR11=SS!$B$95,($T11&gt;=SS!$F$95),($T11&lt;=SS!$G$95),($AA11=SS!$E$95)),(SS!$C$95),(IF(AND($AR11=SS!$B$96,($T11&gt;=SS!$F$96),($T11&lt;=SS!$G$96),($AA11=SS!$E$96)),(SS!$C$96),("NA"))))))))))))))))))))))))))))))))))))))))</f>
        <v>NA</v>
      </c>
      <c r="BR11" s="84"/>
    </row>
    <row r="12" spans="1:70" s="53" customFormat="1" ht="38.25" customHeight="1" x14ac:dyDescent="0.35">
      <c r="A12" s="296"/>
      <c r="B12" s="274" t="s">
        <v>499</v>
      </c>
      <c r="C12" s="274" t="str">
        <f>CONCATENATE(B12,"/",G9,"-",P12)</f>
        <v>PC-02/MCC-1-PM-WTP-M-02-A-SH</v>
      </c>
      <c r="D12" s="146" t="s">
        <v>500</v>
      </c>
      <c r="E12" s="146" t="s">
        <v>501</v>
      </c>
      <c r="F12" s="146" t="str">
        <f t="shared" si="0"/>
        <v>PM-WTP-M-02-A-SH - SH.TB-1/PT-4</v>
      </c>
      <c r="G12" s="275"/>
      <c r="H12" s="275"/>
      <c r="I12" s="275"/>
      <c r="J12" s="275"/>
      <c r="K12" s="155" t="s">
        <v>502</v>
      </c>
      <c r="L12" s="274" t="s">
        <v>348</v>
      </c>
      <c r="M12" s="274" t="s">
        <v>503</v>
      </c>
      <c r="N12" s="147" t="str">
        <f t="shared" si="1"/>
        <v>PT-4/PM-WTP-M-02-A-SH - SH.TB-1</v>
      </c>
      <c r="O12" s="147" t="str">
        <f>P12&amp;" - "&amp;Q12</f>
        <v>PM-WTP-M-02-A-SH - SH.TB-1</v>
      </c>
      <c r="P12" s="298" t="str">
        <f>P9&amp;"-SH"</f>
        <v>PM-WTP-M-02-A-SH</v>
      </c>
      <c r="Q12" s="21" t="s">
        <v>504</v>
      </c>
      <c r="R12" s="313" t="str">
        <f>"SPACE HEATER FOR "&amp;R9</f>
        <v>SPACE HEATER FOR MMF BACKWASH PUMP-A</v>
      </c>
      <c r="S12" s="274">
        <v>265</v>
      </c>
      <c r="T12" s="292">
        <f>IFERROR(VLOOKUP($L12,'GLAND SELEC. INPUT &amp; NOTES SHT'!$G$32:$H$47,2,0),"NA")</f>
        <v>17</v>
      </c>
      <c r="U12" s="285" t="s">
        <v>492</v>
      </c>
      <c r="V12" s="288" t="s">
        <v>25</v>
      </c>
      <c r="W12" s="279" t="str">
        <f>IF('GLAND SELEC. INPUT &amp; NOTES SHT'!$H$17="Ni PLATED BRASS",IF($AQ12="NARMOURED CABLE",$AX12,IF($AQ12=" ARMOURED CABLE",IF($AT12="M",$AV12,IF($AT12=" ",$AU12,IF($AT12="N",$AW12,"NA"))))),IF($AQ12="NARMOURED CABLE",$BK12,IF($AQ12=" ARMOURED CABLE",IF($BG12="M",$BI12,IF($BG12=" ",$BH12,IF($BG12="N",$BJ12,"NA"))))))</f>
        <v>BPW 01</v>
      </c>
      <c r="X12" s="301" t="s">
        <v>12</v>
      </c>
      <c r="Y12" s="304" t="str">
        <f>IF($X12="YES","PVC SHROUD FOR "&amp;$W12,"NA")</f>
        <v>NA</v>
      </c>
      <c r="Z12" s="301" t="s">
        <v>65</v>
      </c>
      <c r="AA12" s="288" t="s">
        <v>25</v>
      </c>
      <c r="AB12" s="279" t="str">
        <f>IF('GLAND SELEC. INPUT &amp; NOTES SHT'!$H$17="Ni PLATED BRASS",IF($AQ12="NARMOURED CABLE",$BD12,IF($AQ12=" ARMOURED CABLE",IF($AZ12="M",$BB12,IF($AZ12=" ",$BA12,IF($AZ12="N",$BC12,"NA"))))),IF($AQ12="NARMOURED CABLE",$BQ12,IF($AQ12=" ARMOURED CABLE",IF($BM12="M",$BO12,IF($BM12=" ",$BN12,IF($BM12="N",$BP12,"NA"))))))</f>
        <v>BPW 01</v>
      </c>
      <c r="AC12" s="301" t="s">
        <v>0</v>
      </c>
      <c r="AD12" s="304" t="str">
        <f>IF($AC12="YES","PVC SHROUD FOR "&amp;$AB12,"NA")</f>
        <v>PVC SHROUD FOR BPW 01</v>
      </c>
      <c r="AE12" s="274" t="s">
        <v>493</v>
      </c>
      <c r="AF12" s="149"/>
      <c r="AG12" s="147"/>
      <c r="AH12" s="150"/>
      <c r="AI12" s="147"/>
      <c r="AJ12" s="150"/>
      <c r="AK12" s="64"/>
      <c r="AL12" s="64" t="s">
        <v>505</v>
      </c>
      <c r="AO12" s="63"/>
      <c r="AP12" s="59"/>
      <c r="AQ12" s="82" t="str">
        <f t="shared" si="2"/>
        <v xml:space="preserve"> ARMOURED CABLE</v>
      </c>
      <c r="AR12" s="82" t="str">
        <f>'GLAND SELEC. INPUT &amp; NOTES SHT'!$H$16</f>
        <v>BRACO</v>
      </c>
      <c r="AS12" s="82" t="str">
        <f t="shared" si="3"/>
        <v xml:space="preserve"> ET</v>
      </c>
      <c r="AT12" s="82" t="str">
        <f t="shared" si="4"/>
        <v xml:space="preserve"> </v>
      </c>
      <c r="AU12" s="82" t="str">
        <f>IF(AND($AR12=BRASS!$B$4,($T12&gt;=BRASS!$F$4),($T12&lt;=BRASS!$G$4),($V12=BRASS!$E$4)),(BRASS!$C$4),(IF(AND($AR12=BRASS!$B$5,($T12&gt;=BRASS!$F$5),($T12&lt;=BRASS!$G$5),($V12=BRASS!$E$5)),(BRASS!$C$5),(IF(AND($AR12=BRASS!$B$6,($T12&gt;=BRASS!$F$6),($T12&lt;=BRASS!$G$6),($V12=BRASS!$E$6)),(BRASS!$C$6),(IF(AND($AR12=BRASS!$B$7,($T12&gt;=BRASS!$F$7),($T12&lt;=BRASS!$G$7),($V12=BRASS!$E$7)),(BRASS!$C$7),(IF(AND($AR12=BRASS!$B$8,($T12&gt;=BRASS!$F$8),($T12&lt;=BRASS!$G$8),($V12=BRASS!$E$8)),(BRASS!$C$8),(IF(AND($AR12=BRASS!$B$9,($T12&gt;=BRASS!$F$9),($T12&lt;=BRASS!$G$9),($V12=BRASS!$E$9)),(BRASS!$C$9),(IF(AND($AR12=BRASS!$B$10,($T12&gt;=BRASS!$F$10),($T12&lt;=BRASS!$G$10),($V12=BRASS!$E$10)),(BRASS!$C$10),(IF(AND($AR12=BRASS!$B$11,($T12&gt;=BRASS!$F$11),($T12&lt;=BRASS!$G$11),($V12=BRASS!$E$11)),(BRASS!$C$11),(IF(AND($AR12=BRASS!$B$12,($T12&gt;=BRASS!$F$12),($T12&lt;=BRASS!$G$12),($V12=BRASS!$E$12)),(BRASS!$C$12),(IF(AND($AR12=BRASS!$B$13,($T12&gt;=BRASS!$F$13),($T12&lt;=BRASS!$G$13),($V12=BRASS!$E$13)),(BRASS!$C$13),(IF(AND($AR12=BRASS!$B$14,($T12&gt;=BRASS!$F$14),($T12&lt;=BRASS!$G$14),($V12=BRASS!$E$14)),(BRASS!$C$14),(IF(AND($AR12=BRASS!$B$15,($T12&gt;=BRASS!$F$15),($T12&lt;=BRASS!$G$15),($V12=BRASS!$E$15)),(BRASS!$C$15),(IF(AND($AR12=BRASS!$B$16,($T12&gt;=BRASS!$F$16),($T12&lt;=BRASS!$G$16),($V12=BRASS!$E$16)),(BRASS!$C$16),(IF(AND($AR12=BRASS!$B$17,($T12&gt;=BRASS!$F$17),($T12&lt;=BRASS!$G$17),($V12=BRASS!$E$17)),(BRASS!$C$17),(IF(AND($AR12=BRASS!$B$18,($T12&gt;=BRASS!$F$18),($T12&lt;=BRASS!$G$18),($V12=BRASS!$E$18)),(BRASS!$C$18),(IF(AND($AR12=BRASS!$B$19,($T12&gt;=BRASS!$F$19),($T12&lt;=BRASS!$G$19),($V12=BRASS!$E$19)),(BRASS!$C$19),(IF(AND($AR12=BRASS!$B$20,($T12&gt;=BRASS!$F$20),($T12&lt;=BRASS!$G$20),($V12=BRASS!$E$20)),(BRASS!$C$20),(IF(AND($AR12=BRASS!$B$21,($T12&gt;=BRASS!$F$21),($T12&lt;=BRASS!$G$21),($V12=BRASS!$E$21)),(BRASS!$C$21),(IF(AND($AR12=BRASS!$B$22,($T12&gt;=BRASS!$F$22),($T12&lt;=BRASS!$G$22),($V12=BRASS!$E$22)),(BRASS!$C$22),(IF(AND($AR12=BRASS!$B$23,($T12&gt;=BRASS!$F$23),($T12&lt;=BRASS!$G$23),($V12=BRASS!$E$23)),(BRASS!$C$23),(IF(AND($AR12=BRASS!$B$24,($T12&gt;=BRASS!$F$24),($T12&lt;=BRASS!$G$24),($V12=BRASS!$E$24)),(BRASS!$C$24),(IF(AND($AR12=BRASS!$B$25,($T12&gt;=BRASS!$F$25),($T12&lt;=BRASS!$G$25),($V12=BRASS!$E$25)),(BRASS!$C$25),(IF(AND($AR12=BRASS!$B$26,($T12&gt;=BRASS!$F$26),($T12&lt;=BRASS!$G$26),($V12=BRASS!$E$26)),(BRASS!$C$26),(IF(AND($AR12=BRASS!$B$27,($T12&gt;=BRASS!$F$27),($T12&lt;=BRASS!$G$27),($V12=BRASS!$E$27)),(BRASS!$C$27),(IF(AND($AR12=BRASS!$B$28,($T12&gt;=BRASS!$F$28),($T12&lt;=BRASS!$G$28),($V12=BRASS!$E$28)),(BRASS!$C$28),(IF(AND($AR12=BRASS!$B$29,($T12&gt;=BRASS!$F$29),($T12&lt;=BRASS!$G$29),($V12=BRASS!$E$29)),(BRASS!$C$29),(IF(AND($AR12=BRASS!$B$30,($T12&gt;=BRASS!$F$30),($T12&lt;=BRASS!$G$30),($V12=BRASS!$E$30)),(BRASS!$C$30),(IF(AND($AR12=BRASS!$B$31,($T12&gt;=BRASS!$F$31),($T12&lt;=BRASS!$G$31),($V12=BRASS!$E$31)),(BRASS!$C$31),(IF(AND($AR12=BRASS!$B$32,($T12&gt;=BRASS!$F$32),($T12&lt;=BRASS!$G$32),($V12=BRASS!$E$32)),(BRASS!$C$32),(IF(AND($AR12=BRASS!$B$33,($T12&gt;=BRASS!$F$33),($T12&lt;=BRASS!$G$33),($V12=BRASS!$E$33)),(BRASS!$C$33),(IF(AND($AR12=BRASS!$B$34,($T12&gt;=BRASS!$F$34),($T12&lt;=BRASS!$G$34),($V12=BRASS!$E$34)),(BRASS!$C$34),(IF(AND($AR12=BRASS!$B$35,($T12&gt;=BRASS!$F$35),($T12&lt;=BRASS!$G$35),($V12=BRASS!$E$35)),(BRASS!$C$35),(IF(AND($AR12=BRASS!$B$36,($T12&gt;=BRASS!$F$36),($T12&lt;=BRASS!$G$36),($V12=BRASS!$E$36)),(BRASS!$C$36),(IF(AND($AR12=BRASS!$B$37,($T12&gt;=BRASS!$F$37),($T12&lt;=BRASS!$G$37),($V12=BRASS!$E$37)),(BRASS!$C$37),(IF(AND($AR12=BRASS!$B$38,($T12&gt;=BRASS!$F$38),($T12&lt;=BRASS!$G$38),($V12=BRASS!$E$38)),(BRASS!$C$38),(IF(AND($AR12=BRASS!$B$39,($T12&gt;=BRASS!$F$39),($T12&lt;=BRASS!$G$39),($V12=BRASS!$E$39)),(BRASS!$C$39),(IF(AND($AR12=BRASS!$B$40,($T12&gt;=BRASS!$F$40),($T12&lt;=BRASS!$G$40),($V12=BRASS!$E$40)),(BRASS!$C$40),(IF(AND($AR12=BRASS!$B$41,($T12&gt;=BRASS!$F$41),($T12&lt;=BRASS!$G$41),($V12=BRASS!$E$41)),(BRASS!$C$41),(IF(AND($AR12=BRASS!$B$42,($T12&gt;=BRASS!$F$42),($T12&lt;=BRASS!$G$42),($V12=BRASS!$E$42)),(BRASS!$C$42),(IF(AND($AR12=BRASS!$B$43,($T12&gt;=BRASS!$F$43),($T12&lt;=BRASS!$G$43),($V12=BRASS!$E$43)),(BRASS!$C$43),(IF(AND($AR12=BRASS!$B$44,($T12&gt;=BRASS!$F$44),($T12&lt;=BRASS!$G$44),($V12=BRASS!$E$44)),(BRASS!$C$44),(IF(AND($AR12=BRASS!$B$45,($T12&gt;=BRASS!$F$45),($T12&lt;=BRASS!$G$45),($V12=BRASS!$E$45)),(BRASS!$C$45),(IF(AND($AR12=BRASS!$B$46,($T12&gt;=BRASS!$F$46),($T12&lt;=BRASS!$G$46),($V12=BRASS!$E$46)),(BRASS!$C$46),(IF(AND($AR12=BRASS!$B$47,($T12&gt;=BRASS!$F$47),($T12&lt;=BRASS!$G$47),($V12=BRASS!$E$47)),(BRASS!$C$47),(IF(AND($AR12=BRASS!$B$48,($T12&gt;=BRASS!$F$48),($T12&lt;=BRASS!$G$48),($V12=BRASS!$E$48)),(BRASS!$C$48),(IF(AND($AR12=BRASS!$B$49,($T12&gt;=BRASS!$F$49),($T12&lt;=BRASS!$G$49),($V12=BRASS!$E$49)),(BRASS!$C$49),(IF(AND($AR12=BRASS!$B$50,($T12&gt;=BRASS!$F$50),($T12&lt;=BRASS!$G$50),($V12=BRASS!$E$50)),(BRASS!$C$50),(IF(AND($AR12=BRASS!$B$51,($T12&gt;=BRASS!$F$51),($T12&lt;=BRASS!$G$51),($V12=BRASS!$E$51)),(BRASS!$C$51),(IF(AND($AR12=BRASS!$B$52,($T12&gt;=BRASS!$F$52),($T12&lt;=BRASS!$G$52),($V12=BRASS!$E$52)),(BRASS!$C$52),(IF(AND($AR12=BRASS!$B$53,($T12&gt;=BRASS!$F$53),($T12&lt;=BRASS!$G$53),($V12=BRASS!$E$53)),(BRASS!$C$53),(IF(AND($AR12=BRASS!$B$54,($T12&gt;=BRASS!$F$54),($T12&lt;=BRASS!$G$54),($V12=BRASS!$E$54)),(BRASS!$C$54),(IF(AND($AR12=BRASS!$B$55,($T12&gt;=BRASS!$F$55),($T12&lt;=BRASS!$G$55),($V12=BRASS!$E$55)),(BRASS!$C$55),(IF(AND($AR12=BRASS!$B$56,($T12&gt;=BRASS!$F$56),($T12&lt;=BRASS!$G$56),($V12=BRASS!$E$56)),(BRASS!$C$56),(IF(AND($AR12=BRASS!$B$57,($T12&gt;=BRASS!$F$57),($T12&lt;=BRASS!$G$57),($V12=BRASS!$E$57)),(BRASS!$C$57),(IF(AND($AR12=BRASS!$B$58,($T12&gt;=BRASS!$F$58),($T12&lt;=BRASS!$G$58),($V12=BRASS!$E$58)),(BRASS!$C$58),(IF(AND($AR12=BRASS!$B$59,($T12&gt;=BRASS!$F$59),($T12&lt;=BRASS!$G$59),($V12=BRASS!$E$59)),(BRASS!$C$59),("NA"))))))))))))))))))))))))))))))))))))))))))))))))))))))))))))))))))))))))))))))))))))))))))))))))))))))))))))))))</f>
        <v>BPW 01</v>
      </c>
      <c r="AV12" s="83" t="str">
        <f>(IF(AND($AR12=BRASS!$B$98,($T12&gt;=BRASS!$F$98),($T12&lt;=BRASS!$G$98),($V12=BRASS!$E$98)),(BRASS!$C$98),(IF(AND($AR12=BRASS!$B$99,($T12&gt;=BRASS!$F$99),($T12&lt;=BRASS!$G$99),($V12=BRASS!$E$99)),(BRASS!$C$99),(IF(AND($AR12=BRASS!$B$100,($T12&gt;=BRASS!$F$100),($T12&lt;=BRASS!$G$100),($V12=BRASS!$E$100)),(BRASS!$C$100),(IF(AND($AR12=BRASS!$B$101,($T12&gt;=BRASS!$F$101),($T12&lt;=BRASS!$G$101),($V12=BRASS!$E$101)),(BRASS!$C$101),(IF(AND($AR12=BRASS!$B$102,($T12&gt;=BRASS!$F$102),($T12&lt;=BRASS!$G$102),($V12=BRASS!$E$102)),(BRASS!$C$102),(IF(AND($AR12=BRASS!$B$103,($T12&gt;=BRASS!$F$103),($T12&lt;=BRASS!$G$103),($V12=BRASS!$E$103)),(BRASS!$C$103),(IF(AND($AR12=BRASS!$B$104,($T12&gt;=BRASS!$F$104),($T12&lt;=BRASS!$G$104),($V12=BRASS!$E$104)),(BRASS!$C$104),(IF(AND($AR12=BRASS!$B$105,($T12&gt;=BRASS!$F$105),($T12&lt;=BRASS!$G$105),($V12=BRASS!$E$105)),(BRASS!$C$105),(IF(AND($AR12=BRASS!$B$106,($T12&gt;=BRASS!$F$106),($T12&lt;=BRASS!$G$106),($V12=BRASS!$E$106)),(BRASS!$C$106),(IF(AND($AR12=BRASS!$B$107,($T12&gt;=BRASS!$F$107),($T12&lt;=BRASS!$G$107),($V12=BRASS!$E$107)),(BRASS!$C$107),(IF(AND($AR12=BRASS!$B$108,($T12&gt;=BRASS!$F$108),($T12&lt;=BRASS!$G$108),($V12=BRASS!$E$108)),(BRASS!$C$108),(IF(AND($AR12=BRASS!$B$109,($T12&gt;=BRASS!$F$109),($T12&lt;=BRASS!$G$109),($V12=BRASS!$E$109)),(BRASS!$C$109),(IF(AND($AR12=BRASS!$B$110,($T12&gt;=BRASS!$F$110),($T12&lt;=BRASS!$G$110),($V12=BRASS!$E$110)),(BRASS!$C$110),(IF(AND($AR12=BRASS!$B$111,($T12&gt;=BRASS!$F$111),($T12&lt;=BRASS!$G$111),($V12=BRASS!$E$111)),(BRASS!$C$111),(IF(AND($AR12=BRASS!$B$112,($T12&gt;=BRASS!$F$112),($T12&lt;=BRASS!$G$112),($V12=BRASS!$E$112)),(BRASS!$C$112),(IF(AND($AR12=BRASS!$B$113,($T12&gt;=BRASS!$F$113),($T12&lt;=BRASS!$G$113),($V12=BRASS!$E$113)),(BRASS!$C$113),(IF(AND($AR12=BRASS!$B$114,($T12&gt;=BRASS!$F$114),($T12&lt;=BRASS!$G$114),($V12=BRASS!$E$114)),(BRASS!$C$114),(IF(AND($AR12=BRASS!$B$115,($T12&gt;=BRASS!$F$115),($T12&lt;=BRASS!$G$115),($V12=BRASS!$E$115)),(BRASS!$C$115),(IF(AND($AR12=BRASS!$B$116,($T12&gt;=BRASS!$F$116),($T12&lt;=BRASS!$G$116),($V12=BRASS!$E$116)),(BRASS!$C$116),(IF(AND($AR12=BRASS!$B$117,($T12&gt;=BRASS!$F$117),($T12&lt;=BRASS!$G$117),($V12=BRASS!$E$117)),(BRASS!$C$117),(IF(AND($AR12=BRASS!$B$118,($T12&gt;=BRASS!$F$118),($T12&lt;=BRASS!$G$118),($V12=BRASS!$E$118)),(BRASS!$C$118),(IF(AND($AR12=BRASS!$B$119,($T12&gt;=BRASS!$F$119),($T12&lt;=BRASS!$G$119),($V12=BRASS!$E$119)),(BRASS!$C$119),(IF(AND($AR12=BRASS!$B$120,($T12&gt;=BRASS!$F$120),($T12&lt;=BRASS!$G$120),($V12=BRASS!$E$120)),(BRASS!$C$120),(IF(AND($AR12=BRASS!$B$121,($T12&gt;=BRASS!$F$121),($T12&lt;=BRASS!$G$121),($V12=BRASS!$E$121)),(BRASS!$C$121),(IF(AND($AR12=BRASS!$B$122,($T12&gt;=BRASS!$F$122),($T12&lt;=BRASS!$G$122),($V12=BRASS!$E$122)),(BRASS!$C$122),(IF(AND($AR12=BRASS!$B$123,($T12&gt;=BRASS!$F$123),($T12&lt;=BRASS!$G$123),($V12=BRASS!$E$123)),(BRASS!$C$123),(IF(AND($AR12=BRASS!$B$124,($T12&gt;=BRASS!$F$124),($T12&lt;=BRASS!$G$124),($V12=BRASS!$E$124)),(BRASS!$C$124),(IF(AND($AR12=BRASS!$B$125,($T12&gt;=BRASS!$F$125),($T12&lt;=BRASS!$G$125),($V12=BRASS!$E$125)),(BRASS!$C$125),(IF(AND($AR12=BRASS!$B$126,($T12&gt;=BRASS!$F$126),($T12&lt;=BRASS!$G$126),($V12=BRASS!$E$126)),(BRASS!$C$126),(IF(AND($AR12=BRASS!$B$127,($T12&gt;=BRASS!$F$127),($T12&lt;=BRASS!$G$127),($V12=BRASS!$E$127)),(BRASS!$C$127),(IF(AND($AR12=BRASS!$B$128,($T12&gt;=BRASS!$F$128),($T12&lt;=BRASS!$G$128),($V12=BRASS!$E$128)),(BRASS!$C$128),(IF(AND($AR12=BRASS!$B$129,($T12&gt;=BRASS!$F$129),($T12&lt;=BRASS!$G$129),($V12=BRASS!$E$129)),(BRASS!$C$129),(IF(AND($AR12=BRASS!$B$130,($T12&gt;=BRASS!$F$130),($T12&lt;=BRASS!$G$130),($V12=BRASS!$E$130)),(BRASS!$C$130),(IF(AND($AR12=BRASS!$B$131,($T12&gt;=BRASS!$F$131),($T12&lt;=BRASS!$G$131),($V12=BRASS!$E$131)),(BRASS!$C$131),(IF(AND($AR12=BRASS!$B$132,($T12&gt;=BRASS!$F$132),($T12&lt;=BRASS!$G$132),($V12=BRASS!$E$132)),(BRASS!$C$132),(IF(AND($AR12=BRASS!$B$133,($T12&gt;=BRASS!$F$133),($T12&lt;=BRASS!$G$133),($V12=BRASS!$E$133)),(BRASS!$C$133),(IF(AND($AR12=BRASS!$B$134,($T12&gt;=BRASS!$F$134),($T12&lt;=BRASS!$G$134),($V12=BRASS!$E$134)),(BRASS!$C$134),(IF(AND($AR12=BRASS!$B$135,($T12&gt;=BRASS!$F$135),($T12&lt;=BRASS!$G$135),($V12=BRASS!$E$135)),(BRASS!$C$135),(IF(AND($AR12=BRASS!$B$136,($T12&gt;=BRASS!$F$136),($T12&lt;=BRASS!$G$136),($V12=BRASS!$E$136)),(BRASS!$C$136),(IF(AND($AR12=BRASS!$B$137,($T12&gt;=BRASS!$F$137),($T12&lt;=BRASS!$G$137),($V12=BRASS!$E$137)),(BRASS!$C$137),(IF(AND($AR12=BRASS!$B$138,($T12&gt;=BRASS!$F$138),($T12&lt;=BRASS!$G$138),($V12=BRASS!$E$138)),(BRASS!$C$138),(IF(AND($AR12=BRASS!$B$139,($T12&gt;=BRASS!$F$139),($T12&lt;=BRASS!$G$139),($V12=BRASS!$E$139)),(BRASS!$C$139),(IF(AND($AR12=BRASS!$B$140,($T12&gt;=BRASS!$F$140),($T12&lt;=BRASS!$G$140),($V12=BRASS!$E$140)),(BRASS!$C$140),(IF(AND($AR12=BRASS!$B$141,($T12&gt;=BRASS!$F$141),($T12&lt;=BRASS!$G$141),($V12=BRASS!$E$141)),(BRASS!$C$141),(IF(AND($AR12=BRASS!$B$142,($T12&gt;=BRASS!$F$142),($T12&lt;=BRASS!$G$142),($V12=BRASS!$E$142)),(BRASS!$C$142),(IF(AND($AR12=BRASS!$B$143,($T12&gt;=BRASS!$F$143),($T12&lt;=BRASS!$G$143),($V12=BRASS!$E$143)),(BRASS!$C$143),(IF(AND($AR12=BRASS!$B$144,($T12&gt;=BRASS!$F$144),($T12&lt;=BRASS!$G$144),($V12=BRASS!$E$144)),(BRASS!$C$144),(IF(AND($AR12=BRASS!$B$145,($T12&gt;=BRASS!$F$145),($T12&lt;=BRASS!$G$145),($V12=BRASS!$E$145)),(BRASS!$C$145),(IF(AND($AR12=BRASS!$B$145,($T12&gt;=BRASS!$F$145),($T12&lt;=BRASS!$G$145),($V12=BRASS!$E$145)),(BRASS!$C$145),(IF(AND($AR12=BRASS!$B$146,($T12&gt;=BRASS!$F$146),($T12&lt;=BRASS!$G$146),($V12=BRASS!$E$146)),(BRASS!$C$146),(IF(AND($AR12=BRASS!$B$147,($T12&gt;=BRASS!$F$147),($T12&lt;=BRASS!$G$147),($V12=BRASS!$E$147)),(BRASS!$C$147),(IF(AND($AR12=BRASS!$B$148,($T12&gt;=BRASS!$F$148),($T12&lt;=BRASS!$G$148),($V12=BRASS!$E$148)),(BRASS!$C$148),(IF(AND($AR12=BRASS!$B$149,($T12&gt;=BRASS!$F$149),($T12&lt;=BRASS!$G$149),($V12=BRASS!$E$149)),(BRASS!$C$149),(IF(AND($AR12=BRASS!$B$150,($T12&gt;=BRASS!$F$150),($T12&lt;=BRASS!$G$150),($V12=BRASS!$E$150)),(BRASS!$C$150),(IF(AND($AR12=BRASS!$B$151,($T12&gt;=BRASS!$F$151),($T12&lt;=BRASS!$G$151),($V12=BRASS!$E$151)),(BRASS!$C$151),(IF(AND($AR12=BRASS!$B$152,($T12&gt;=BRASS!$F$152),($T12&lt;=BRASS!$G$152),($V12=BRASS!$E$152)),(BRASS!$C$152),(IF(AND($AR12=BRASS!$B$153,($T12&gt;=BRASS!$F$153),($T12&lt;=BRASS!$G$153),($V12=BRASS!$E$153)),(BRASS!$C$153),("NA")))))))))))))))))))))))))))))))))))))))))))))))))))))))))))))))))))))))))))))))))))))))))))))))))))))))))))))))))))</f>
        <v>NA</v>
      </c>
      <c r="AW12" s="82" t="str">
        <f>IF(AND($AR12=BRASS!$B$154,($T12&gt;=BRASS!$F$154),($T12&lt;=BRASS!$G$154),($V12=BRASS!$E$154)),(BRASS!$C$154),(IF(AND($AR12=BRASS!$B$155,($T12&gt;=BRASS!$F$155),($T12&lt;=BRASS!$G$155),($V12=BRASS!$E$155)),(BRASS!$C$155),(IF(AND($AR12=BRASS!$B$156,($T12&gt;=BRASS!$F$156),($T12&lt;=BRASS!$G$156),($V12=BRASS!$E$156)),(BRASS!$C$156),(IF(AND($AR12=BRASS!$B$157,($T12&gt;=BRASS!$F$157),($T12&lt;=BRASS!$G$157),($V12=BRASS!$E$157)),(BRASS!$C$157),(IF(AND($AR12=BRASS!$B$158,($T12&gt;=BRASS!$F$158),($T12&lt;=BRASS!$G$158),($V12=BRASS!$E$158)),(BRASS!$C$158),(IF(AND($AR12=BRASS!$B$159,($T12&gt;=BRASS!$F$159),($T12&lt;=BRASS!$G$159),($V12=BRASS!$E$159)),(BRASS!$C$159),(IF(AND($AR12=BRASS!$B$160,($T12&gt;=BRASS!$F$160),($T12&lt;=BRASS!$G$160),($V12=BRASS!$E$160)),(BRASS!$C$160),(IF(AND($AR12=BRASS!$B$161,($T12&gt;=BRASS!$F$161),($T12&lt;=BRASS!$G$161),($V12=BRASS!$E$161)),(BRASS!$C$161),(IF(AND($AR12=BRASS!$B$162,($T12&gt;=BRASS!$F$162),($T12&lt;=BRASS!$G$162),($V12=BRASS!$E$162)),(BRASS!$C$162),(IF(AND($AR12=BRASS!$B$163,($T12&gt;=BRASS!$F$163),($T12&lt;=BRASS!$G$163),($V12=BRASS!$E$163)),(BRASS!$C$163),(IF(AND($AR12=BRASS!$B$164,($T12&gt;=BRASS!$F$164),($T12&lt;=BRASS!$G$164),($V12=BRASS!$E$164)),(BRASS!$C$164),(IF(AND($AR12=BRASS!$B$165,($T12&gt;=BRASS!$F$165),($T12&lt;=BRASS!$G$165),($V12=BRASS!$E$165)),(BRASS!$C$165),(IF(AND($AR12=BRASS!$B$166,($T12&gt;=BRASS!$F$166),($T12&lt;=BRASS!$G$166),($V12=BRASS!$E$166)),(BRASS!$C$166),(IF(AND($AR12=BRASS!$B$167,($T12&gt;=BRASS!$F$167),($T12&lt;=BRASS!$G$167),($V12=BRASS!$E$167)),(BRASS!$C$167),(IF(AND($AR12=BRASS!$B$168,($T12&gt;=BRASS!$F$168),($T12&lt;=BRASS!$G$168),($V12=BRASS!$E$168)),(BRASS!$C$168),(IF(AND($AR12=BRASS!$B$169,($T12&gt;=BRASS!$F$169),($T12&lt;=BRASS!$G$169),($V12=BRASS!$E$169)),(BRASS!$C$169),(IF(AND($AR12=BRASS!$B$170,($T12&gt;=BRASS!$F$170),($T12&lt;=BRASS!$G$170),($V12=BRASS!$E$170)),(BRASS!$C$170),(IF(AND($AR12=BRASS!$B$171,($T12&gt;=BRASS!$F$171),($T12&lt;=BRASS!$G$171),($V12=BRASS!$E$171)),(BRASS!$C$171),(IF(AND($AR12=BRASS!$B$172,($T12&gt;=BRASS!$F$172),($T12&lt;=BRASS!$G$172),($V12=BRASS!$E$172)),(BRASS!$C$172),(IF(AND($AR12=BRASS!$B$173,($T12&gt;=BRASS!$F$173),($T12&lt;=BRASS!$G$173),($V12=BRASS!$E$173)),(BRASS!$C$173),(IF(AND($AR12=BRASS!$B$174,($T12&gt;=BRASS!$F$174),($T12&lt;=BRASS!$G$174),($V12=BRASS!$E$174)),(BRASS!$C$174),(IF(AND($AR12=BRASS!$B$175,($T12&gt;=BRASS!$F$175),($T12&lt;=BRASS!$G$175),($V12=BRASS!$E$175)),(BRASS!$C$175),(IF(AND($AR12=BRASS!$B$176,($T12&gt;=BRASS!$F$176),($T12&lt;=BRASS!$G$176),($V12=BRASS!$E$176)),(BRASS!$C$176),(IF(AND($AR12=BRASS!$B$177,($T12&gt;=BRASS!$F$177),($T12&lt;=BRASS!$G$177),($V12=BRASS!$E$177)),(BRASS!$C$177),(IF(AND($AR12=BRASS!$B$178,($T12&gt;=BRASS!$F$178),($T12&lt;=BRASS!$G$178),($V12=BRASS!$E$178)),(BRASS!$C$178),(IF(AND($AR12=BRASS!$B$179,($T12&gt;=BRASS!$F$179),($T12&lt;=BRASS!$G$179),($V12=BRASS!$E$179)),(BRASS!$C$179),(IF(AND($AR12=BRASS!$B$180,($T12&gt;=BRASS!$F$180),($T12&lt;=BRASS!$G$180),($V12=BRASS!$E$180)),(BRASS!$C$180),(IF(AND($AR12=BRASS!$B$181,($T12&gt;=BRASS!$F$181),($T12&lt;=BRASS!$G$181),($V12=BRASS!$E$181)),(BRASS!$C$181),(IF(AND($AR12=BRASS!$B$182,($T12&gt;=BRASS!$F$182),($T12&lt;=BRASS!$G$182),($V12=BRASS!$E$182)),(BRASS!$C$182),(IF(AND($AR12=BRASS!$B$183,($T12&gt;=BRASS!$F$183),($T12&lt;=BRASS!$G$183),($V12=BRASS!$E$183)),(BRASS!$C$183),(IF(AND($AR12=BRASS!$B$184,($T12&gt;=BRASS!$F$184),($T12&lt;=BRASS!$G$184),($V12=BRASS!$E$184)),(BRASS!$C$184),(IF(AND($AR12=BRASS!$B$185,($T12&gt;=BRASS!$F$185),($T12&lt;=BRASS!$G$185),($V12=BRASS!$E$185)),(BRASS!$C$185),(IF(AND($AR12=BRASS!$B$186,($T12&gt;=BRASS!$F$186),($T12&lt;=BRASS!$G$186),($V12=BRASS!$E$186)),(BRASS!$C$186),(IF(AND($AR12=BRASS!$B$187,($T12&gt;=BRASS!$F$187),($T12&lt;=BRASS!$G$187),($V12=BRASS!$E$187)),(BRASS!$C$187),(IF(AND($AR12=BRASS!$B$188,($T12&gt;=BRASS!$F$188),($T12&lt;=BRASS!$G$188),($V12=BRASS!$E$188)),(BRASS!$C$188),(IF(AND($AR12=BRASS!$B$189,($T12&gt;=BRASS!$F$189),($T12&lt;=BRASS!$G$189),($V12=BRASS!$E$189)),(BRASS!$C$189),(IF(AND($AR12=BRASS!$B$190,($T12&gt;=BRASS!$F$190),($T12&lt;=BRASS!$G$190),($V12=BRASS!$E$190)),(BRASS!$C$190),(IF(AND($AR12=BRASS!$B$191,($T12&gt;=BRASS!$F$191),($T12&lt;=BRASS!$G$191),($V12=BRASS!$E$191)),(BRASS!$C$191),(IF(AND($AR12=BRASS!$B$192,($T12&gt;=BRASS!$F$192),($T12&lt;=BRASS!$G$192),($V12=BRASS!$E$192)),(BRASS!$C$192),(IF(AND($AR12=BRASS!$B$193,($T12&gt;=BRASS!$F$193),($T12&lt;=BRASS!$G$193),($V12=BRASS!$E$193)),(BRASS!$C$193),(IF(AND($AR12=BRASS!$B$194,($T12&gt;=BRASS!$F$194),($T12&lt;=BRASS!$G$194),($V12=BRASS!$E$194)),(BRASS!$C$194),(IF(AND($AR12=BRASS!$B$195,($T12&gt;=BRASS!$F$195),($T12&lt;=BRASS!$G$195),($V12=BRASS!$E$195)),(BRASS!$C$195),(IF(AND($AR12=BRASS!$B$196,($T12&gt;=BRASS!$F$196),($T12&lt;=BRASS!$G$196),($V12=BRASS!$E$196)),(BRASS!$C$196),("NA"))))))))))))))))))))))))))))))))))))))))))))))))))))))))))))))))))))))))))))))))))))))</f>
        <v>NA</v>
      </c>
      <c r="AX12" s="82" t="str">
        <f>IF(AND($AR12=BRASS!$B$60,($T12&gt;=BRASS!$F$60),($T12&lt;=BRASS!$G$60),($V12=BRASS!$E$60)),(BRASS!$C$60),(IF(AND($AR12=BRASS!$B$61,($T12&gt;=BRASS!$F$61),($T12&lt;=BRASS!$G$61),($V12=BRASS!$E$61)),(BRASS!$C$61),(IF(AND($AR12=BRASS!$B$62,($T12&gt;=BRASS!$F$62),($T12&lt;=BRASS!$G$62),($V12=BRASS!$E$62)),(BRASS!$C$62),(IF(AND($AR12=BRASS!$B$63,($T12&gt;=BRASS!$F$63),($T12&lt;=BRASS!$G$63),($V12=BRASS!$E$63)),(BRASS!$C$63),(IF(AND($AR12=BRASS!$B$64,($T12&gt;=BRASS!$F$64),($T12&lt;=BRASS!$G$64),($V12=BRASS!$E$64)),(BRASS!$C$64),(IF(AND($AR12=BRASS!$B$65,($T12&gt;=BRASS!$F$65),($T12&lt;=BRASS!$G$65),($V12=BRASS!$E$65)),(BRASS!$C$65),(IF(AND($AR12=BRASS!$B$66,($T12&gt;=BRASS!$F$66),($T12&lt;=BRASS!$G$66),($V12=BRASS!$E$66)),(BRASS!$C$66),(IF(AND($AR12=BRASS!$B$67,($T12&gt;=BRASS!$F$67),($T12&lt;=BRASS!$G$67),($V12=BRASS!$E$67)),(BRASS!$C$67),(IF(AND($AR12=BRASS!$B$68,($T12&gt;=BRASS!$F$68),($T12&lt;=BRASS!$G$68),($V12=BRASS!$E$68)),(BRASS!$C$68),(IF(AND($AR12=BRASS!$B$69,($T12&gt;=BRASS!$F$69),($T12&lt;=BRASS!$G$69),($V12=BRASS!$E$69)),(BRASS!$C$69),(IF(AND($AR12=BRASS!$B$70,($T12&gt;=BRASS!$F$70),($T12&lt;=BRASS!$G$70),($V12=BRASS!$E$70)),(BRASS!$C$70),(IF(AND($AR12=BRASS!$B$71,($T12&gt;=BRASS!$F$71),($T12&lt;=BRASS!$G$71),($V12=BRASS!$E$71)),(BRASS!$C$71),(IF(AND($AR12=BRASS!$B$72,($T12&gt;=BRASS!$F$72),($T12&lt;=BRASS!$G$72),($V12=BRASS!$E$72)),(BRASS!$C$72),(IF(AND($AR12=BRASS!$B$73,($T12&gt;=BRASS!$F$73),($T12&lt;=BRASS!$G$73),($V12=BRASS!$E$73)),(BRASS!$C$73),(IF(AND($AR12=BRASS!$B$74,($T12&gt;=BRASS!$F$74),($T12&lt;=BRASS!$G$74),($V12=BRASS!$E$74)),(BRASS!$C$74),(IF(AND($AR12=BRASS!$B$75,($T12&gt;=BRASS!$F$75),($T12&lt;=BRASS!$G$75),($V12=BRASS!$E$75)),(BRASS!$C$75),(IF(AND($AR12=BRASS!$B$76,($T12&gt;=BRASS!$F$76),($T12&lt;=BRASS!$G$76),($V12=BRASS!$E$76)),(BRASS!$C$76),(IF(AND($AR12=BRASS!$B$77,($T12&gt;=BRASS!$F$77),($T12&lt;=BRASS!$G$77),($V12=BRASS!$E$77)),(BRASS!$C$77),(IF(AND($AR12=BRASS!$B$78,($T12&gt;=BRASS!$F$78),($T12&lt;=BRASS!$G$78),($V12=BRASS!$E$78)),(BRASS!$C$78),(IF(AND($AR12=BRASS!$B$79,($T12&gt;=BRASS!$F$79),($T12&lt;=BRASS!$G$79),($V12=BRASS!$E$79)),(BRASS!$C$79),(IF(AND($AR12=BRASS!$B$80,($T12&gt;=BRASS!$F$80),($T12&lt;=BRASS!$G$80),($V12=BRASS!$E$80)),(BRASS!$C$80),(IF(AND($AR12=BRASS!$B$81,($T12&gt;=BRASS!$F$81),($T12&lt;=BRASS!$G$81),($V12=BRASS!$E$81)),(BRASS!$C$81),(IF(AND($AR12=BRASS!$B$82,($T12&gt;=BRASS!$F$82),($T12&lt;=BRASS!$G$82),($V12=BRASS!$E$82)),(BRASS!$C$82),(IF(AND($AR12=BRASS!$B$83,($T12&gt;=BRASS!$F$83),($T12&lt;=BRASS!$G$83),($V12=BRASS!$E$83)),(BRASS!$C$83),(IF(AND($AR12=BRASS!$B$84,($T12&gt;=BRASS!$F$84),($T12&lt;=BRASS!$G$84),($V12=BRASS!$E$84)),(BRASS!$C$84),(IF(AND($AR12=BRASS!$B$85,($T12&gt;=BRASS!$F$85),($T12&lt;=BRASS!$G$85),($V12=BRASS!$E$85)),(BRASS!$C$85),(IF(AND($AR12=BRASS!$B$86,($T12&gt;=BRASS!$F$86),($T12&lt;=BRASS!$G$86),($V12=BRASS!$E$86)),(BRASS!$C$86),(IF(AND($AR12=BRASS!$B$87,($T12&gt;=BRASS!$F$87),($T12&lt;=BRASS!$G$87),($V12=BRASS!$E$87)),(BRASS!$C$87),(IF(AND($AR12=BRASS!$B$88,($T12&gt;=BRASS!$F$88),($T12&lt;=BRASS!$G$88),($V12=BRASS!$E$88)),(BRASS!$C$88),(IF(AND($AR12=BRASS!$B$89,($T12&gt;=BRASS!$F$89),($T12&lt;=BRASS!$G$89),($V12=BRASS!$E$89)),(BRASS!$C$89),(IF(AND($AR12=BRASS!$B$90,($T12&gt;=BRASS!$F$90),($T12&lt;=BRASS!$G$90),($V12=BRASS!$E$90)),(BRASS!$C$90),(IF(AND($AR12=BRASS!$B$91,($T12&gt;=BRASS!$F$91),($T12&lt;=BRASS!$G$91),($V12=BRASS!$E$91)),(BRASS!$C$91),(IF(AND($AR12=BRASS!$B$92,($T12&gt;=BRASS!$F$92),($T12&lt;=BRASS!$G$92),($V12=BRASS!$E$92)),(BRASS!$C$92),(IF(AND($AR12=BRASS!$B$93,($T12&gt;=BRASS!$F$93),($T12&lt;=BRASS!$G$93),($V12=BRASS!$E$93)),(BRASS!$C$93),(IF(AND($AR12=BRASS!$B$94,($T12&gt;=BRASS!$F$94),($T12&lt;=BRASS!$G$94),($V12=BRASS!$E$94)),(BRASS!$C$94),(IF(AND($AR12=BRASS!$B$95,($T12&gt;=BRASS!$F$95),($T12&lt;=BRASS!$G$95),($V12=BRASS!$E$95)),(BRASS!$C$95),(IF(AND($AR12=BRASS!$B$96,($T12&gt;=BRASS!$F$96),($T12&lt;=BRASS!$G$96),($V12=BRASS!$E$96)),(BRASS!$C$96),(IF(AND($AR12=BRASS!$B$97,($T12&gt;=BRASS!$F$97),($T12&lt;=BRASS!$G$97),($V12=BRASS!$E$97)),(BRASS!$C$97),("NA"))))))))))))))))))))))))))))))))))))))))))))))))))))))))))))))))))))))))))))</f>
        <v>NA</v>
      </c>
      <c r="AY12" s="82" t="str">
        <f t="shared" si="5"/>
        <v xml:space="preserve"> ET</v>
      </c>
      <c r="AZ12" s="82" t="str">
        <f t="shared" si="6"/>
        <v xml:space="preserve"> </v>
      </c>
      <c r="BA12" s="82" t="str">
        <f>IF(AND($AR12=BRASS!$B$4,($T12&gt;=BRASS!$F$4),($T12&lt;=BRASS!$G$4),($AA12=BRASS!$E$4)),(BRASS!$C$4),(IF(AND($AR12=BRASS!$B$5,($T12&gt;=BRASS!$F$5),($T12&lt;=BRASS!$G$5),($AA12=BRASS!$E$5)),(BRASS!$C$5),(IF(AND($AR12=BRASS!$B$6,($T12&gt;=BRASS!$F$6),($T12&lt;=BRASS!$G$6),($AA12=BRASS!$E$6)),(BRASS!$C$6),(IF(AND($AR12=BRASS!$B$7,($T12&gt;=BRASS!$F$7),($T12&lt;=BRASS!$G$7),($AA12=BRASS!$E$7)),(BRASS!$C$7),(IF(AND($AR12=BRASS!$B$8,($T12&gt;=BRASS!$F$8),($T12&lt;=BRASS!$G$8),($AA12=BRASS!$E$8)),(BRASS!$C$8),(IF(AND($AR12=BRASS!$B$9,($T12&gt;=BRASS!$F$9),($T12&lt;=BRASS!$G$9),($AA12=BRASS!$E$9)),(BRASS!$C$9),(IF(AND($AR12=BRASS!$B$10,($T12&gt;=BRASS!$F$10),($T12&lt;=BRASS!$G$10),($AA12=BRASS!$E$10)),(BRASS!$C$10),(IF(AND($AR12=BRASS!$B$11,($T12&gt;=BRASS!$F$11),($T12&lt;=BRASS!$G$11),($AA12=BRASS!$E$11)),(BRASS!$C$11),(IF(AND($AR12=BRASS!$B$12,($T12&gt;=BRASS!$F$12),($T12&lt;=BRASS!$G$12),($AA12=BRASS!$E$12)),(BRASS!$C$12),(IF(AND($AR12=BRASS!$B$13,($T12&gt;=BRASS!$F$13),($T12&lt;=BRASS!$G$13),($AA12=BRASS!$E$13)),(BRASS!$C$13),(IF(AND($AR12=BRASS!$B$14,($T12&gt;=BRASS!$F$14),($T12&lt;=BRASS!$G$14),($AA12=BRASS!$E$14)),(BRASS!$C$14),(IF(AND($AR12=BRASS!$B$15,($T12&gt;=BRASS!$F$15),($T12&lt;=BRASS!$G$15),($AA12=BRASS!$E$15)),(BRASS!$C$15),(IF(AND($AR12=BRASS!$B$16,($T12&gt;=BRASS!$F$16),($T12&lt;=BRASS!$G$16),($AA12=BRASS!$E$16)),(BRASS!$C$16),(IF(AND($AR12=BRASS!$B$17,($T12&gt;=BRASS!$F$17),($T12&lt;=BRASS!$G$17),($AA12=BRASS!$E$17)),(BRASS!$C$17),(IF(AND($AR12=BRASS!$B$18,($T12&gt;=BRASS!$F$18),($T12&lt;=BRASS!$G$18),($AA12=BRASS!$E$18)),(BRASS!$C$18),(IF(AND($AR12=BRASS!$B$19,($T12&gt;=BRASS!$F$19),($T12&lt;=BRASS!$G$19),($AA12=BRASS!$E$19)),(BRASS!$C$19),(IF(AND($AR12=BRASS!$B$20,($T12&gt;=BRASS!$F$20),($T12&lt;=BRASS!$G$20),($AA12=BRASS!$E$20)),(BRASS!$C$20),(IF(AND($AR12=BRASS!$B$21,($T12&gt;=BRASS!$F$21),($T12&lt;=BRASS!$G$21),($AA12=BRASS!$E$21)),(BRASS!$C$21),(IF(AND($AR12=BRASS!$B$22,($T12&gt;=BRASS!$F$22),($T12&lt;=BRASS!$G$22),($AA12=BRASS!$E$22)),(BRASS!$C$22),(IF(AND($AR12=BRASS!$B$23,($T12&gt;=BRASS!$F$23),($T12&lt;=BRASS!$G$23),($AA12=BRASS!$E$23)),(BRASS!$C$23),(IF(AND($AR12=BRASS!$B$24,($T12&gt;=BRASS!$F$24),($T12&lt;=BRASS!$G$24),($AA12=BRASS!$E$24)),(BRASS!$C$24),(IF(AND($AR12=BRASS!$B$25,($T12&gt;=BRASS!$F$25),($T12&lt;=BRASS!$G$25),($AA12=BRASS!$E$25)),(BRASS!$C$25),(IF(AND($AR12=BRASS!$B$26,($T12&gt;=BRASS!$F$26),($T12&lt;=BRASS!$G$26),($AA12=BRASS!$E$26)),(BRASS!$C$26),(IF(AND($AR12=BRASS!$B$27,($T12&gt;=BRASS!$F$27),($T12&lt;=BRASS!$G$27),($AA12=BRASS!$E$27)),(BRASS!$C$27),(IF(AND($AR12=BRASS!$B$28,($T12&gt;=BRASS!$F$28),($T12&lt;=BRASS!$G$28),($AA12=BRASS!$E$28)),(BRASS!$C$28),(IF(AND($AR12=BRASS!$B$29,($T12&gt;=BRASS!$F$29),($T12&lt;=BRASS!$G$29),($AA12=BRASS!$E$29)),(BRASS!$C$29),(IF(AND($AR12=BRASS!$B$30,($T12&gt;=BRASS!$F$30),($T12&lt;=BRASS!$G$30),($AA12=BRASS!$E$30)),(BRASS!$C$30),(IF(AND($AR12=BRASS!$B$31,($T12&gt;=BRASS!$F$31),($T12&lt;=BRASS!$G$31),($AA12=BRASS!$E$31)),(BRASS!$C$31),(IF(AND($AR12=BRASS!$B$32,($T12&gt;=BRASS!$F$32),($T12&lt;=BRASS!$G$32),($AA12=BRASS!$E$32)),(BRASS!$C$32),(IF(AND($AR12=BRASS!$B$33,($T12&gt;=BRASS!$F$33),($T12&lt;=BRASS!$G$33),($AA12=BRASS!$E$33)),(BRASS!$C$33),(IF(AND($AR12=BRASS!$B$34,($T12&gt;=BRASS!$F$34),($T12&lt;=BRASS!$G$34),($AA12=BRASS!$E$34)),(BRASS!$C$34),(IF(AND($AR12=BRASS!$B$35,($T12&gt;=BRASS!$F$35),($T12&lt;=BRASS!$G$35),($AA12=BRASS!$E$35)),(BRASS!$C$35),(IF(AND($AR12=BRASS!$B$36,($T12&gt;=BRASS!$F$36),($T12&lt;=BRASS!$G$36),($AA12=BRASS!$E$36)),(BRASS!$C$36),(IF(AND($AR12=BRASS!$B$37,($T12&gt;=BRASS!$F$37),($T12&lt;=BRASS!$G$37),($AA12=BRASS!$E$37)),(BRASS!$C$37),(IF(AND($AR12=BRASS!$B$38,($T12&gt;=BRASS!$F$38),($T12&lt;=BRASS!$G$38),($AA12=BRASS!$E$38)),(BRASS!$C$38),(IF(AND($AR12=BRASS!$B$39,($T12&gt;=BRASS!$F$39),($T12&lt;=BRASS!$G$39),($AA12=BRASS!$E$39)),(BRASS!$C$39),(IF(AND($AR12=BRASS!$B$40,($T12&gt;=BRASS!$F$40),($T12&lt;=BRASS!$G$40),($AA12=BRASS!$E$40)),(BRASS!$C$40),(IF(AND($AR12=BRASS!$B$41,($T12&gt;=BRASS!$F$41),($T12&lt;=BRASS!$G$41),($AA12=BRASS!$E$41)),(BRASS!$C$41),(IF(AND($AR12=BRASS!$B$42,($T12&gt;=BRASS!$F$42),($T12&lt;=BRASS!$G$42),($AA12=BRASS!$E$42)),(BRASS!$C$42),(IF(AND($AR12=BRASS!$B$43,($T12&gt;=BRASS!$F$43),($T12&lt;=BRASS!$G$43),($AA12=BRASS!$E$43)),(BRASS!$C$43),(IF(AND($AR12=BRASS!$B$44,($T12&gt;=BRASS!$F$44),($T12&lt;=BRASS!$G$44),($AA12=BRASS!$E$44)),(BRASS!$C$44),(IF(AND($AR12=BRASS!$B$45,($T12&gt;=BRASS!$F$45),($T12&lt;=BRASS!$G$45),($AA12=BRASS!$E$45)),(BRASS!$C$45),(IF(AND($AR12=BRASS!$B$46,($T12&gt;=BRASS!$F$46),($T12&lt;=BRASS!$G$46),($AA12=BRASS!$E$46)),(BRASS!$C$46),(IF(AND($AR12=BRASS!$B$47,($T12&gt;=BRASS!$F$47),($T12&lt;=BRASS!$G$47),($AA12=BRASS!$E$47)),(BRASS!$C$47),(IF(AND($AR12=BRASS!$B$48,($T12&gt;=BRASS!$F$48),($T12&lt;=BRASS!$G$48),($AA12=BRASS!$E$48)),(BRASS!$C$48),(IF(AND($AR12=BRASS!$B$49,($T12&gt;=BRASS!$F$49),($T12&lt;=BRASS!$G$49),($AA12=BRASS!$E$49)),(BRASS!$C$49),(IF(AND($AR12=BRASS!$B$50,($T12&gt;=BRASS!$F$50),($T12&lt;=BRASS!$G$50),($AA12=BRASS!$E$50)),(BRASS!$C$50),(IF(AND($AR12=BRASS!$B$51,($T12&gt;=BRASS!$F$51),($T12&lt;=BRASS!$G$51),($AA12=BRASS!$E$51)),(BRASS!$C$51),(IF(AND($AR12=BRASS!$B$52,($T12&gt;=BRASS!$F$52),($T12&lt;=BRASS!$G$52),($AA12=BRASS!$E$52)),(BRASS!$C$52),(IF(AND($AR12=BRASS!$B$53,($T12&gt;=BRASS!$F$53),($T12&lt;=BRASS!$G$53),($AA12=BRASS!$E$53)),(BRASS!$C$53),(IF(AND($AR12=BRASS!$B$54,($T12&gt;=BRASS!$F$54),($T12&lt;=BRASS!$G$54),($AA12=BRASS!$E$54)),(BRASS!$C$54),(IF(AND($AR12=BRASS!$B$55,($T12&gt;=BRASS!$F$55),($T12&lt;=BRASS!$G$55),($AA12=BRASS!$E$55)),(BRASS!$C$55),(IF(AND($AR12=BRASS!$B$56,($T12&gt;=BRASS!$F$56),($T12&lt;=BRASS!$G$56),($AA12=BRASS!$E$56)),(BRASS!$C$56),(IF(AND($AR12=BRASS!$B$57,($T12&gt;=BRASS!$F$57),($T12&lt;=BRASS!$G$57),($AA12=BRASS!$E$57)),(BRASS!$C$57),(IF(AND($AR12=BRASS!$B$58,($T12&gt;=BRASS!$F$58),($T12&lt;=BRASS!$G$58),($AA12=BRASS!$E$58)),(BRASS!$C$58),(IF(AND($AR12=BRASS!$B$59,($T12&gt;=BRASS!$F$59),($T12&lt;=BRASS!$G$59),($AA12=BRASS!$E$59)),(BRASS!$C$59),("NA"))))))))))))))))))))))))))))))))))))))))))))))))))))))))))))))))))))))))))))))))))))))))))))))))))))))))))))))))</f>
        <v>BPW 01</v>
      </c>
      <c r="BB12" s="151" t="str">
        <f>(IF(AND($AR12=BRASS!$B$98,($T12&gt;=BRASS!$F$98),($T12&lt;=BRASS!$G$98),($AA12=BRASS!$E$98)),(BRASS!$C$98),(IF(AND($AR12=BRASS!$B$99,($T12&gt;=BRASS!$F$99),($T12&lt;=BRASS!$G$99),($AA12=BRASS!$E$99)),(BRASS!$C$99),(IF(AND($AR12=BRASS!$B$100,($T12&gt;=BRASS!$F$100),($T12&lt;=BRASS!$G$100),($AA12=BRASS!$E$100)),(BRASS!$C$100),(IF(AND($AR12=BRASS!$B$101,($T12&gt;=BRASS!$F$101),($T12&lt;=BRASS!$G$101),($AA12=BRASS!$E$101)),(BRASS!$C$101),(IF(AND($AR12=BRASS!$B$102,($T12&gt;=BRASS!$F$102),($T12&lt;=BRASS!$G$102),($AA12=BRASS!$E$102)),(BRASS!$C$102),(IF(AND($AR12=BRASS!$B$103,($T12&gt;=BRASS!$F$103),($T12&lt;=BRASS!$G$103),($AA12=BRASS!$E$103)),(BRASS!$C$103),(IF(AND($AR12=BRASS!$B$104,($T12&gt;=BRASS!$F$104),($T12&lt;=BRASS!$G$104),($AA12=BRASS!$E$104)),(BRASS!$C$104),(IF(AND($AR12=BRASS!$B$105,($T12&gt;=BRASS!$F$105),($T12&lt;=BRASS!$G$105),($AA12=BRASS!$E$105)),(BRASS!$C$105),(IF(AND($AR12=BRASS!$B$106,($T12&gt;=BRASS!$F$106),($T12&lt;=BRASS!$G$106),($AA12=BRASS!$E$106)),(BRASS!$C$106),(IF(AND($AR12=BRASS!$B$107,($T12&gt;=BRASS!$F$107),($T12&lt;=BRASS!$G$107),($AA12=BRASS!$E$107)),(BRASS!$C$107),(IF(AND($AR12=BRASS!$B$108,($T12&gt;=BRASS!$F$108),($T12&lt;=BRASS!$G$108),($AA12=BRASS!$E$108)),(BRASS!$C$108),(IF(AND($AR12=BRASS!$B$109,($T12&gt;=BRASS!$F$109),($T12&lt;=BRASS!$G$109),($AA12=BRASS!$E$109)),(BRASS!$C$109),(IF(AND($AR12=BRASS!$B$110,($T12&gt;=BRASS!$F$110),($T12&lt;=BRASS!$G$110),($AA12=BRASS!$E$110)),(BRASS!$C$110),(IF(AND($AR12=BRASS!$B$111,($T12&gt;=BRASS!$F$111),($T12&lt;=BRASS!$G$111),($AA12=BRASS!$E$111)),(BRASS!$C$111),(IF(AND($AR12=BRASS!$B$112,($T12&gt;=BRASS!$F$112),($T12&lt;=BRASS!$G$112),($AA12=BRASS!$E$112)),(BRASS!$C$112),(IF(AND($AR12=BRASS!$B$113,($T12&gt;=BRASS!$F$113),($T12&lt;=BRASS!$G$113),($AA12=BRASS!$E$113)),(BRASS!$C$113),(IF(AND($AR12=BRASS!$B$114,($T12&gt;=BRASS!$F$114),($T12&lt;=BRASS!$G$114),($AA12=BRASS!$E$114)),(BRASS!$C$114),(IF(AND($AR12=BRASS!$B$115,($T12&gt;=BRASS!$F$115),($T12&lt;=BRASS!$G$115),($AA12=BRASS!$E$115)),(BRASS!$C$115),(IF(AND($AR12=BRASS!$B$116,($T12&gt;=BRASS!$F$116),($T12&lt;=BRASS!$G$116),($AA12=BRASS!$E$116)),(BRASS!$C$116),(IF(AND($AR12=BRASS!$B$117,($T12&gt;=BRASS!$F$117),($T12&lt;=BRASS!$G$117),($AA12=BRASS!$E$117)),(BRASS!$C$117),(IF(AND($AR12=BRASS!$B$118,($T12&gt;=BRASS!$F$118),($T12&lt;=BRASS!$G$118),($AA12=BRASS!$E$118)),(BRASS!$C$118),(IF(AND($AR12=BRASS!$B$119,($T12&gt;=BRASS!$F$119),($T12&lt;=BRASS!$G$119),($AA12=BRASS!$E$119)),(BRASS!$C$119),(IF(AND($AR12=BRASS!$B$120,($T12&gt;=BRASS!$F$120),($T12&lt;=BRASS!$G$120),($AA12=BRASS!$E$120)),(BRASS!$C$120),(IF(AND($AR12=BRASS!$B$121,($T12&gt;=BRASS!$F$121),($T12&lt;=BRASS!$G$121),($AA12=BRASS!$E$121)),(BRASS!$C$121),(IF(AND($AR12=BRASS!$B$122,($T12&gt;=BRASS!$F$122),($T12&lt;=BRASS!$G$122),($AA12=BRASS!$E$122)),(BRASS!$C$122),(IF(AND($AR12=BRASS!$B$123,($T12&gt;=BRASS!$F$123),($T12&lt;=BRASS!$G$123),($AA12=BRASS!$E$123)),(BRASS!$C$123),(IF(AND($AR12=BRASS!$B$124,($T12&gt;=BRASS!$F$124),($T12&lt;=BRASS!$G$124),($AA12=BRASS!$E$124)),(BRASS!$C$124),(IF(AND($AR12=BRASS!$B$125,($T12&gt;=BRASS!$F$125),($T12&lt;=BRASS!$G$125),($AA12=BRASS!$E$125)),(BRASS!$C$125),(IF(AND($AR12=BRASS!$B$126,($T12&gt;=BRASS!$F$126),($T12&lt;=BRASS!$G$126),($AA12=BRASS!$E$126)),(BRASS!$C$126),(IF(AND($AR12=BRASS!$B$127,($T12&gt;=BRASS!$F$127),($T12&lt;=BRASS!$G$127),($AA12=BRASS!$E$127)),(BRASS!$C$127),(IF(AND($AR12=BRASS!$B$128,($T12&gt;=BRASS!$F$128),($T12&lt;=BRASS!$G$128),($AA12=BRASS!$E$128)),(BRASS!$C$128),(IF(AND($AR12=BRASS!$B$129,($T12&gt;=BRASS!$F$129),($T12&lt;=BRASS!$G$129),($AA12=BRASS!$E$129)),(BRASS!$C$129),(IF(AND($AR12=BRASS!$B$130,($T12&gt;=BRASS!$F$130),($T12&lt;=BRASS!$G$130),($AA12=BRASS!$E$130)),(BRASS!$C$130),(IF(AND($AR12=BRASS!$B$131,($T12&gt;=BRASS!$F$131),($T12&lt;=BRASS!$G$131),($AA12=BRASS!$E$131)),(BRASS!$C$131),(IF(AND($AR12=BRASS!$B$132,($T12&gt;=BRASS!$F$132),($T12&lt;=BRASS!$G$132),($AA12=BRASS!$E$132)),(BRASS!$C$132),(IF(AND($AR12=BRASS!$B$133,($T12&gt;=BRASS!$F$133),($T12&lt;=BRASS!$G$133),($AA12=BRASS!$E$133)),(BRASS!$C$133),(IF(AND($AR12=BRASS!$B$134,($T12&gt;=BRASS!$F$134),($T12&lt;=BRASS!$G$134),($AA12=BRASS!$E$134)),(BRASS!$C$134),(IF(AND($AR12=BRASS!$B$135,($T12&gt;=BRASS!$F$135),($T12&lt;=BRASS!$G$135),($AA12=BRASS!$E$135)),(BRASS!$C$135),(IF(AND($AR12=BRASS!$B$136,($T12&gt;=BRASS!$F$136),($T12&lt;=BRASS!$G$136),($AA12=BRASS!$E$136)),(BRASS!$C$136),(IF(AND($AR12=BRASS!$B$137,($T12&gt;=BRASS!$F$137),($T12&lt;=BRASS!$G$137),($AA12=BRASS!$E$137)),(BRASS!$C$137),(IF(AND($AR12=BRASS!$B$138,($T12&gt;=BRASS!$F$138),($T12&lt;=BRASS!$G$138),($AA12=BRASS!$E$138)),(BRASS!$C$138),(IF(AND($AR12=BRASS!$B$139,($T12&gt;=BRASS!$F$139),($T12&lt;=BRASS!$G$139),($AA12=BRASS!$E$139)),(BRASS!$C$139),(IF(AND($AR12=BRASS!$B$140,($T12&gt;=BRASS!$F$140),($T12&lt;=BRASS!$G$140),($AA12=BRASS!$E$140)),(BRASS!$C$140),(IF(AND($AR12=BRASS!$B$141,($T12&gt;=BRASS!$F$141),($T12&lt;=BRASS!$G$141),($AA12=BRASS!$E$141)),(BRASS!$C$141),(IF(AND($AR12=BRASS!$B$142,($T12&gt;=BRASS!$F$142),($T12&lt;=BRASS!$G$142),($AA12=BRASS!$E$142)),(BRASS!$C$142),(IF(AND($AR12=BRASS!$B$143,($T12&gt;=BRASS!$F$143),($T12&lt;=BRASS!$G$143),($AA12=BRASS!$E$143)),(BRASS!$C$143),(IF(AND($AR12=BRASS!$B$144,($T12&gt;=BRASS!$F$144),($T12&lt;=BRASS!$G$144),($AA12=BRASS!$E$144)),(BRASS!$C$144),(IF(AND($AR12=BRASS!$B$145,($T12&gt;=BRASS!$F$145),($T12&lt;=BRASS!$G$145),($AA12=BRASS!$E$145)),(BRASS!$C$145),(IF(AND($AR12=BRASS!$B$145,($T12&gt;=BRASS!$F$145),($T12&lt;=BRASS!$G$145),($AA12=BRASS!$E$145)),(BRASS!$C$145),(IF(AND($AR12=BRASS!$B$146,($T12&gt;=BRASS!$F$146),($T12&lt;=BRASS!$G$146),($AA12=BRASS!$E$146)),(BRASS!$C$146),(IF(AND($AR12=BRASS!$B$147,($T12&gt;=BRASS!$F$147),($T12&lt;=BRASS!$G$147),($AA12=BRASS!$E$147)),(BRASS!$C$147),(IF(AND($AR12=BRASS!$B$148,($T12&gt;=BRASS!$F$148),($T12&lt;=BRASS!$G$148),($AA12=BRASS!$E$148)),(BRASS!$C$148),(IF(AND($AR12=BRASS!$B$149,($T12&gt;=BRASS!$F$149),($T12&lt;=BRASS!$G$149),($AA12=BRASS!$E$149)),(BRASS!$C$149),(IF(AND($AR12=BRASS!$B$150,($T12&gt;=BRASS!$F$150),($T12&lt;=BRASS!$G$150),($AA12=BRASS!$E$150)),(BRASS!$C$150),(IF(AND($AR12=BRASS!$B$151,($T12&gt;=BRASS!$F$151),($T12&lt;=BRASS!$G$151),($AA12=BRASS!$E$151)),(BRASS!$C$151),(IF(AND($AR12=BRASS!$B$152,($T12&gt;=BRASS!$F$152),($T12&lt;=BRASS!$G$152),($AA12=BRASS!$E$152)),(BRASS!$C$152),(IF(AND($AR12=BRASS!$B$153,($T12&gt;=BRASS!$F$153),($T12&lt;=BRASS!$G$153),($AA12=BRASS!$E$153)),(BRASS!$C$153),("NA")))))))))))))))))))))))))))))))))))))))))))))))))))))))))))))))))))))))))))))))))))))))))))))))))))))))))))))))))))</f>
        <v>NA</v>
      </c>
      <c r="BC12" s="152" t="str">
        <f>IF(AND($AR12=BRASS!$B$154,($T12&gt;=BRASS!$F$154),($T12&lt;=BRASS!$G$154),($AA12=BRASS!$E$154)),(BRASS!$C$154),(IF(AND($AR12=BRASS!$B$155,($T12&gt;=BRASS!$F$155),($T12&lt;=BRASS!$G$155),($AA12=BRASS!$E$155)),(BRASS!$C$155),(IF(AND($AR12=BRASS!$B$156,($T12&gt;=BRASS!$F$156),($T12&lt;=BRASS!$G$156),($AA12=BRASS!$E$156)),(BRASS!$C$156),(IF(AND($AR12=BRASS!$B$157,($T12&gt;=BRASS!$F$157),($T12&lt;=BRASS!$G$157),($AA12=BRASS!$E$157)),(BRASS!$C$157),(IF(AND($AR12=BRASS!$B$158,($T12&gt;=BRASS!$F$158),($T12&lt;=BRASS!$G$158),($AA12=BRASS!$E$158)),(BRASS!$C$158),(IF(AND($AR12=BRASS!$B$159,($T12&gt;=BRASS!$F$159),($T12&lt;=BRASS!$G$159),($AA12=BRASS!$E$159)),(BRASS!$C$159),(IF(AND($AR12=BRASS!$B$160,($T12&gt;=BRASS!$F$160),($T12&lt;=BRASS!$G$160),($AA12=BRASS!$E$160)),(BRASS!$C$160),(IF(AND($AR12=BRASS!$B$161,($T12&gt;=BRASS!$F$161),($T12&lt;=BRASS!$G$161),($AA12=BRASS!$E$161)),(BRASS!$C$161),(IF(AND($AR12=BRASS!$B$162,($T12&gt;=BRASS!$F$162),($T12&lt;=BRASS!$G$162),($AA12=BRASS!$E$162)),(BRASS!$C$162),(IF(AND($AR12=BRASS!$B$163,($T12&gt;=BRASS!$F$163),($T12&lt;=BRASS!$G$163),($AA12=BRASS!$E$163)),(BRASS!$C$163),(IF(AND($AR12=BRASS!$B$164,($T12&gt;=BRASS!$F$164),($T12&lt;=BRASS!$G$164),($AA12=BRASS!$E$164)),(BRASS!$C$164),(IF(AND($AR12=BRASS!$B$165,($T12&gt;=BRASS!$F$165),($T12&lt;=BRASS!$G$165),($AA12=BRASS!$E$165)),(BRASS!$C$165),(IF(AND($AR12=BRASS!$B$166,($T12&gt;=BRASS!$F$166),($T12&lt;=BRASS!$G$166),($AA12=BRASS!$E$166)),(BRASS!$C$166),(IF(AND($AR12=BRASS!$B$167,($T12&gt;=BRASS!$F$167),($T12&lt;=BRASS!$G$167),($AA12=BRASS!$E$167)),(BRASS!$C$167),(IF(AND($AR12=BRASS!$B$168,($T12&gt;=BRASS!$F$168),($T12&lt;=BRASS!$G$168),($AA12=BRASS!$E$168)),(BRASS!$C$168),(IF(AND($AR12=BRASS!$B$169,($T12&gt;=BRASS!$F$169),($T12&lt;=BRASS!$G$169),($AA12=BRASS!$E$169)),(BRASS!$C$169),(IF(AND($AR12=BRASS!$B$170,($T12&gt;=BRASS!$F$170),($T12&lt;=BRASS!$G$170),($AA12=BRASS!$E$170)),(BRASS!$C$170),(IF(AND($AR12=BRASS!$B$171,($T12&gt;=BRASS!$F$171),($T12&lt;=BRASS!$G$171),($AA12=BRASS!$E$171)),(BRASS!$C$171),(IF(AND($AR12=BRASS!$B$172,($T12&gt;=BRASS!$F$172),($T12&lt;=BRASS!$G$172),($AA12=BRASS!$E$172)),(BRASS!$C$172),(IF(AND($AR12=BRASS!$B$173,($T12&gt;=BRASS!$F$173),($T12&lt;=BRASS!$G$173),($AA12=BRASS!$E$173)),(BRASS!$C$173),(IF(AND($AR12=BRASS!$B$174,($T12&gt;=BRASS!$F$174),($T12&lt;=BRASS!$G$174),($AA12=BRASS!$E$174)),(BRASS!$C$174),(IF(AND($AR12=BRASS!$B$175,($T12&gt;=BRASS!$F$175),($T12&lt;=BRASS!$G$175),($AA12=BRASS!$E$175)),(BRASS!$C$175),(IF(AND($AR12=BRASS!$B$176,($T12&gt;=BRASS!$F$176),($T12&lt;=BRASS!$G$176),($AA12=BRASS!$E$176)),(BRASS!$C$176),(IF(AND($AR12=BRASS!$B$177,($T12&gt;=BRASS!$F$177),($T12&lt;=BRASS!$G$177),($AA12=BRASS!$E$177)),(BRASS!$C$177),(IF(AND($AR12=BRASS!$B$178,($T12&gt;=BRASS!$F$178),($T12&lt;=BRASS!$G$178),($AA12=BRASS!$E$178)),(BRASS!$C$178),(IF(AND($AR12=BRASS!$B$179,($T12&gt;=BRASS!$F$179),($T12&lt;=BRASS!$G$179),($AA12=BRASS!$E$179)),(BRASS!$C$179),(IF(AND($AR12=BRASS!$B$180,($T12&gt;=BRASS!$F$180),($T12&lt;=BRASS!$G$180),($AA12=BRASS!$E$180)),(BRASS!$C$180),(IF(AND($AR12=BRASS!$B$181,($T12&gt;=BRASS!$F$181),($T12&lt;=BRASS!$G$181),($AA12=BRASS!$E$181)),(BRASS!$C$181),(IF(AND($AR12=BRASS!$B$182,($T12&gt;=BRASS!$F$182),($T12&lt;=BRASS!$G$182),($AA12=BRASS!$E$182)),(BRASS!$C$182),(IF(AND($AR12=BRASS!$B$183,($T12&gt;=BRASS!$F$183),($T12&lt;=BRASS!$G$183),($AA12=BRASS!$E$183)),(BRASS!$C$183),(IF(AND($AR12=BRASS!$B$184,($T12&gt;=BRASS!$F$184),($T12&lt;=BRASS!$G$184),($AA12=BRASS!$E$184)),(BRASS!$C$184),(IF(AND($AR12=BRASS!$B$185,($T12&gt;=BRASS!$F$185),($T12&lt;=BRASS!$G$185),($AA12=BRASS!$E$185)),(BRASS!$C$185),(IF(AND($AR12=BRASS!$B$186,($T12&gt;=BRASS!$F$186),($T12&lt;=BRASS!$G$186),($AA12=BRASS!$E$186)),(BRASS!$C$186),(IF(AND($AR12=BRASS!$B$187,($T12&gt;=BRASS!$F$187),($T12&lt;=BRASS!$G$187),($AA12=BRASS!$E$187)),(BRASS!$C$187),(IF(AND($AR12=BRASS!$B$188,($T12&gt;=BRASS!$F$188),($T12&lt;=BRASS!$G$188),($AA12=BRASS!$E$188)),(BRASS!$C$188),(IF(AND($AR12=BRASS!$B$189,($T12&gt;=BRASS!$F$189),($T12&lt;=BRASS!$G$189),($AA12=BRASS!$E$189)),(BRASS!$C$189),(IF(AND($AR12=BRASS!$B$190,($T12&gt;=BRASS!$F$190),($T12&lt;=BRASS!$G$190),($AA12=BRASS!$E$190)),(BRASS!$C$190),(IF(AND($AR12=BRASS!$B$191,($T12&gt;=BRASS!$F$191),($T12&lt;=BRASS!$G$191),($AA12=BRASS!$E$191)),(BRASS!$C$191),(IF(AND($AR12=BRASS!$B$192,($T12&gt;=BRASS!$F$192),($T12&lt;=BRASS!$G$192),($AA12=BRASS!$E$192)),(BRASS!$C$192),(IF(AND($AR12=BRASS!$B$193,($T12&gt;=BRASS!$F$193),($T12&lt;=BRASS!$G$193),($AA12=BRASS!$E$193)),(BRASS!$C$193),(IF(AND($AR12=BRASS!$B$194,($T12&gt;=BRASS!$F$194),($T12&lt;=BRASS!$G$194),($AA12=BRASS!$E$194)),(BRASS!$C$194),(IF(AND($AR12=BRASS!$B$195,($T12&gt;=BRASS!$F$195),($T12&lt;=BRASS!$G$195),($AA12=BRASS!$E$195)),(BRASS!$C$195),(IF(AND($AR12=BRASS!$B$196,($T12&gt;=BRASS!$F$196),($T12&lt;=BRASS!$G$196),($AA12=BRASS!$E$196)),(BRASS!$C$196),("NA"))))))))))))))))))))))))))))))))))))))))))))))))))))))))))))))))))))))))))))))))))))))</f>
        <v>NA</v>
      </c>
      <c r="BD12" s="152" t="str">
        <f>IF(AND($AR12=BRASS!$B$60,($T12&gt;=BRASS!$F$60),($T12&lt;=BRASS!$G$60),($AA12=BRASS!$E$60)),(BRASS!$C$60),(IF(AND($AR12=BRASS!$B$61,($T12&gt;=BRASS!$F$61),($T12&lt;=BRASS!$G$61),($AA12=BRASS!$E$61)),(BRASS!$C$61),(IF(AND($AR12=BRASS!$B$62,($T12&gt;=BRASS!$F$62),($T12&lt;=BRASS!$G$62),($AA12=BRASS!$E$62)),(BRASS!$C$62),(IF(AND($AR12=BRASS!$B$63,($T12&gt;=BRASS!$F$63),($T12&lt;=BRASS!$G$63),($AA12=BRASS!$E$63)),(BRASS!$C$63),(IF(AND($AR12=BRASS!$B$64,($T12&gt;=BRASS!$F$64),($T12&lt;=BRASS!$G$64),($AA12=BRASS!$E$64)),(BRASS!$C$64),(IF(AND($AR12=BRASS!$B$65,($T12&gt;=BRASS!$F$65),($T12&lt;=BRASS!$G$65),($AA12=BRASS!$E$65)),(BRASS!$C$65),(IF(AND($AR12=BRASS!$B$66,($T12&gt;=BRASS!$F$66),($T12&lt;=BRASS!$G$66),($AA12=BRASS!$E$66)),(BRASS!$C$66),(IF(AND($AR12=BRASS!$B$67,($T12&gt;=BRASS!$F$67),($T12&lt;=BRASS!$G$67),($AA12=BRASS!$E$67)),(BRASS!$C$67),(IF(AND($AR12=BRASS!$B$68,($T12&gt;=BRASS!$F$68),($T12&lt;=BRASS!$G$68),($AA12=BRASS!$E$68)),(BRASS!$C$68),(IF(AND($AR12=BRASS!$B$69,($T12&gt;=BRASS!$F$69),($T12&lt;=BRASS!$G$69),($AA12=BRASS!$E$69)),(BRASS!$C$69),(IF(AND($AR12=BRASS!$B$70,($T12&gt;=BRASS!$F$70),($T12&lt;=BRASS!$G$70),($AA12=BRASS!$E$70)),(BRASS!$C$70),(IF(AND($AR12=BRASS!$B$71,($T12&gt;=BRASS!$F$71),($T12&lt;=BRASS!$G$71),($AA12=BRASS!$E$71)),(BRASS!$C$71),(IF(AND($AR12=BRASS!$B$72,($T12&gt;=BRASS!$F$72),($T12&lt;=BRASS!$G$72),($AA12=BRASS!$E$72)),(BRASS!$C$72),(IF(AND($AR12=BRASS!$B$73,($T12&gt;=BRASS!$F$73),($T12&lt;=BRASS!$G$73),($AA12=BRASS!$E$73)),(BRASS!$C$73),(IF(AND($AR12=BRASS!$B$74,($T12&gt;=BRASS!$F$74),($T12&lt;=BRASS!$G$74),($AA12=BRASS!$E$74)),(BRASS!$C$74),(IF(AND($AR12=BRASS!$B$75,($T12&gt;=BRASS!$F$75),($T12&lt;=BRASS!$G$75),($AA12=BRASS!$E$75)),(BRASS!$C$75),(IF(AND($AR12=BRASS!$B$76,($T12&gt;=BRASS!$F$76),($T12&lt;=BRASS!$G$76),($AA12=BRASS!$E$76)),(BRASS!$C$76),(IF(AND($AR12=BRASS!$B$77,($T12&gt;=BRASS!$F$77),($T12&lt;=BRASS!$G$77),($AA12=BRASS!$E$77)),(BRASS!$C$77),(IF(AND($AR12=BRASS!$B$78,($T12&gt;=BRASS!$F$78),($T12&lt;=BRASS!$G$78),($AA12=BRASS!$E$78)),(BRASS!$C$78),(IF(AND($AR12=BRASS!$B$79,($T12&gt;=BRASS!$F$79),($T12&lt;=BRASS!$G$79),($AA12=BRASS!$E$79)),(BRASS!$C$79),(IF(AND($AR12=BRASS!$B$80,($T12&gt;=BRASS!$F$80),($T12&lt;=BRASS!$G$80),($AA12=BRASS!$E$80)),(BRASS!$C$80),(IF(AND($AR12=BRASS!$B$81,($T12&gt;=BRASS!$F$81),($T12&lt;=BRASS!$G$81),($AA12=BRASS!$E$81)),(BRASS!$C$81),(IF(AND($AR12=BRASS!$B$82,($T12&gt;=BRASS!$F$82),($T12&lt;=BRASS!$G$82),($AA12=BRASS!$E$82)),(BRASS!$C$82),(IF(AND($AR12=BRASS!$B$83,($T12&gt;=BRASS!$F$83),($T12&lt;=BRASS!$G$83),($AA12=BRASS!$E$83)),(BRASS!$C$83),(IF(AND($AR12=BRASS!$B$84,($T12&gt;=BRASS!$F$84),($T12&lt;=BRASS!$G$84),($AA12=BRASS!$E$84)),(BRASS!$C$84),(IF(AND($AR12=BRASS!$B$85,($T12&gt;=BRASS!$F$85),($T12&lt;=BRASS!$G$85),($AA12=BRASS!$E$85)),(BRASS!$C$85),(IF(AND($AR12=BRASS!$B$86,($T12&gt;=BRASS!$F$86),($T12&lt;=BRASS!$G$86),($AA12=BRASS!$E$86)),(BRASS!$C$86),(IF(AND($AR12=BRASS!$B$87,($T12&gt;=BRASS!$F$87),($T12&lt;=BRASS!$G$87),($AA12=BRASS!$E$87)),(BRASS!$C$87),(IF(AND($AR12=BRASS!$B$88,($T12&gt;=BRASS!$F$88),($T12&lt;=BRASS!$G$88),($AA12=BRASS!$E$88)),(BRASS!$C$88),(IF(AND($AR12=BRASS!$B$89,($T12&gt;=BRASS!$F$89),($T12&lt;=BRASS!$G$89),($AA12=BRASS!$E$89)),(BRASS!$C$89),(IF(AND($AR12=BRASS!$B$90,($T12&gt;=BRASS!$F$90),($T12&lt;=BRASS!$G$90),($AA12=BRASS!$E$90)),(BRASS!$C$90),(IF(AND($AR12=BRASS!$B$91,($T12&gt;=BRASS!$F$91),($T12&lt;=BRASS!$G$91),($AA12=BRASS!$E$91)),(BRASS!$C$91),(IF(AND($AR12=BRASS!$B$92,($T12&gt;=BRASS!$F$92),($T12&lt;=BRASS!$G$92),($AA12=BRASS!$E$92)),(BRASS!$C$92),(IF(AND($AR12=BRASS!$B$93,($T12&gt;=BRASS!$F$93),($T12&lt;=BRASS!$G$93),($AA12=BRASS!$E$93)),(BRASS!$C$93),(IF(AND($AR12=BRASS!$B$94,($T12&gt;=BRASS!$F$94),($T12&lt;=BRASS!$G$94),($AA12=BRASS!$E$94)),(BRASS!$C$94),(IF(AND($AR12=BRASS!$B$95,($T12&gt;=BRASS!$F$95),($T12&lt;=BRASS!$G$95),($AA12=BRASS!$E$95)),(BRASS!$C$95),(IF(AND($AR12=BRASS!$B$96,($T12&gt;=BRASS!$F$96),($T12&lt;=BRASS!$G$96),($AA12=BRASS!$E$96)),(BRASS!$C$96),(IF(AND($AR12=BRASS!$B$97,($T12&gt;=BRASS!$F$97),($T12&lt;=BRASS!$G$97),($AA12=BRASS!$E$97)),(BRASS!$C$97),("NA"))))))))))))))))))))))))))))))))))))))))))))))))))))))))))))))))))))))))))))</f>
        <v>NA</v>
      </c>
      <c r="BE12" s="97"/>
      <c r="BF12" s="82" t="str">
        <f t="shared" si="7"/>
        <v xml:space="preserve"> ET</v>
      </c>
      <c r="BG12" s="82" t="str">
        <f t="shared" si="8"/>
        <v xml:space="preserve"> </v>
      </c>
      <c r="BH12" s="82" t="str">
        <f>IF(AND($AR12=SS!$B$4,($T12&gt;=SS!$F$4),($T12&lt;=SS!$G$4),($V12=SS!$E$4)),(SS!$C$4),(IF(AND($AR12=SS!$B$5,($T12&gt;=SS!$F$5),($T12&lt;=SS!$G$5),($V12=SS!$E$5)),(SS!$C$5),(IF(AND($AR12=SS!$B$6,($T12&gt;=SS!$F$6),($T12&lt;=SS!$G$6),($V12=SS!$E$6)),(SS!$C$6),(IF(AND($AR12=SS!$B$7,($T12&gt;=SS!$F$7),($T12&lt;=SS!$G$7),($V12=SS!$E$7)),(SS!$C$7),(IF(AND($AR12=SS!$B$8,($T12&gt;=SS!$F$8),($T12&lt;=SS!$G$8),($V12=SS!$E$8)),(SS!$C$8),(IF(AND($AR12=SS!$B$9,($T12&gt;=SS!$F$9),($T12&lt;=SS!$G$9),($V12=SS!$E$9)),(SS!$C$9),(IF(AND($AR12=SS!$B$10,($T12&gt;=SS!$F$10),($T12&lt;=SS!$G$10),($V12=SS!$E$10)),(SS!$C$10),(IF(AND($AR12=SS!$B$11,($T12&gt;=SS!$F$11),($T12&lt;=SS!$G$11),($V12=SS!$E$11)),(SS!$C$11),(IF(AND($AR12=SS!$B$12,($T12&gt;=SS!$F$12),($T12&lt;=SS!$G$12),($V12=SS!$E$12)),(SS!$C$12),(IF(AND($AR12=SS!$B$13,($T12&gt;=SS!$F$13),($T12&lt;=SS!$G$13),($V12=SS!$E$13)),(SS!$C$13),(IF(AND($AR12=SS!$B$14,($T12&gt;=SS!$F$14),($T12&lt;=SS!$G$14),($V12=SS!$E$14)),(SS!$C$14),(IF(AND($AR12=SS!$B$15,($T12&gt;=SS!$F$15),($T12&lt;=SS!$G$15),($V12=SS!$E$15)),(SS!$C$15),(IF(AND($AR12=SS!$B$16,($T12&gt;=SS!$F$16),($T12&lt;=SS!$G$16),($V12=SS!$E$16)),(SS!$C$16),(IF(AND($AR12=SS!$B$17,($T12&gt;=SS!$F$17),($T12&lt;=SS!$G$17),($V12=SS!$E$17)),(SS!$C$17),(IF(AND($AR12=SS!$B$18,($T12&gt;=SS!$F$18),($T12&lt;=SS!$G$18),($V12=SS!$E$18)),(SS!$C$18),(IF(AND($AR12=SS!$B$19,($T12&gt;=SS!$F$19),($T12&lt;=SS!$G$19),($V12=SS!$E$19)),(SS!$C$19),(IF(AND($AR12=SS!$B$20,($T12&gt;=SS!$F$20),($T12&lt;=SS!$G$20),($V12=SS!$E$20)),(SS!$C$20),(IF(AND($AR12=SS!$B$21,($T12&gt;=SS!$F$21),($T12&lt;=SS!$G$21),($V12=SS!$E$21)),(SS!$C$21),(IF(AND($AR12=SS!$B$22,($T12&gt;=SS!$F$22),($T12&lt;=SS!$G$22),($V12=SS!$E$22)),(SS!$C$22),(IF(AND($AR12=SS!$B$23,($T12&gt;=SS!$F$23),($T12&lt;=SS!$G$23),($V12=SS!$E$23)),(SS!$C$23),(IF(AND($AR12=SS!$B$24,($T12&gt;=SS!$F$24),($T12&lt;=SS!$G$24),($V12=SS!$E$24)),(SS!$C$24),(IF(AND($AR12=SS!$B$25,($T12&gt;=SS!$F$25),($T12&lt;=SS!$G$25),($V12=SS!$E$25)),(SS!$C$25),(IF(AND($AR12=SS!$B$26,($T12&gt;=SS!$F$26),($T12&lt;=SS!$G$26),($V12=SS!$E$26)),(SS!$C$26),(IF(AND($AR12=SS!$B$27,($T12&gt;=SS!$F$27),($T12&lt;=SS!$G$27),($V12=SS!$E$27)),(SS!$C$27),(IF(AND($AR12=SS!$B$28,($T12&gt;=SS!$F$28),($T12&lt;=SS!$G$28),($V12=SS!$E$28)),(SS!$C$28),(IF(AND($AR12=SS!$B$29,($T12&gt;=SS!$F$29),($T12&lt;=SS!$G$29),($V12=SS!$E$29)),(SS!$C$29),(IF(AND($AR12=SS!$B$30,($T12&gt;=SS!$F$30),($T12&lt;=SS!$G$30),($V12=SS!$E$30)),(SS!$C$30),("NA"))))))))))))))))))))))))))))))))))))))))))))))))))))))</f>
        <v>SSW 01</v>
      </c>
      <c r="BI12" s="83" t="str">
        <f>(IF(AND($AR12=SS!$B$31,($T12&gt;=SS!$F$31),($T12&lt;=SS!$G$31),($V12=SS!$E$31)),(SS!$C$31),(IF(AND($AR12=SS!$B$32,($T12&gt;=SS!$F$32),($T12&lt;=SS!$G$32),($V12=SS!$E$32)),(SS!$C$32),(IF(AND($AR12=SS!$B$33,($T12&gt;=SS!$F$33),($T12&lt;=SS!$G$33),($V12=SS!$E$33)),(SS!$C$33),(IF(AND($AR12=SS!$B$34,($T12&gt;=SS!$F$34),($T12&lt;=SS!$G$34),($V12=SS!$E$34)),(SS!$C$34),(IF(AND($AR12=SS!$B$35,($T12&gt;=SS!$F$35),($T12&lt;=SS!$G$35),($V12=SS!$E$35)),(SS!$C$35),(IF(AND($AR12=SS!$B$36,($T12&gt;=SS!$F$36),($T12&lt;=SS!$G$36),($V12=SS!$E$36)),(SS!$C$36),(IF(AND($AR12=SS!$B$37,($T12&gt;=SS!$F$37),($T12&lt;=SS!$G$37),($V12=SS!$E$37)),(SS!$C$37),(IF(AND($AR12=SS!$B$38,($T12&gt;=SS!$F$38),($T12&lt;=SS!$G$38),($V12=SS!$E$38)),(SS!$C$38),(IF(AND($AR12=SS!$B$39,($T12&gt;=SS!$F$39),($T12&lt;=SS!$G$39),($V12=SS!$E$39)),(SS!$C$39),(IF(AND($AR12=SS!$B$40,($T12&gt;=SS!$F$40),($T12&lt;=SS!$G$40),($V12=SS!$E$40)),(SS!$C$40),(IF(AND($AR12=SS!$B$41,($T12&gt;=SS!$F$41),($T12&lt;=SS!$G$41),($V12=SS!$E$41)),(SS!$C$41),(IF(AND($AR12=SS!$B$42,($T12&gt;=SS!$F$42),($T12&lt;=SS!$G$42),($V12=SS!$E$42)),(SS!$C$42),(IF(AND($AR12=SS!$B$43,($T12&gt;=SS!$F$43),($T12&lt;=SS!$G$43),($V12=SS!$E$43)),(SS!$C$43),(IF(AND($AR12=SS!$B$44,($T12&gt;=SS!$F$44),($T12&lt;=SS!$G$44),($V12=SS!$E$44)),(SS!$C$44),(IF(AND($AR12=SS!$B$45,($T12&gt;=SS!$F$45),($T12&lt;=SS!$G$45),($V12=SS!$E$45)),(SS!$C$45),(IF(AND($AR12=SS!$B$46,($T12&gt;=SS!$F$46),($T12&lt;=SS!$G$46),($V12=SS!$E$46)),(SS!$C$46),(IF(AND($AR12=SS!$B$47,($T12&gt;=SS!$F$47),($T12&lt;=SS!$G$47),($V12=SS!$E$47)),(SS!$C$47),(IF(AND($AR12=SS!$B$48,($T12&gt;=SS!$F$48),($T12&lt;=SS!$G$48),($V12=SS!$E$48)),(SS!$C$48),(IF(AND($AR12=SS!$B$49,($T12&gt;=SS!$F$49),($T12&lt;=SS!$G$49),($V12=SS!$E$49)),(SS!$C$49),(IF(AND($AR12=SS!$B$50,($T12&gt;=SS!$F$50),($T12&lt;=SS!$G$50),($V12=SS!$E$50)),(SS!$C$50),(IF(AND($AR12=SS!$B$51,($T12&gt;=SS!$F$51),($T12&lt;=SS!$G$51),($V12=SS!$E$51)),(SS!$C$51),(IF(AND($AR12=SS!$B$52,($T12&gt;=SS!$F$52),($T12&lt;=SS!$G$52),($V12=SS!$E$52)),(SS!$C$52),(IF(AND($AR12=SS!$B$53,($T12&gt;=SS!$F$53),($T12&lt;=SS!$G$53),($V12=SS!$E$53)),(SS!$C$53),(IF(AND($AR12=SS!$B$54,($T12&gt;=SS!$F$54),($T12&lt;=SS!$G$54),($V12=SS!$E$54)),(SS!$C$54),(IF(AND($AR12=SS!$B$55,($T12&gt;=SS!$F$55),($T12&lt;=SS!$G$55),($V12=SS!$E$55)),(SS!$C$55),(IF(AND($AR12=SS!$B$56,($T12&gt;=SS!$F$56),($T12&lt;=SS!$G$56),($V12=SS!$E$56)),(SS!$C$56),(IF(AND($AR12=SS!$B$57,($T12&gt;=SS!$F$57),($T12&lt;=SS!$G$57),($V12=SS!$E$57)),(SS!$C$57),(IF(AND($AR12=SS!$B$58,($T12&gt;=SS!$F$58),($T12&lt;=SS!$G$58),($V12=SS!$E$58)),(SS!$C$58),(IF(AND($AR12=SS!$B$59,($T12&gt;=SS!$F$59),($T12&lt;=SS!$G$59),($V12=SS!$E$59)),(SS!$C$59),(IF(AND($AR12=SS!$B$60,($T12&gt;=SS!$F$60),($T12&lt;=SS!$G$60),($V12=SS!$E$60)),(SS!$C$60),("NA")))))))))))))))))))))))))))))))))))))))))))))))))))))))))))))</f>
        <v>NA</v>
      </c>
      <c r="BJ12" s="82" t="str">
        <f>IF(AND($AR12=SS!$B$61,($T12&gt;=SS!$F$61),($T12&lt;=SS!$G$61),($V12=SS!$E$61)),(SS!$C$61),(IF(AND($AR12=SS!$B$62,($T12&gt;=SS!$F$62),($T12&lt;=SS!$G$62),($V12=SS!$E$62)),(SS!$C$62),(IF(AND($AR12=SS!$B$63,($T12&gt;=SS!$F$63),($T12&lt;=SS!$G$63),($V12=SS!$E$63)),(SS!$C$63),(IF(AND($AR12=SS!$B$64,($T12&gt;=SS!$F$64),($T12&lt;=SS!$G$64),($V12=SS!$E$64)),(SS!$C$64),(IF(AND($AR12=SS!$B$65,($T12&gt;=SS!$F$65),($T12&lt;=SS!$G$65),($V12=SS!$E$65)),(SS!$C$65),(IF(AND($AR12=SS!$B$66,($T12&gt;=SS!$F$66),($T12&lt;=SS!$G$66),($V12=SS!$E$66)),(SS!$C$66),(IF(AND($AR12=SS!$B$67,($T12&gt;=SS!$F$67),($T12&lt;=SS!$G$67),($V12=SS!$E$67)),(SS!$C$67),(IF(AND($AR12=SS!$B$68,($T12&gt;=SS!$F$68),($T12&lt;=SS!$G$68),($V12=SS!$E$68)),(SS!$C$68),(IF(AND($AR12=SS!$B$69,($T12&gt;=SS!$F$69),($T12&lt;=SS!$G$69),($V12=SS!$E$69)),(SS!$C$69),(IF(AND($AR12=SS!$B$70,($T12&gt;=SS!$F$70),($T12&lt;=SS!$G$70),($V12=SS!$E$70)),(SS!$C$70),(IF(AND($AR12=SS!$B$71,($T12&gt;=SS!$F$71),($T12&lt;=SS!$G$71),($V12=SS!$E$71)),(SS!$C$71),(IF(AND($AR12=SS!$B$72,($T12&gt;=SS!$F$72),($T12&lt;=SS!$G$72),($V12=SS!$E$72)),(SS!$C$72),(IF(AND($AR12=SS!$B$73,($T12&gt;=SS!$F$73),($T12&lt;=SS!$G$73),($V12=SS!$E$73)),(SS!$C$73),(IF(AND($AR12=SS!$B$74,($T12&gt;=SS!$F$74),($T12&lt;=SS!$G$74),($V12=SS!$E$74)),(SS!$C$74),(IF(AND($AR12=SS!$B$75,($T12&gt;=SS!$F$75),($T12&lt;=SS!$G$75),($V12=SS!$E$75)),(SS!$C$75),(IF(AND($AR12=SS!$B$76,($T12&gt;=SS!$F$76),($T12&lt;=SS!$G$76),($V12=SS!$E$76)),(SS!$C$76),("NA"))))))))))))))))))))))))))))))))</f>
        <v>NA</v>
      </c>
      <c r="BK12" s="82" t="str">
        <f>IF(AND($AR12=SS!$B$77,($T12&gt;=SS!$F$77),($T12&lt;=SS!$G$77),($V12=SS!$E$77)),(SS!$C$77),(IF(AND($AR12=SS!$B$78,($T12&gt;=SS!$F$78),($T12&lt;=SS!$G$78),($V12=SS!$E$78)),(SS!$C$78),(IF(AND($AR12=SS!$B$79,($T12&gt;=SS!$F$79),($T12&lt;=SS!$G$79),($V12=SS!$E$79)),(SS!$C$79),(IF(AND($AR12=SS!$B$80,($T12&gt;=SS!$F$80),($T12&lt;=SS!$G$80),($V12=SS!$E$80)),(SS!$C$80),(IF(AND($AR12=SS!$B$81,($T12&gt;=SS!$F$81),($T12&lt;=SS!$G$81),($V12=SS!$E$81)),(SS!$C$81),(IF(AND($AR12=SS!$B$82,($T12&gt;=SS!$F$82),($T12&lt;=SS!$G$82),($V12=SS!$E$82)),(SS!$C$82),(IF(AND($AR12=SS!$B$83,($T12&gt;=SS!$F$83),($T12&lt;=SS!$G$83),($V12=SS!$E$83)),(SS!$C$83),(IF(AND($AR12=SS!$B$84,($T12&gt;=SS!$F$84),($T12&lt;=SS!$G$84),($V12=SS!$E$84)),(SS!$C$84),(IF(AND($AR12=SS!$B$85,($T12&gt;=SS!$F$85),($T12&lt;=SS!$G$85),($V12=SS!$E$85)),(SS!$C$85),(IF(AND($AR12=SS!$B$86,($T12&gt;=SS!$F$86),($T12&lt;=SS!$G$86),($V12=SS!$E$86)),(SS!$C$86),(IF(AND($AR12=SS!$B$87,($T12&gt;=SS!$F$87),($T12&lt;=SS!$G$87),($V12=SS!$E$87)),(SS!$C$87),(IF(AND($AR12=SS!$B$88,($T12&gt;=SS!$F$88),($T12&lt;=SS!$G$88),($V12=SS!$E$88)),(SS!$C$88),(IF(AND($AR12=SS!$B$89,($T12&gt;=SS!$F$89),($T12&lt;=SS!$G$89),($V12=SS!$E$89)),(SS!$C$89),(IF(AND($AR12=SS!$B$90,($T12&gt;=SS!$F$90),($T12&lt;=SS!$G$90),($V12=SS!$E$90)),(SS!$C$90),(IF(AND($AR12=SS!$B$91,($T12&gt;=SS!$F$91),($T12&lt;=SS!$G$91),($V12=SS!$E$91)),(SS!$C$91),(IF(AND($AR12=SS!$B$92,($T12&gt;=SS!$F$92),($T12&lt;=SS!$G$92),($V12=SS!$E$92)),(SS!$C$92),(IF(AND($AR12=SS!$B$93,($T12&gt;=SS!$F$93),($T12&lt;=SS!$G$93),($V12=SS!$E$93)),(SS!$C$93),(IF(AND($AR12=SS!$B$94,($T12&gt;=SS!$F$94),($T12&lt;=SS!$G$94),($V12=SS!$E$94)),(SS!$C$94),(IF(AND($AR12=SS!$B$95,($T12&gt;=SS!$F$95),($T12&lt;=SS!$G$95),($V12=SS!$E$95)),(SS!$C$95),(IF(AND($AR12=SS!$B$96,($T12&gt;=SS!$F$96),($T12&lt;=SS!$G$96),($V12=SS!$E$96)),(SS!$C$96),("NA"))))))))))))))))))))))))))))))))))))))))</f>
        <v>NA</v>
      </c>
      <c r="BL12" s="82" t="str">
        <f t="shared" si="9"/>
        <v xml:space="preserve"> ET</v>
      </c>
      <c r="BM12" s="82" t="str">
        <f t="shared" si="10"/>
        <v xml:space="preserve"> </v>
      </c>
      <c r="BN12" s="82" t="str">
        <f>IF(AND($AR12=SS!$B$4,($T12&gt;=SS!$F$4),($T12&lt;=SS!$G$4),($AA12=SS!$E$4)),(SS!$C$4),(IF(AND($AR12=SS!$B$5,($T12&gt;=SS!$F$5),($T12&lt;=SS!$G$5),($AA12=SS!$E$5)),(SS!$C$5),(IF(AND($AR12=SS!$B$6,($T12&gt;=SS!$F$6),($T12&lt;=SS!$G$6),($AA12=SS!$E$6)),(SS!$C$6),(IF(AND($AR12=SS!$B$7,($T12&gt;=SS!$F$7),($T12&lt;=SS!$G$7),($AA12=SS!$E$7)),(SS!$C$7),(IF(AND($AR12=SS!$B$8,($T12&gt;=SS!$F$8),($T12&lt;=SS!$G$8),($AA12=SS!$E$8)),(SS!$C$8),(IF(AND($AR12=SS!$B$9,($T12&gt;=SS!$F$9),($T12&lt;=SS!$G$9),($AA12=SS!$E$9)),(SS!$C$9),(IF(AND($AR12=SS!$B$10,($T12&gt;=SS!$F$10),($T12&lt;=SS!$G$10),($AA12=SS!$E$10)),(SS!$C$10),(IF(AND($AR12=SS!$B$11,($T12&gt;=SS!$F$11),($T12&lt;=SS!$G$11),($AA12=SS!$E$11)),(SS!$C$11),(IF(AND($AR12=SS!$B$12,($T12&gt;=SS!$F$12),($T12&lt;=SS!$G$12),($AA12=SS!$E$12)),(SS!$C$12),(IF(AND($AR12=SS!$B$13,($T12&gt;=SS!$F$13),($T12&lt;=SS!$G$13),($AA12=SS!$E$13)),(SS!$C$13),(IF(AND($AR12=SS!$B$14,($T12&gt;=SS!$F$14),($T12&lt;=SS!$G$14),($AA12=SS!$E$14)),(SS!$C$14),(IF(AND($AR12=SS!$B$15,($T12&gt;=SS!$F$15),($T12&lt;=SS!$G$15),($AA12=SS!$E$15)),(SS!$C$15),(IF(AND($AR12=SS!$B$16,($T12&gt;=SS!$F$16),($T12&lt;=SS!$G$16),($AA12=SS!$E$16)),(SS!$C$16),(IF(AND($AR12=SS!$B$17,($T12&gt;=SS!$F$17),($T12&lt;=SS!$G$17),($AA12=SS!$E$17)),(SS!$C$17),(IF(AND($AR12=SS!$B$18,($T12&gt;=SS!$F$18),($T12&lt;=SS!$G$18),($AA12=SS!$E$18)),(SS!$C$18),(IF(AND($AR12=SS!$B$19,($T12&gt;=SS!$F$19),($T12&lt;=SS!$G$19),($AA12=SS!$E$19)),(SS!$C$19),(IF(AND($AR12=SS!$B$20,($T12&gt;=SS!$F$20),($T12&lt;=SS!$G$20),($AA12=SS!$E$20)),(SS!$C$20),(IF(AND($AR12=SS!$B$21,($T12&gt;=SS!$F$21),($T12&lt;=SS!$G$21),($AA12=SS!$E$21)),(SS!$C$21),(IF(AND($AR12=SS!$B$22,($T12&gt;=SS!$F$22),($T12&lt;=SS!$G$22),($AA12=SS!$E$22)),(SS!$C$22),(IF(AND($AR12=SS!$B$23,($T12&gt;=SS!$F$23),($T12&lt;=SS!$G$23),($AA12=SS!$E$23)),(SS!$C$23),(IF(AND($AR12=SS!$B$24,($T12&gt;=SS!$F$24),($T12&lt;=SS!$G$24),($AA12=SS!$E$24)),(SS!$C$24),(IF(AND($AR12=SS!$B$25,($T12&gt;=SS!$F$25),($T12&lt;=SS!$G$25),($AA12=SS!$E$25)),(SS!$C$25),(IF(AND($AR12=SS!$B$26,($T12&gt;=SS!$F$26),($T12&lt;=SS!$G$26),($AA12=SS!$E$26)),(SS!$C$26),(IF(AND($AR12=SS!$B$27,($T12&gt;=SS!$F$27),($T12&lt;=SS!$G$27),($AA12=SS!$E$27)),(SS!$C$27),(IF(AND($AR12=SS!$B$28,($T12&gt;=SS!$F$28),($T12&lt;=SS!$G$28),($AA12=SS!$E$28)),(SS!$C$28),(IF(AND($AR12=SS!$B$29,($T12&gt;=SS!$F$29),($T12&lt;=SS!$G$29),($AA12=SS!$E$29)),(SS!$C$29),(IF(AND($AR12=SS!$B$30,($T12&gt;=SS!$F$30),($T12&lt;=SS!$G$30),($AA12=SS!$E$30)),(SS!$C$30),(IF(AND($AR12=SS!$B$31,($T12&gt;=SS!$F$31),($T12&lt;=SS!$G$31),($AA12=SS!$E$31)),(SS!$C$31),(IF(AND($AR12=SS!$B$32,($T12&gt;=SS!$F$32),($T12&lt;=SS!$G$32),($AA12=SS!$E$32)),(SS!$C$32),(IF(AND($AR12=SS!$B$33,($T12&gt;=SS!$F$33),($T12&lt;=SS!$G$33),($AA12=SS!$E$33)),(SS!$C$33),(IF(AND($AR12=SS!$B$34,($T12&gt;=SS!$F$34),($T12&lt;=SS!$G$34),($AA12=SS!$E$34)),(SS!$C$34),(IF(AND($AR12=SS!$B$35,($T12&gt;=SS!$F$35),($T12&lt;=SS!$G$35),($AA12=SS!$E$35)),(SS!$C$35),(IF(AND($AR12=SS!$B$36,($T12&gt;=SS!$F$36),($T12&lt;=SS!$G$36),($AA12=SS!$E$36)),(SS!$C$36),(IF(AND($AR12=SS!$B$37,($T12&gt;=SS!$F$37),($T12&lt;=SS!$G$37),($AA12=SS!$E$37)),(SS!$C$37),(IF(AND($AR12=SS!$B$38,($T12&gt;=SS!$F$38),($T12&lt;=SS!$G$38),($AA12=SS!$E$38)),(SS!$C$38),(IF(AND($AR12=SS!$B$39,($T12&gt;=SS!$F$39),($T12&lt;=SS!$G$39),($AA12=SS!$E$39)),(SS!$C$39),(IF(AND($AR12=SS!$B$40,($T12&gt;=SS!$F$40),($T12&lt;=SS!$G$40),($AA12=SS!$E$40)),(SS!$C$40),(IF(AND($AR12=SS!$B$41,($T12&gt;=SS!$F$41),($T12&lt;=SS!$G$41),($AA12=SS!$E$41)),(SS!$C$41),(IF(AND($AR12=SS!$B$42,($T12&gt;=SS!$F$42),($T12&lt;=SS!$G$42),($AA12=SS!$E$42)),(SS!$C$42),(IF(AND($AR12=SS!$B$43,($T12&gt;=SS!$F$43),($T12&lt;=SS!$G$43),($AA12=SS!$E$43)),(SS!$C$43),(IF(AND($AR12=SS!$B$44,($T12&gt;=SS!$F$44),($T12&lt;=SS!$G$44),($AA12=SS!$E$44)),(SS!$C$44),(IF(AND($AR12=SS!$B$45,($T12&gt;=SS!$F$45),($T12&lt;=SS!$G$45),($AA12=SS!$E$45)),(SS!$C$45),(IF(AND($AR12=SS!$B$46,($T12&gt;=SS!$F$46),($T12&lt;=SS!$G$46),($AA12=SS!$E$46)),(SS!$C$46),(IF(AND($AR12=SS!$B$47,($T12&gt;=SS!$F$47),($T12&lt;=SS!$G$47),($AA12=SS!$E$47)),(SS!$C$47),(IF(AND($AR12=SS!$B$48,($T12&gt;=SS!$F$48),($T12&lt;=SS!$G$48),($AA12=SS!$E$48)),(SS!$C$48),(IF(AND($AR12=SS!$B$49,($T12&gt;=SS!$F$49),($T12&lt;=SS!$G$49),($AA12=SS!$E$49)),(SS!$C$49),(IF(AND($AR12=SS!$B$50,($T12&gt;=SS!$F$50),($T12&lt;=SS!$G$50),($AA12=SS!$E$50)),(SS!$C$50),(IF(AND($AR12=SS!$B$51,($T12&gt;=SS!$F$51),($T12&lt;=SS!$G$51),($AA12=SS!$E$51)),(SS!$C$51),(IF(AND($AR12=SS!$B$52,($T12&gt;=SS!$F$52),($T12&lt;=SS!$G$52),($AA12=SS!$E$52)),(SS!$C$52),(IF(AND($AR12=SS!$B$53,($T12&gt;=SS!$F$53),($T12&lt;=SS!$G$53),($AA12=SS!$E$53)),(SS!$C$53),(IF(AND($AR12=SS!$B$54,($T12&gt;=SS!$F$54),($T12&lt;=SS!$G$54),($AA12=SS!$E$54)),(SS!$C$54),(IF(AND($AR12=SS!$B$55,($T12&gt;=SS!$F$55),($T12&lt;=SS!$G$55),($AA12=SS!$E$55)),(SS!$C$55),(IF(AND($AR12=SS!$B$56,($T12&gt;=SS!$F$56),($T12&lt;=SS!$G$56),($AA12=SS!$E$56)),(SS!$C$56),(IF(AND($AR12=SS!$B$57,($T12&gt;=SS!$F$57),($T12&lt;=SS!$G$57),($AA12=SS!$E$57)),(SS!$C$57),(IF(AND($AR12=SS!$B$58,($T12&gt;=SS!$F$58),($T12&lt;=SS!$G$58),($AA12=SS!$E$58)),(SS!$C$58),(IF(AND($AR12=SS!$B$59,($T12&gt;=SS!$F$59),($T12&lt;=SS!$G$59),($AA12=SS!$E$59)),(SS!$C$59),("NA"))))))))))))))))))))))))))))))))))))))))))))))))))))))))))))))))))))))))))))))))))))))))))))))))))))))))))))))))</f>
        <v>SSW 01</v>
      </c>
      <c r="BO12" s="83" t="str">
        <f>(IF(AND($AR12=SS!$B$31,($T12&gt;=SS!$F$31),($T12&lt;=SS!$G$31),($AA12=SS!$E$31)),(SS!$C$31),(IF(AND($AR12=SS!$B$32,($T12&gt;=SS!$F$32),($T12&lt;=SS!$G$32),($AA12=SS!$E$32)),(SS!$C$32),(IF(AND($AR12=SS!$B$33,($T12&gt;=SS!$F$33),($T12&lt;=SS!$G$33),($AA12=SS!$E$33)),(SS!$C$33),(IF(AND($AR12=SS!$B$34,($T12&gt;=SS!$F$34),($T12&lt;=SS!$G$34),($AA12=SS!$E$34)),(SS!$C$34),(IF(AND($AR12=SS!$B$35,($T12&gt;=SS!$F$35),($T12&lt;=SS!$G$35),($AA12=SS!$E$35)),(SS!$C$35),(IF(AND($AR12=SS!$B$36,($T12&gt;=SS!$F$36),($T12&lt;=SS!$G$36),($AA12=SS!$E$36)),(SS!$C$36),(IF(AND($AR12=SS!$B$37,($T12&gt;=SS!$F$37),($T12&lt;=SS!$G$37),($AA12=SS!$E$37)),(SS!$C$37),(IF(AND($AR12=SS!$B$38,($T12&gt;=SS!$F$38),($T12&lt;=SS!$G$38),($AA12=SS!$E$38)),(SS!$C$38),(IF(AND($AR12=SS!$B$39,($T12&gt;=SS!$F$39),($T12&lt;=SS!$G$39),($AA12=SS!$E$39)),(SS!$C$39),(IF(AND($AR12=SS!$B$40,($T12&gt;=SS!$F$40),($T12&lt;=SS!$G$40),($AA12=SS!$E$40)),(SS!$C$40),(IF(AND($AR12=SS!$B$41,($T12&gt;=SS!$F$41),($T12&lt;=SS!$G$41),($AA12=SS!$E$41)),(SS!$C$41),(IF(AND($AR12=SS!$B$42,($T12&gt;=SS!$F$42),($T12&lt;=SS!$G$42),($AA12=SS!$E$42)),(SS!$C$42),(IF(AND($AR12=SS!$B$43,($T12&gt;=SS!$F$43),($T12&lt;=SS!$G$43),($AA12=SS!$E$43)),(SS!$C$43),(IF(AND($AR12=SS!$B$44,($T12&gt;=SS!$F$44),($T12&lt;=SS!$G$44),($AA12=SS!$E$44)),(SS!$C$44),(IF(AND($AR12=SS!$B$45,($T12&gt;=SS!$F$45),($T12&lt;=SS!$G$45),($AA12=SS!$E$45)),(SS!$C$45),(IF(AND($AR12=SS!$B$46,($T12&gt;=SS!$F$46),($T12&lt;=SS!$G$46),($AA12=SS!$E$46)),(SS!$C$46),(IF(AND($AR12=SS!$B$47,($T12&gt;=SS!$F$47),($T12&lt;=SS!$G$47),($AA12=SS!$E$47)),(SS!$C$47),(IF(AND($AR12=SS!$B$48,($T12&gt;=SS!$F$48),($T12&lt;=SS!$G$48),($AA12=SS!$E$48)),(SS!$C$48),(IF(AND($AR12=SS!$B$49,($T12&gt;=SS!$F$49),($T12&lt;=SS!$G$49),($AA12=SS!$E$49)),(SS!$C$49),(IF(AND($AR12=SS!$B$50,($T12&gt;=SS!$F$50),($T12&lt;=SS!$G$50),($AA12=SS!$E$50)),(SS!$C$50),(IF(AND($AR12=SS!$B$51,($T12&gt;=SS!$F$51),($T12&lt;=SS!$G$51),($AA12=SS!$E$51)),(SS!$C$51),(IF(AND($AR12=SS!$B$52,($T12&gt;=SS!$F$52),($T12&lt;=SS!$G$52),($AA12=SS!$E$52)),(SS!$C$52),(IF(AND($AR12=SS!$B$53,($T12&gt;=SS!$F$53),($T12&lt;=SS!$G$53),($AA12=SS!$E$53)),(SS!$C$53),(IF(AND($AR12=SS!$B$54,($T12&gt;=SS!$F$54),($T12&lt;=SS!$G$54),($AA12=SS!$E$54)),(SS!$C$54),(IF(AND($AR12=SS!$B$55,($T12&gt;=SS!$F$55),($T12&lt;=SS!$G$55),($AA12=SS!$E$55)),(SS!$C$55),(IF(AND($AR12=SS!$B$56,($T12&gt;=SS!$F$56),($T12&lt;=SS!$G$56),($AA12=SS!$E$56)),(SS!$C$56),(IF(AND($AR12=SS!$B$57,($T12&gt;=SS!$F$57),($T12&lt;=SS!$G$57),($AA12=SS!$E$57)),(SS!$C$57),(IF(AND($AR12=SS!$B$58,($T12&gt;=SS!$F$58),($T12&lt;=SS!$G$58),($AA12=SS!$E$58)),(SS!$C$58),(IF(AND($AR12=SS!$B$59,($T12&gt;=SS!$F$59),($T12&lt;=SS!$G$59),($AA12=SS!$E$59)),(SS!$C$59),("NA")))))))))))))))))))))))))))))))))))))))))))))))))))))))))))</f>
        <v>NA</v>
      </c>
      <c r="BP12" s="152" t="str">
        <f>IF(AND($AR12=SS!$B$61,($T12&gt;=SS!$F$61),($T12&lt;=SS!$G$61),($AA12=SS!$E$61)),(SS!$C$61),(IF(AND($AR12=SS!$B$62,($T12&gt;=SS!$F$62),($T12&lt;=SS!$G$62),($AA12=SS!$E$62)),(SS!$C$62),(IF(AND($AR12=SS!$B$63,($T12&gt;=SS!$F$63),($T12&lt;=SS!$G$63),($AA12=SS!$E$63)),(SS!$C$63),(IF(AND($AR12=SS!$B$64,($T12&gt;=SS!$F$64),($T12&lt;=SS!$G$64),($AA12=SS!$E$64)),(SS!$C$64),(IF(AND($AR12=SS!$B$65,($T12&gt;=SS!$F$65),($T12&lt;=SS!$G$65),($AA12=SS!$E$65)),(SS!$C$65),(IF(AND($AR12=SS!$B$66,($T12&gt;=SS!$F$66),($T12&lt;=SS!$G$66),($AA12=SS!$E$66)),(SS!$C$66),(IF(AND($AR12=SS!$B$67,($T12&gt;=SS!$F$67),($T12&lt;=SS!$G$67),($AA12=SS!$E$67)),(SS!$C$67),(IF(AND($AR12=SS!$B$68,($T12&gt;=SS!$F$68),($T12&lt;=SS!$G$68),($AA12=SS!$E$68)),(SS!$C$68),(IF(AND($AR12=SS!$B$69,($T12&gt;=SS!$F$69),($T12&lt;=SS!$G$69),($AA12=SS!$E$69)),(SS!$C$69),(IF(AND($AR12=SS!$B$70,($T12&gt;=SS!$F$70),($T12&lt;=SS!$G$70),($AA12=SS!$E$70)),(SS!$C$70),(IF(AND($AR12=SS!$B$71,($T12&gt;=SS!$F$71),($T12&lt;=SS!$G$71),($AA12=SS!$E$71)),(SS!$C$71),(IF(AND($AR12=SS!$B$72,($T12&gt;=SS!$F$72),($T12&lt;=SS!$G$72),($AA12=SS!$E$72)),(SS!$C$72),(IF(AND($AR12=SS!$B$73,($T12&gt;=SS!$F$73),($T12&lt;=SS!$G$73),($AA12=SS!$E$73)),(SS!$C$73),(IF(AND($AR12=SS!$B$74,($T12&gt;=SS!$F$74),($T12&lt;=SS!$G$74),($AA12=SS!$E$74)),(SS!$C$74),(IF(AND($AR12=SS!$B$75,($T12&gt;=SS!$F$75),($T12&lt;=SS!$G$75),($AA12=SS!$E$75)),(SS!$C$75),(IF(AND($AR12=SS!$B$76,($T12&gt;=SS!$F$76),($T12&lt;=SS!$G$76),($AA12=SS!$E$76)),(SS!$C$76),("NA"))))))))))))))))))))))))))))))))</f>
        <v>NA</v>
      </c>
      <c r="BQ12" s="152" t="str">
        <f>IF(AND($AR12=SS!$B$77,($T12&gt;=SS!$F$77),($T12&lt;=SS!$G$77),($AA12=SS!$E$77)),(SS!$C$77),(IF(AND($AR12=SS!$B$78,($T12&gt;=SS!$F$78),($T12&lt;=SS!$G$78),($AA12=SS!$E$78)),(SS!$C$78),(IF(AND($AR12=SS!$B$79,($T12&gt;=SS!$F$79),($T12&lt;=SS!$G$79),($AA12=SS!$E$79)),(SS!$C$79),(IF(AND($AR12=SS!$B$80,($T12&gt;=SS!$F$80),($T12&lt;=SS!$G$80),($AA12=SS!$E$80)),(SS!$C$80),(IF(AND($AR12=SS!$B$81,($T12&gt;=SS!$F$81),($T12&lt;=SS!$G$81),($AA12=SS!$E$81)),(SS!$C$81),(IF(AND($AR12=SS!$B$82,($T12&gt;=SS!$F$82),($T12&lt;=SS!$G$82),($AA12=SS!$E$82)),(SS!$C$82),(IF(AND($AR12=SS!$B$83,($T12&gt;=SS!$F$83),($T12&lt;=SS!$G$83),($AA12=SS!$E$83)),(SS!$C$83),(IF(AND($AR12=SS!$B$84,($T12&gt;=SS!$F$84),($T12&lt;=SS!$G$84),($AA12=SS!$E$84)),(SS!$C$84),(IF(AND($AR12=SS!$B$85,($T12&gt;=SS!$F$85),($T12&lt;=SS!$G$85),($AA12=SS!$E$85)),(SS!$C$85),(IF(AND($AR12=SS!$B$86,($T12&gt;=SS!$F$86),($T12&lt;=SS!$G$86),($AA12=SS!$E$86)),(SS!$C$86),(IF(AND($AR12=SS!$B$87,($T12&gt;=SS!$F$87),($T12&lt;=SS!$G$87),($AA12=SS!$E$87)),(SS!$C$87),(IF(AND($AR12=SS!$B$88,($T12&gt;=SS!$F$88),($T12&lt;=SS!$G$88),($AA12=SS!$E$88)),(SS!$C$88),(IF(AND($AR12=SS!$B$89,($T12&gt;=SS!$F$89),($T12&lt;=SS!$G$89),($AA12=SS!$E$89)),(SS!$C$89),(IF(AND($AR12=SS!$B$90,($T12&gt;=SS!$F$90),($T12&lt;=SS!$G$90),($AA12=SS!$E$90)),(SS!$C$90),(IF(AND($AR12=SS!$B$91,($T12&gt;=SS!$F$91),($T12&lt;=SS!$G$91),($AA12=SS!$E$91)),(SS!$C$91),(IF(AND($AR12=SS!$B$92,($T12&gt;=SS!$F$92),($T12&lt;=SS!$G$92),($AA12=SS!$E$92)),(SS!$C$92),(IF(AND($AR12=SS!$B$93,($T12&gt;=SS!$F$93),($T12&lt;=SS!$G$93),($AA12=SS!$E$93)),(SS!$C$93),(IF(AND($AR12=SS!$B$94,($T12&gt;=SS!$F$94),($T12&lt;=SS!$G$94),($AA12=SS!$E$94)),(SS!$C$94),(IF(AND($AR12=SS!$B$95,($T12&gt;=SS!$F$95),($T12&lt;=SS!$G$95),($AA12=SS!$E$95)),(SS!$C$95),(IF(AND($AR12=SS!$B$96,($T12&gt;=SS!$F$96),($T12&lt;=SS!$G$96),($AA12=SS!$E$96)),(SS!$C$96),("NA"))))))))))))))))))))))))))))))))))))))))</f>
        <v>NA</v>
      </c>
      <c r="BR12" s="84"/>
    </row>
    <row r="13" spans="1:70" s="53" customFormat="1" ht="38.25" customHeight="1" x14ac:dyDescent="0.35">
      <c r="A13" s="296"/>
      <c r="B13" s="291"/>
      <c r="C13" s="291"/>
      <c r="D13" s="146" t="s">
        <v>500</v>
      </c>
      <c r="E13" s="146" t="s">
        <v>506</v>
      </c>
      <c r="F13" s="146" t="str">
        <f t="shared" si="0"/>
        <v>PM-WTP-M-02-A-SH - SH.TB-2/PT-5</v>
      </c>
      <c r="G13" s="275"/>
      <c r="H13" s="275"/>
      <c r="I13" s="275"/>
      <c r="J13" s="275"/>
      <c r="K13" s="155" t="s">
        <v>502</v>
      </c>
      <c r="L13" s="291"/>
      <c r="M13" s="291"/>
      <c r="N13" s="147" t="str">
        <f t="shared" si="1"/>
        <v>PT-5/PM-WTP-M-02-A-SH - SH.TB-2</v>
      </c>
      <c r="O13" s="147" t="str">
        <f>P12&amp;" - "&amp;Q13</f>
        <v>PM-WTP-M-02-A-SH - SH.TB-2</v>
      </c>
      <c r="P13" s="300"/>
      <c r="Q13" s="21" t="s">
        <v>507</v>
      </c>
      <c r="R13" s="314"/>
      <c r="S13" s="291"/>
      <c r="T13" s="294"/>
      <c r="U13" s="287"/>
      <c r="V13" s="290"/>
      <c r="W13" s="281"/>
      <c r="X13" s="303"/>
      <c r="Y13" s="306"/>
      <c r="Z13" s="303"/>
      <c r="AA13" s="290"/>
      <c r="AB13" s="281"/>
      <c r="AC13" s="303"/>
      <c r="AD13" s="306"/>
      <c r="AE13" s="291"/>
      <c r="AF13" s="149"/>
      <c r="AG13" s="147"/>
      <c r="AH13" s="150"/>
      <c r="AI13" s="147"/>
      <c r="AJ13" s="150"/>
      <c r="AK13" s="64"/>
      <c r="AL13" s="64" t="s">
        <v>505</v>
      </c>
      <c r="AO13" s="63"/>
      <c r="AP13" s="59"/>
      <c r="AQ13" s="82" t="str">
        <f t="shared" si="2"/>
        <v/>
      </c>
      <c r="AR13" s="82" t="str">
        <f>'GLAND SELEC. INPUT &amp; NOTES SHT'!$H$16</f>
        <v>BRACO</v>
      </c>
      <c r="AS13" s="82" t="str">
        <f t="shared" si="3"/>
        <v/>
      </c>
      <c r="AT13" s="82" t="str">
        <f t="shared" si="4"/>
        <v/>
      </c>
      <c r="AU13" s="82" t="str">
        <f>IF(AND($AR13=BRASS!$B$4,($T13&gt;=BRASS!$F$4),($T13&lt;=BRASS!$G$4),($V13=BRASS!$E$4)),(BRASS!$C$4),(IF(AND($AR13=BRASS!$B$5,($T13&gt;=BRASS!$F$5),($T13&lt;=BRASS!$G$5),($V13=BRASS!$E$5)),(BRASS!$C$5),(IF(AND($AR13=BRASS!$B$6,($T13&gt;=BRASS!$F$6),($T13&lt;=BRASS!$G$6),($V13=BRASS!$E$6)),(BRASS!$C$6),(IF(AND($AR13=BRASS!$B$7,($T13&gt;=BRASS!$F$7),($T13&lt;=BRASS!$G$7),($V13=BRASS!$E$7)),(BRASS!$C$7),(IF(AND($AR13=BRASS!$B$8,($T13&gt;=BRASS!$F$8),($T13&lt;=BRASS!$G$8),($V13=BRASS!$E$8)),(BRASS!$C$8),(IF(AND($AR13=BRASS!$B$9,($T13&gt;=BRASS!$F$9),($T13&lt;=BRASS!$G$9),($V13=BRASS!$E$9)),(BRASS!$C$9),(IF(AND($AR13=BRASS!$B$10,($T13&gt;=BRASS!$F$10),($T13&lt;=BRASS!$G$10),($V13=BRASS!$E$10)),(BRASS!$C$10),(IF(AND($AR13=BRASS!$B$11,($T13&gt;=BRASS!$F$11),($T13&lt;=BRASS!$G$11),($V13=BRASS!$E$11)),(BRASS!$C$11),(IF(AND($AR13=BRASS!$B$12,($T13&gt;=BRASS!$F$12),($T13&lt;=BRASS!$G$12),($V13=BRASS!$E$12)),(BRASS!$C$12),(IF(AND($AR13=BRASS!$B$13,($T13&gt;=BRASS!$F$13),($T13&lt;=BRASS!$G$13),($V13=BRASS!$E$13)),(BRASS!$C$13),(IF(AND($AR13=BRASS!$B$14,($T13&gt;=BRASS!$F$14),($T13&lt;=BRASS!$G$14),($V13=BRASS!$E$14)),(BRASS!$C$14),(IF(AND($AR13=BRASS!$B$15,($T13&gt;=BRASS!$F$15),($T13&lt;=BRASS!$G$15),($V13=BRASS!$E$15)),(BRASS!$C$15),(IF(AND($AR13=BRASS!$B$16,($T13&gt;=BRASS!$F$16),($T13&lt;=BRASS!$G$16),($V13=BRASS!$E$16)),(BRASS!$C$16),(IF(AND($AR13=BRASS!$B$17,($T13&gt;=BRASS!$F$17),($T13&lt;=BRASS!$G$17),($V13=BRASS!$E$17)),(BRASS!$C$17),(IF(AND($AR13=BRASS!$B$18,($T13&gt;=BRASS!$F$18),($T13&lt;=BRASS!$G$18),($V13=BRASS!$E$18)),(BRASS!$C$18),(IF(AND($AR13=BRASS!$B$19,($T13&gt;=BRASS!$F$19),($T13&lt;=BRASS!$G$19),($V13=BRASS!$E$19)),(BRASS!$C$19),(IF(AND($AR13=BRASS!$B$20,($T13&gt;=BRASS!$F$20),($T13&lt;=BRASS!$G$20),($V13=BRASS!$E$20)),(BRASS!$C$20),(IF(AND($AR13=BRASS!$B$21,($T13&gt;=BRASS!$F$21),($T13&lt;=BRASS!$G$21),($V13=BRASS!$E$21)),(BRASS!$C$21),(IF(AND($AR13=BRASS!$B$22,($T13&gt;=BRASS!$F$22),($T13&lt;=BRASS!$G$22),($V13=BRASS!$E$22)),(BRASS!$C$22),(IF(AND($AR13=BRASS!$B$23,($T13&gt;=BRASS!$F$23),($T13&lt;=BRASS!$G$23),($V13=BRASS!$E$23)),(BRASS!$C$23),(IF(AND($AR13=BRASS!$B$24,($T13&gt;=BRASS!$F$24),($T13&lt;=BRASS!$G$24),($V13=BRASS!$E$24)),(BRASS!$C$24),(IF(AND($AR13=BRASS!$B$25,($T13&gt;=BRASS!$F$25),($T13&lt;=BRASS!$G$25),($V13=BRASS!$E$25)),(BRASS!$C$25),(IF(AND($AR13=BRASS!$B$26,($T13&gt;=BRASS!$F$26),($T13&lt;=BRASS!$G$26),($V13=BRASS!$E$26)),(BRASS!$C$26),(IF(AND($AR13=BRASS!$B$27,($T13&gt;=BRASS!$F$27),($T13&lt;=BRASS!$G$27),($V13=BRASS!$E$27)),(BRASS!$C$27),(IF(AND($AR13=BRASS!$B$28,($T13&gt;=BRASS!$F$28),($T13&lt;=BRASS!$G$28),($V13=BRASS!$E$28)),(BRASS!$C$28),(IF(AND($AR13=BRASS!$B$29,($T13&gt;=BRASS!$F$29),($T13&lt;=BRASS!$G$29),($V13=BRASS!$E$29)),(BRASS!$C$29),(IF(AND($AR13=BRASS!$B$30,($T13&gt;=BRASS!$F$30),($T13&lt;=BRASS!$G$30),($V13=BRASS!$E$30)),(BRASS!$C$30),(IF(AND($AR13=BRASS!$B$31,($T13&gt;=BRASS!$F$31),($T13&lt;=BRASS!$G$31),($V13=BRASS!$E$31)),(BRASS!$C$31),(IF(AND($AR13=BRASS!$B$32,($T13&gt;=BRASS!$F$32),($T13&lt;=BRASS!$G$32),($V13=BRASS!$E$32)),(BRASS!$C$32),(IF(AND($AR13=BRASS!$B$33,($T13&gt;=BRASS!$F$33),($T13&lt;=BRASS!$G$33),($V13=BRASS!$E$33)),(BRASS!$C$33),(IF(AND($AR13=BRASS!$B$34,($T13&gt;=BRASS!$F$34),($T13&lt;=BRASS!$G$34),($V13=BRASS!$E$34)),(BRASS!$C$34),(IF(AND($AR13=BRASS!$B$35,($T13&gt;=BRASS!$F$35),($T13&lt;=BRASS!$G$35),($V13=BRASS!$E$35)),(BRASS!$C$35),(IF(AND($AR13=BRASS!$B$36,($T13&gt;=BRASS!$F$36),($T13&lt;=BRASS!$G$36),($V13=BRASS!$E$36)),(BRASS!$C$36),(IF(AND($AR13=BRASS!$B$37,($T13&gt;=BRASS!$F$37),($T13&lt;=BRASS!$G$37),($V13=BRASS!$E$37)),(BRASS!$C$37),(IF(AND($AR13=BRASS!$B$38,($T13&gt;=BRASS!$F$38),($T13&lt;=BRASS!$G$38),($V13=BRASS!$E$38)),(BRASS!$C$38),(IF(AND($AR13=BRASS!$B$39,($T13&gt;=BRASS!$F$39),($T13&lt;=BRASS!$G$39),($V13=BRASS!$E$39)),(BRASS!$C$39),(IF(AND($AR13=BRASS!$B$40,($T13&gt;=BRASS!$F$40),($T13&lt;=BRASS!$G$40),($V13=BRASS!$E$40)),(BRASS!$C$40),(IF(AND($AR13=BRASS!$B$41,($T13&gt;=BRASS!$F$41),($T13&lt;=BRASS!$G$41),($V13=BRASS!$E$41)),(BRASS!$C$41),(IF(AND($AR13=BRASS!$B$42,($T13&gt;=BRASS!$F$42),($T13&lt;=BRASS!$G$42),($V13=BRASS!$E$42)),(BRASS!$C$42),(IF(AND($AR13=BRASS!$B$43,($T13&gt;=BRASS!$F$43),($T13&lt;=BRASS!$G$43),($V13=BRASS!$E$43)),(BRASS!$C$43),(IF(AND($AR13=BRASS!$B$44,($T13&gt;=BRASS!$F$44),($T13&lt;=BRASS!$G$44),($V13=BRASS!$E$44)),(BRASS!$C$44),(IF(AND($AR13=BRASS!$B$45,($T13&gt;=BRASS!$F$45),($T13&lt;=BRASS!$G$45),($V13=BRASS!$E$45)),(BRASS!$C$45),(IF(AND($AR13=BRASS!$B$46,($T13&gt;=BRASS!$F$46),($T13&lt;=BRASS!$G$46),($V13=BRASS!$E$46)),(BRASS!$C$46),(IF(AND($AR13=BRASS!$B$47,($T13&gt;=BRASS!$F$47),($T13&lt;=BRASS!$G$47),($V13=BRASS!$E$47)),(BRASS!$C$47),(IF(AND($AR13=BRASS!$B$48,($T13&gt;=BRASS!$F$48),($T13&lt;=BRASS!$G$48),($V13=BRASS!$E$48)),(BRASS!$C$48),(IF(AND($AR13=BRASS!$B$49,($T13&gt;=BRASS!$F$49),($T13&lt;=BRASS!$G$49),($V13=BRASS!$E$49)),(BRASS!$C$49),(IF(AND($AR13=BRASS!$B$50,($T13&gt;=BRASS!$F$50),($T13&lt;=BRASS!$G$50),($V13=BRASS!$E$50)),(BRASS!$C$50),(IF(AND($AR13=BRASS!$B$51,($T13&gt;=BRASS!$F$51),($T13&lt;=BRASS!$G$51),($V13=BRASS!$E$51)),(BRASS!$C$51),(IF(AND($AR13=BRASS!$B$52,($T13&gt;=BRASS!$F$52),($T13&lt;=BRASS!$G$52),($V13=BRASS!$E$52)),(BRASS!$C$52),(IF(AND($AR13=BRASS!$B$53,($T13&gt;=BRASS!$F$53),($T13&lt;=BRASS!$G$53),($V13=BRASS!$E$53)),(BRASS!$C$53),(IF(AND($AR13=BRASS!$B$54,($T13&gt;=BRASS!$F$54),($T13&lt;=BRASS!$G$54),($V13=BRASS!$E$54)),(BRASS!$C$54),(IF(AND($AR13=BRASS!$B$55,($T13&gt;=BRASS!$F$55),($T13&lt;=BRASS!$G$55),($V13=BRASS!$E$55)),(BRASS!$C$55),(IF(AND($AR13=BRASS!$B$56,($T13&gt;=BRASS!$F$56),($T13&lt;=BRASS!$G$56),($V13=BRASS!$E$56)),(BRASS!$C$56),(IF(AND($AR13=BRASS!$B$57,($T13&gt;=BRASS!$F$57),($T13&lt;=BRASS!$G$57),($V13=BRASS!$E$57)),(BRASS!$C$57),(IF(AND($AR13=BRASS!$B$58,($T13&gt;=BRASS!$F$58),($T13&lt;=BRASS!$G$58),($V13=BRASS!$E$58)),(BRASS!$C$58),(IF(AND($AR13=BRASS!$B$59,($T13&gt;=BRASS!$F$59),($T13&lt;=BRASS!$G$59),($V13=BRASS!$E$59)),(BRASS!$C$59),("NA"))))))))))))))))))))))))))))))))))))))))))))))))))))))))))))))))))))))))))))))))))))))))))))))))))))))))))))))))</f>
        <v>NA</v>
      </c>
      <c r="AV13" s="83" t="str">
        <f>(IF(AND($AR13=BRASS!$B$98,($T13&gt;=BRASS!$F$98),($T13&lt;=BRASS!$G$98),($V13=BRASS!$E$98)),(BRASS!$C$98),(IF(AND($AR13=BRASS!$B$99,($T13&gt;=BRASS!$F$99),($T13&lt;=BRASS!$G$99),($V13=BRASS!$E$99)),(BRASS!$C$99),(IF(AND($AR13=BRASS!$B$100,($T13&gt;=BRASS!$F$100),($T13&lt;=BRASS!$G$100),($V13=BRASS!$E$100)),(BRASS!$C$100),(IF(AND($AR13=BRASS!$B$101,($T13&gt;=BRASS!$F$101),($T13&lt;=BRASS!$G$101),($V13=BRASS!$E$101)),(BRASS!$C$101),(IF(AND($AR13=BRASS!$B$102,($T13&gt;=BRASS!$F$102),($T13&lt;=BRASS!$G$102),($V13=BRASS!$E$102)),(BRASS!$C$102),(IF(AND($AR13=BRASS!$B$103,($T13&gt;=BRASS!$F$103),($T13&lt;=BRASS!$G$103),($V13=BRASS!$E$103)),(BRASS!$C$103),(IF(AND($AR13=BRASS!$B$104,($T13&gt;=BRASS!$F$104),($T13&lt;=BRASS!$G$104),($V13=BRASS!$E$104)),(BRASS!$C$104),(IF(AND($AR13=BRASS!$B$105,($T13&gt;=BRASS!$F$105),($T13&lt;=BRASS!$G$105),($V13=BRASS!$E$105)),(BRASS!$C$105),(IF(AND($AR13=BRASS!$B$106,($T13&gt;=BRASS!$F$106),($T13&lt;=BRASS!$G$106),($V13=BRASS!$E$106)),(BRASS!$C$106),(IF(AND($AR13=BRASS!$B$107,($T13&gt;=BRASS!$F$107),($T13&lt;=BRASS!$G$107),($V13=BRASS!$E$107)),(BRASS!$C$107),(IF(AND($AR13=BRASS!$B$108,($T13&gt;=BRASS!$F$108),($T13&lt;=BRASS!$G$108),($V13=BRASS!$E$108)),(BRASS!$C$108),(IF(AND($AR13=BRASS!$B$109,($T13&gt;=BRASS!$F$109),($T13&lt;=BRASS!$G$109),($V13=BRASS!$E$109)),(BRASS!$C$109),(IF(AND($AR13=BRASS!$B$110,($T13&gt;=BRASS!$F$110),($T13&lt;=BRASS!$G$110),($V13=BRASS!$E$110)),(BRASS!$C$110),(IF(AND($AR13=BRASS!$B$111,($T13&gt;=BRASS!$F$111),($T13&lt;=BRASS!$G$111),($V13=BRASS!$E$111)),(BRASS!$C$111),(IF(AND($AR13=BRASS!$B$112,($T13&gt;=BRASS!$F$112),($T13&lt;=BRASS!$G$112),($V13=BRASS!$E$112)),(BRASS!$C$112),(IF(AND($AR13=BRASS!$B$113,($T13&gt;=BRASS!$F$113),($T13&lt;=BRASS!$G$113),($V13=BRASS!$E$113)),(BRASS!$C$113),(IF(AND($AR13=BRASS!$B$114,($T13&gt;=BRASS!$F$114),($T13&lt;=BRASS!$G$114),($V13=BRASS!$E$114)),(BRASS!$C$114),(IF(AND($AR13=BRASS!$B$115,($T13&gt;=BRASS!$F$115),($T13&lt;=BRASS!$G$115),($V13=BRASS!$E$115)),(BRASS!$C$115),(IF(AND($AR13=BRASS!$B$116,($T13&gt;=BRASS!$F$116),($T13&lt;=BRASS!$G$116),($V13=BRASS!$E$116)),(BRASS!$C$116),(IF(AND($AR13=BRASS!$B$117,($T13&gt;=BRASS!$F$117),($T13&lt;=BRASS!$G$117),($V13=BRASS!$E$117)),(BRASS!$C$117),(IF(AND($AR13=BRASS!$B$118,($T13&gt;=BRASS!$F$118),($T13&lt;=BRASS!$G$118),($V13=BRASS!$E$118)),(BRASS!$C$118),(IF(AND($AR13=BRASS!$B$119,($T13&gt;=BRASS!$F$119),($T13&lt;=BRASS!$G$119),($V13=BRASS!$E$119)),(BRASS!$C$119),(IF(AND($AR13=BRASS!$B$120,($T13&gt;=BRASS!$F$120),($T13&lt;=BRASS!$G$120),($V13=BRASS!$E$120)),(BRASS!$C$120),(IF(AND($AR13=BRASS!$B$121,($T13&gt;=BRASS!$F$121),($T13&lt;=BRASS!$G$121),($V13=BRASS!$E$121)),(BRASS!$C$121),(IF(AND($AR13=BRASS!$B$122,($T13&gt;=BRASS!$F$122),($T13&lt;=BRASS!$G$122),($V13=BRASS!$E$122)),(BRASS!$C$122),(IF(AND($AR13=BRASS!$B$123,($T13&gt;=BRASS!$F$123),($T13&lt;=BRASS!$G$123),($V13=BRASS!$E$123)),(BRASS!$C$123),(IF(AND($AR13=BRASS!$B$124,($T13&gt;=BRASS!$F$124),($T13&lt;=BRASS!$G$124),($V13=BRASS!$E$124)),(BRASS!$C$124),(IF(AND($AR13=BRASS!$B$125,($T13&gt;=BRASS!$F$125),($T13&lt;=BRASS!$G$125),($V13=BRASS!$E$125)),(BRASS!$C$125),(IF(AND($AR13=BRASS!$B$126,($T13&gt;=BRASS!$F$126),($T13&lt;=BRASS!$G$126),($V13=BRASS!$E$126)),(BRASS!$C$126),(IF(AND($AR13=BRASS!$B$127,($T13&gt;=BRASS!$F$127),($T13&lt;=BRASS!$G$127),($V13=BRASS!$E$127)),(BRASS!$C$127),(IF(AND($AR13=BRASS!$B$128,($T13&gt;=BRASS!$F$128),($T13&lt;=BRASS!$G$128),($V13=BRASS!$E$128)),(BRASS!$C$128),(IF(AND($AR13=BRASS!$B$129,($T13&gt;=BRASS!$F$129),($T13&lt;=BRASS!$G$129),($V13=BRASS!$E$129)),(BRASS!$C$129),(IF(AND($AR13=BRASS!$B$130,($T13&gt;=BRASS!$F$130),($T13&lt;=BRASS!$G$130),($V13=BRASS!$E$130)),(BRASS!$C$130),(IF(AND($AR13=BRASS!$B$131,($T13&gt;=BRASS!$F$131),($T13&lt;=BRASS!$G$131),($V13=BRASS!$E$131)),(BRASS!$C$131),(IF(AND($AR13=BRASS!$B$132,($T13&gt;=BRASS!$F$132),($T13&lt;=BRASS!$G$132),($V13=BRASS!$E$132)),(BRASS!$C$132),(IF(AND($AR13=BRASS!$B$133,($T13&gt;=BRASS!$F$133),($T13&lt;=BRASS!$G$133),($V13=BRASS!$E$133)),(BRASS!$C$133),(IF(AND($AR13=BRASS!$B$134,($T13&gt;=BRASS!$F$134),($T13&lt;=BRASS!$G$134),($V13=BRASS!$E$134)),(BRASS!$C$134),(IF(AND($AR13=BRASS!$B$135,($T13&gt;=BRASS!$F$135),($T13&lt;=BRASS!$G$135),($V13=BRASS!$E$135)),(BRASS!$C$135),(IF(AND($AR13=BRASS!$B$136,($T13&gt;=BRASS!$F$136),($T13&lt;=BRASS!$G$136),($V13=BRASS!$E$136)),(BRASS!$C$136),(IF(AND($AR13=BRASS!$B$137,($T13&gt;=BRASS!$F$137),($T13&lt;=BRASS!$G$137),($V13=BRASS!$E$137)),(BRASS!$C$137),(IF(AND($AR13=BRASS!$B$138,($T13&gt;=BRASS!$F$138),($T13&lt;=BRASS!$G$138),($V13=BRASS!$E$138)),(BRASS!$C$138),(IF(AND($AR13=BRASS!$B$139,($T13&gt;=BRASS!$F$139),($T13&lt;=BRASS!$G$139),($V13=BRASS!$E$139)),(BRASS!$C$139),(IF(AND($AR13=BRASS!$B$140,($T13&gt;=BRASS!$F$140),($T13&lt;=BRASS!$G$140),($V13=BRASS!$E$140)),(BRASS!$C$140),(IF(AND($AR13=BRASS!$B$141,($T13&gt;=BRASS!$F$141),($T13&lt;=BRASS!$G$141),($V13=BRASS!$E$141)),(BRASS!$C$141),(IF(AND($AR13=BRASS!$B$142,($T13&gt;=BRASS!$F$142),($T13&lt;=BRASS!$G$142),($V13=BRASS!$E$142)),(BRASS!$C$142),(IF(AND($AR13=BRASS!$B$143,($T13&gt;=BRASS!$F$143),($T13&lt;=BRASS!$G$143),($V13=BRASS!$E$143)),(BRASS!$C$143),(IF(AND($AR13=BRASS!$B$144,($T13&gt;=BRASS!$F$144),($T13&lt;=BRASS!$G$144),($V13=BRASS!$E$144)),(BRASS!$C$144),(IF(AND($AR13=BRASS!$B$145,($T13&gt;=BRASS!$F$145),($T13&lt;=BRASS!$G$145),($V13=BRASS!$E$145)),(BRASS!$C$145),(IF(AND($AR13=BRASS!$B$145,($T13&gt;=BRASS!$F$145),($T13&lt;=BRASS!$G$145),($V13=BRASS!$E$145)),(BRASS!$C$145),(IF(AND($AR13=BRASS!$B$146,($T13&gt;=BRASS!$F$146),($T13&lt;=BRASS!$G$146),($V13=BRASS!$E$146)),(BRASS!$C$146),(IF(AND($AR13=BRASS!$B$147,($T13&gt;=BRASS!$F$147),($T13&lt;=BRASS!$G$147),($V13=BRASS!$E$147)),(BRASS!$C$147),(IF(AND($AR13=BRASS!$B$148,($T13&gt;=BRASS!$F$148),($T13&lt;=BRASS!$G$148),($V13=BRASS!$E$148)),(BRASS!$C$148),(IF(AND($AR13=BRASS!$B$149,($T13&gt;=BRASS!$F$149),($T13&lt;=BRASS!$G$149),($V13=BRASS!$E$149)),(BRASS!$C$149),(IF(AND($AR13=BRASS!$B$150,($T13&gt;=BRASS!$F$150),($T13&lt;=BRASS!$G$150),($V13=BRASS!$E$150)),(BRASS!$C$150),(IF(AND($AR13=BRASS!$B$151,($T13&gt;=BRASS!$F$151),($T13&lt;=BRASS!$G$151),($V13=BRASS!$E$151)),(BRASS!$C$151),(IF(AND($AR13=BRASS!$B$152,($T13&gt;=BRASS!$F$152),($T13&lt;=BRASS!$G$152),($V13=BRASS!$E$152)),(BRASS!$C$152),(IF(AND($AR13=BRASS!$B$153,($T13&gt;=BRASS!$F$153),($T13&lt;=BRASS!$G$153),($V13=BRASS!$E$153)),(BRASS!$C$153),("NA")))))))))))))))))))))))))))))))))))))))))))))))))))))))))))))))))))))))))))))))))))))))))))))))))))))))))))))))))))</f>
        <v>NA</v>
      </c>
      <c r="AW13" s="82" t="str">
        <f>IF(AND($AR13=BRASS!$B$154,($T13&gt;=BRASS!$F$154),($T13&lt;=BRASS!$G$154),($V13=BRASS!$E$154)),(BRASS!$C$154),(IF(AND($AR13=BRASS!$B$155,($T13&gt;=BRASS!$F$155),($T13&lt;=BRASS!$G$155),($V13=BRASS!$E$155)),(BRASS!$C$155),(IF(AND($AR13=BRASS!$B$156,($T13&gt;=BRASS!$F$156),($T13&lt;=BRASS!$G$156),($V13=BRASS!$E$156)),(BRASS!$C$156),(IF(AND($AR13=BRASS!$B$157,($T13&gt;=BRASS!$F$157),($T13&lt;=BRASS!$G$157),($V13=BRASS!$E$157)),(BRASS!$C$157),(IF(AND($AR13=BRASS!$B$158,($T13&gt;=BRASS!$F$158),($T13&lt;=BRASS!$G$158),($V13=BRASS!$E$158)),(BRASS!$C$158),(IF(AND($AR13=BRASS!$B$159,($T13&gt;=BRASS!$F$159),($T13&lt;=BRASS!$G$159),($V13=BRASS!$E$159)),(BRASS!$C$159),(IF(AND($AR13=BRASS!$B$160,($T13&gt;=BRASS!$F$160),($T13&lt;=BRASS!$G$160),($V13=BRASS!$E$160)),(BRASS!$C$160),(IF(AND($AR13=BRASS!$B$161,($T13&gt;=BRASS!$F$161),($T13&lt;=BRASS!$G$161),($V13=BRASS!$E$161)),(BRASS!$C$161),(IF(AND($AR13=BRASS!$B$162,($T13&gt;=BRASS!$F$162),($T13&lt;=BRASS!$G$162),($V13=BRASS!$E$162)),(BRASS!$C$162),(IF(AND($AR13=BRASS!$B$163,($T13&gt;=BRASS!$F$163),($T13&lt;=BRASS!$G$163),($V13=BRASS!$E$163)),(BRASS!$C$163),(IF(AND($AR13=BRASS!$B$164,($T13&gt;=BRASS!$F$164),($T13&lt;=BRASS!$G$164),($V13=BRASS!$E$164)),(BRASS!$C$164),(IF(AND($AR13=BRASS!$B$165,($T13&gt;=BRASS!$F$165),($T13&lt;=BRASS!$G$165),($V13=BRASS!$E$165)),(BRASS!$C$165),(IF(AND($AR13=BRASS!$B$166,($T13&gt;=BRASS!$F$166),($T13&lt;=BRASS!$G$166),($V13=BRASS!$E$166)),(BRASS!$C$166),(IF(AND($AR13=BRASS!$B$167,($T13&gt;=BRASS!$F$167),($T13&lt;=BRASS!$G$167),($V13=BRASS!$E$167)),(BRASS!$C$167),(IF(AND($AR13=BRASS!$B$168,($T13&gt;=BRASS!$F$168),($T13&lt;=BRASS!$G$168),($V13=BRASS!$E$168)),(BRASS!$C$168),(IF(AND($AR13=BRASS!$B$169,($T13&gt;=BRASS!$F$169),($T13&lt;=BRASS!$G$169),($V13=BRASS!$E$169)),(BRASS!$C$169),(IF(AND($AR13=BRASS!$B$170,($T13&gt;=BRASS!$F$170),($T13&lt;=BRASS!$G$170),($V13=BRASS!$E$170)),(BRASS!$C$170),(IF(AND($AR13=BRASS!$B$171,($T13&gt;=BRASS!$F$171),($T13&lt;=BRASS!$G$171),($V13=BRASS!$E$171)),(BRASS!$C$171),(IF(AND($AR13=BRASS!$B$172,($T13&gt;=BRASS!$F$172),($T13&lt;=BRASS!$G$172),($V13=BRASS!$E$172)),(BRASS!$C$172),(IF(AND($AR13=BRASS!$B$173,($T13&gt;=BRASS!$F$173),($T13&lt;=BRASS!$G$173),($V13=BRASS!$E$173)),(BRASS!$C$173),(IF(AND($AR13=BRASS!$B$174,($T13&gt;=BRASS!$F$174),($T13&lt;=BRASS!$G$174),($V13=BRASS!$E$174)),(BRASS!$C$174),(IF(AND($AR13=BRASS!$B$175,($T13&gt;=BRASS!$F$175),($T13&lt;=BRASS!$G$175),($V13=BRASS!$E$175)),(BRASS!$C$175),(IF(AND($AR13=BRASS!$B$176,($T13&gt;=BRASS!$F$176),($T13&lt;=BRASS!$G$176),($V13=BRASS!$E$176)),(BRASS!$C$176),(IF(AND($AR13=BRASS!$B$177,($T13&gt;=BRASS!$F$177),($T13&lt;=BRASS!$G$177),($V13=BRASS!$E$177)),(BRASS!$C$177),(IF(AND($AR13=BRASS!$B$178,($T13&gt;=BRASS!$F$178),($T13&lt;=BRASS!$G$178),($V13=BRASS!$E$178)),(BRASS!$C$178),(IF(AND($AR13=BRASS!$B$179,($T13&gt;=BRASS!$F$179),($T13&lt;=BRASS!$G$179),($V13=BRASS!$E$179)),(BRASS!$C$179),(IF(AND($AR13=BRASS!$B$180,($T13&gt;=BRASS!$F$180),($T13&lt;=BRASS!$G$180),($V13=BRASS!$E$180)),(BRASS!$C$180),(IF(AND($AR13=BRASS!$B$181,($T13&gt;=BRASS!$F$181),($T13&lt;=BRASS!$G$181),($V13=BRASS!$E$181)),(BRASS!$C$181),(IF(AND($AR13=BRASS!$B$182,($T13&gt;=BRASS!$F$182),($T13&lt;=BRASS!$G$182),($V13=BRASS!$E$182)),(BRASS!$C$182),(IF(AND($AR13=BRASS!$B$183,($T13&gt;=BRASS!$F$183),($T13&lt;=BRASS!$G$183),($V13=BRASS!$E$183)),(BRASS!$C$183),(IF(AND($AR13=BRASS!$B$184,($T13&gt;=BRASS!$F$184),($T13&lt;=BRASS!$G$184),($V13=BRASS!$E$184)),(BRASS!$C$184),(IF(AND($AR13=BRASS!$B$185,($T13&gt;=BRASS!$F$185),($T13&lt;=BRASS!$G$185),($V13=BRASS!$E$185)),(BRASS!$C$185),(IF(AND($AR13=BRASS!$B$186,($T13&gt;=BRASS!$F$186),($T13&lt;=BRASS!$G$186),($V13=BRASS!$E$186)),(BRASS!$C$186),(IF(AND($AR13=BRASS!$B$187,($T13&gt;=BRASS!$F$187),($T13&lt;=BRASS!$G$187),($V13=BRASS!$E$187)),(BRASS!$C$187),(IF(AND($AR13=BRASS!$B$188,($T13&gt;=BRASS!$F$188),($T13&lt;=BRASS!$G$188),($V13=BRASS!$E$188)),(BRASS!$C$188),(IF(AND($AR13=BRASS!$B$189,($T13&gt;=BRASS!$F$189),($T13&lt;=BRASS!$G$189),($V13=BRASS!$E$189)),(BRASS!$C$189),(IF(AND($AR13=BRASS!$B$190,($T13&gt;=BRASS!$F$190),($T13&lt;=BRASS!$G$190),($V13=BRASS!$E$190)),(BRASS!$C$190),(IF(AND($AR13=BRASS!$B$191,($T13&gt;=BRASS!$F$191),($T13&lt;=BRASS!$G$191),($V13=BRASS!$E$191)),(BRASS!$C$191),(IF(AND($AR13=BRASS!$B$192,($T13&gt;=BRASS!$F$192),($T13&lt;=BRASS!$G$192),($V13=BRASS!$E$192)),(BRASS!$C$192),(IF(AND($AR13=BRASS!$B$193,($T13&gt;=BRASS!$F$193),($T13&lt;=BRASS!$G$193),($V13=BRASS!$E$193)),(BRASS!$C$193),(IF(AND($AR13=BRASS!$B$194,($T13&gt;=BRASS!$F$194),($T13&lt;=BRASS!$G$194),($V13=BRASS!$E$194)),(BRASS!$C$194),(IF(AND($AR13=BRASS!$B$195,($T13&gt;=BRASS!$F$195),($T13&lt;=BRASS!$G$195),($V13=BRASS!$E$195)),(BRASS!$C$195),(IF(AND($AR13=BRASS!$B$196,($T13&gt;=BRASS!$F$196),($T13&lt;=BRASS!$G$196),($V13=BRASS!$E$196)),(BRASS!$C$196),("NA"))))))))))))))))))))))))))))))))))))))))))))))))))))))))))))))))))))))))))))))))))))))</f>
        <v>NA</v>
      </c>
      <c r="AX13" s="82" t="str">
        <f>IF(AND($AR13=BRASS!$B$60,($T13&gt;=BRASS!$F$60),($T13&lt;=BRASS!$G$60),($V13=BRASS!$E$60)),(BRASS!$C$60),(IF(AND($AR13=BRASS!$B$61,($T13&gt;=BRASS!$F$61),($T13&lt;=BRASS!$G$61),($V13=BRASS!$E$61)),(BRASS!$C$61),(IF(AND($AR13=BRASS!$B$62,($T13&gt;=BRASS!$F$62),($T13&lt;=BRASS!$G$62),($V13=BRASS!$E$62)),(BRASS!$C$62),(IF(AND($AR13=BRASS!$B$63,($T13&gt;=BRASS!$F$63),($T13&lt;=BRASS!$G$63),($V13=BRASS!$E$63)),(BRASS!$C$63),(IF(AND($AR13=BRASS!$B$64,($T13&gt;=BRASS!$F$64),($T13&lt;=BRASS!$G$64),($V13=BRASS!$E$64)),(BRASS!$C$64),(IF(AND($AR13=BRASS!$B$65,($T13&gt;=BRASS!$F$65),($T13&lt;=BRASS!$G$65),($V13=BRASS!$E$65)),(BRASS!$C$65),(IF(AND($AR13=BRASS!$B$66,($T13&gt;=BRASS!$F$66),($T13&lt;=BRASS!$G$66),($V13=BRASS!$E$66)),(BRASS!$C$66),(IF(AND($AR13=BRASS!$B$67,($T13&gt;=BRASS!$F$67),($T13&lt;=BRASS!$G$67),($V13=BRASS!$E$67)),(BRASS!$C$67),(IF(AND($AR13=BRASS!$B$68,($T13&gt;=BRASS!$F$68),($T13&lt;=BRASS!$G$68),($V13=BRASS!$E$68)),(BRASS!$C$68),(IF(AND($AR13=BRASS!$B$69,($T13&gt;=BRASS!$F$69),($T13&lt;=BRASS!$G$69),($V13=BRASS!$E$69)),(BRASS!$C$69),(IF(AND($AR13=BRASS!$B$70,($T13&gt;=BRASS!$F$70),($T13&lt;=BRASS!$G$70),($V13=BRASS!$E$70)),(BRASS!$C$70),(IF(AND($AR13=BRASS!$B$71,($T13&gt;=BRASS!$F$71),($T13&lt;=BRASS!$G$71),($V13=BRASS!$E$71)),(BRASS!$C$71),(IF(AND($AR13=BRASS!$B$72,($T13&gt;=BRASS!$F$72),($T13&lt;=BRASS!$G$72),($V13=BRASS!$E$72)),(BRASS!$C$72),(IF(AND($AR13=BRASS!$B$73,($T13&gt;=BRASS!$F$73),($T13&lt;=BRASS!$G$73),($V13=BRASS!$E$73)),(BRASS!$C$73),(IF(AND($AR13=BRASS!$B$74,($T13&gt;=BRASS!$F$74),($T13&lt;=BRASS!$G$74),($V13=BRASS!$E$74)),(BRASS!$C$74),(IF(AND($AR13=BRASS!$B$75,($T13&gt;=BRASS!$F$75),($T13&lt;=BRASS!$G$75),($V13=BRASS!$E$75)),(BRASS!$C$75),(IF(AND($AR13=BRASS!$B$76,($T13&gt;=BRASS!$F$76),($T13&lt;=BRASS!$G$76),($V13=BRASS!$E$76)),(BRASS!$C$76),(IF(AND($AR13=BRASS!$B$77,($T13&gt;=BRASS!$F$77),($T13&lt;=BRASS!$G$77),($V13=BRASS!$E$77)),(BRASS!$C$77),(IF(AND($AR13=BRASS!$B$78,($T13&gt;=BRASS!$F$78),($T13&lt;=BRASS!$G$78),($V13=BRASS!$E$78)),(BRASS!$C$78),(IF(AND($AR13=BRASS!$B$79,($T13&gt;=BRASS!$F$79),($T13&lt;=BRASS!$G$79),($V13=BRASS!$E$79)),(BRASS!$C$79),(IF(AND($AR13=BRASS!$B$80,($T13&gt;=BRASS!$F$80),($T13&lt;=BRASS!$G$80),($V13=BRASS!$E$80)),(BRASS!$C$80),(IF(AND($AR13=BRASS!$B$81,($T13&gt;=BRASS!$F$81),($T13&lt;=BRASS!$G$81),($V13=BRASS!$E$81)),(BRASS!$C$81),(IF(AND($AR13=BRASS!$B$82,($T13&gt;=BRASS!$F$82),($T13&lt;=BRASS!$G$82),($V13=BRASS!$E$82)),(BRASS!$C$82),(IF(AND($AR13=BRASS!$B$83,($T13&gt;=BRASS!$F$83),($T13&lt;=BRASS!$G$83),($V13=BRASS!$E$83)),(BRASS!$C$83),(IF(AND($AR13=BRASS!$B$84,($T13&gt;=BRASS!$F$84),($T13&lt;=BRASS!$G$84),($V13=BRASS!$E$84)),(BRASS!$C$84),(IF(AND($AR13=BRASS!$B$85,($T13&gt;=BRASS!$F$85),($T13&lt;=BRASS!$G$85),($V13=BRASS!$E$85)),(BRASS!$C$85),(IF(AND($AR13=BRASS!$B$86,($T13&gt;=BRASS!$F$86),($T13&lt;=BRASS!$G$86),($V13=BRASS!$E$86)),(BRASS!$C$86),(IF(AND($AR13=BRASS!$B$87,($T13&gt;=BRASS!$F$87),($T13&lt;=BRASS!$G$87),($V13=BRASS!$E$87)),(BRASS!$C$87),(IF(AND($AR13=BRASS!$B$88,($T13&gt;=BRASS!$F$88),($T13&lt;=BRASS!$G$88),($V13=BRASS!$E$88)),(BRASS!$C$88),(IF(AND($AR13=BRASS!$B$89,($T13&gt;=BRASS!$F$89),($T13&lt;=BRASS!$G$89),($V13=BRASS!$E$89)),(BRASS!$C$89),(IF(AND($AR13=BRASS!$B$90,($T13&gt;=BRASS!$F$90),($T13&lt;=BRASS!$G$90),($V13=BRASS!$E$90)),(BRASS!$C$90),(IF(AND($AR13=BRASS!$B$91,($T13&gt;=BRASS!$F$91),($T13&lt;=BRASS!$G$91),($V13=BRASS!$E$91)),(BRASS!$C$91),(IF(AND($AR13=BRASS!$B$92,($T13&gt;=BRASS!$F$92),($T13&lt;=BRASS!$G$92),($V13=BRASS!$E$92)),(BRASS!$C$92),(IF(AND($AR13=BRASS!$B$93,($T13&gt;=BRASS!$F$93),($T13&lt;=BRASS!$G$93),($V13=BRASS!$E$93)),(BRASS!$C$93),(IF(AND($AR13=BRASS!$B$94,($T13&gt;=BRASS!$F$94),($T13&lt;=BRASS!$G$94),($V13=BRASS!$E$94)),(BRASS!$C$94),(IF(AND($AR13=BRASS!$B$95,($T13&gt;=BRASS!$F$95),($T13&lt;=BRASS!$G$95),($V13=BRASS!$E$95)),(BRASS!$C$95),(IF(AND($AR13=BRASS!$B$96,($T13&gt;=BRASS!$F$96),($T13&lt;=BRASS!$G$96),($V13=BRASS!$E$96)),(BRASS!$C$96),(IF(AND($AR13=BRASS!$B$97,($T13&gt;=BRASS!$F$97),($T13&lt;=BRASS!$G$97),($V13=BRASS!$E$97)),(BRASS!$C$97),("NA"))))))))))))))))))))))))))))))))))))))))))))))))))))))))))))))))))))))))))))</f>
        <v>NA</v>
      </c>
      <c r="AY13" s="82" t="str">
        <f t="shared" si="5"/>
        <v/>
      </c>
      <c r="AZ13" s="82" t="str">
        <f t="shared" si="6"/>
        <v/>
      </c>
      <c r="BA13" s="82" t="str">
        <f>IF(AND($AR13=BRASS!$B$4,($T13&gt;=BRASS!$F$4),($T13&lt;=BRASS!$G$4),($AA13=BRASS!$E$4)),(BRASS!$C$4),(IF(AND($AR13=BRASS!$B$5,($T13&gt;=BRASS!$F$5),($T13&lt;=BRASS!$G$5),($AA13=BRASS!$E$5)),(BRASS!$C$5),(IF(AND($AR13=BRASS!$B$6,($T13&gt;=BRASS!$F$6),($T13&lt;=BRASS!$G$6),($AA13=BRASS!$E$6)),(BRASS!$C$6),(IF(AND($AR13=BRASS!$B$7,($T13&gt;=BRASS!$F$7),($T13&lt;=BRASS!$G$7),($AA13=BRASS!$E$7)),(BRASS!$C$7),(IF(AND($AR13=BRASS!$B$8,($T13&gt;=BRASS!$F$8),($T13&lt;=BRASS!$G$8),($AA13=BRASS!$E$8)),(BRASS!$C$8),(IF(AND($AR13=BRASS!$B$9,($T13&gt;=BRASS!$F$9),($T13&lt;=BRASS!$G$9),($AA13=BRASS!$E$9)),(BRASS!$C$9),(IF(AND($AR13=BRASS!$B$10,($T13&gt;=BRASS!$F$10),($T13&lt;=BRASS!$G$10),($AA13=BRASS!$E$10)),(BRASS!$C$10),(IF(AND($AR13=BRASS!$B$11,($T13&gt;=BRASS!$F$11),($T13&lt;=BRASS!$G$11),($AA13=BRASS!$E$11)),(BRASS!$C$11),(IF(AND($AR13=BRASS!$B$12,($T13&gt;=BRASS!$F$12),($T13&lt;=BRASS!$G$12),($AA13=BRASS!$E$12)),(BRASS!$C$12),(IF(AND($AR13=BRASS!$B$13,($T13&gt;=BRASS!$F$13),($T13&lt;=BRASS!$G$13),($AA13=BRASS!$E$13)),(BRASS!$C$13),(IF(AND($AR13=BRASS!$B$14,($T13&gt;=BRASS!$F$14),($T13&lt;=BRASS!$G$14),($AA13=BRASS!$E$14)),(BRASS!$C$14),(IF(AND($AR13=BRASS!$B$15,($T13&gt;=BRASS!$F$15),($T13&lt;=BRASS!$G$15),($AA13=BRASS!$E$15)),(BRASS!$C$15),(IF(AND($AR13=BRASS!$B$16,($T13&gt;=BRASS!$F$16),($T13&lt;=BRASS!$G$16),($AA13=BRASS!$E$16)),(BRASS!$C$16),(IF(AND($AR13=BRASS!$B$17,($T13&gt;=BRASS!$F$17),($T13&lt;=BRASS!$G$17),($AA13=BRASS!$E$17)),(BRASS!$C$17),(IF(AND($AR13=BRASS!$B$18,($T13&gt;=BRASS!$F$18),($T13&lt;=BRASS!$G$18),($AA13=BRASS!$E$18)),(BRASS!$C$18),(IF(AND($AR13=BRASS!$B$19,($T13&gt;=BRASS!$F$19),($T13&lt;=BRASS!$G$19),($AA13=BRASS!$E$19)),(BRASS!$C$19),(IF(AND($AR13=BRASS!$B$20,($T13&gt;=BRASS!$F$20),($T13&lt;=BRASS!$G$20),($AA13=BRASS!$E$20)),(BRASS!$C$20),(IF(AND($AR13=BRASS!$B$21,($T13&gt;=BRASS!$F$21),($T13&lt;=BRASS!$G$21),($AA13=BRASS!$E$21)),(BRASS!$C$21),(IF(AND($AR13=BRASS!$B$22,($T13&gt;=BRASS!$F$22),($T13&lt;=BRASS!$G$22),($AA13=BRASS!$E$22)),(BRASS!$C$22),(IF(AND($AR13=BRASS!$B$23,($T13&gt;=BRASS!$F$23),($T13&lt;=BRASS!$G$23),($AA13=BRASS!$E$23)),(BRASS!$C$23),(IF(AND($AR13=BRASS!$B$24,($T13&gt;=BRASS!$F$24),($T13&lt;=BRASS!$G$24),($AA13=BRASS!$E$24)),(BRASS!$C$24),(IF(AND($AR13=BRASS!$B$25,($T13&gt;=BRASS!$F$25),($T13&lt;=BRASS!$G$25),($AA13=BRASS!$E$25)),(BRASS!$C$25),(IF(AND($AR13=BRASS!$B$26,($T13&gt;=BRASS!$F$26),($T13&lt;=BRASS!$G$26),($AA13=BRASS!$E$26)),(BRASS!$C$26),(IF(AND($AR13=BRASS!$B$27,($T13&gt;=BRASS!$F$27),($T13&lt;=BRASS!$G$27),($AA13=BRASS!$E$27)),(BRASS!$C$27),(IF(AND($AR13=BRASS!$B$28,($T13&gt;=BRASS!$F$28),($T13&lt;=BRASS!$G$28),($AA13=BRASS!$E$28)),(BRASS!$C$28),(IF(AND($AR13=BRASS!$B$29,($T13&gt;=BRASS!$F$29),($T13&lt;=BRASS!$G$29),($AA13=BRASS!$E$29)),(BRASS!$C$29),(IF(AND($AR13=BRASS!$B$30,($T13&gt;=BRASS!$F$30),($T13&lt;=BRASS!$G$30),($AA13=BRASS!$E$30)),(BRASS!$C$30),(IF(AND($AR13=BRASS!$B$31,($T13&gt;=BRASS!$F$31),($T13&lt;=BRASS!$G$31),($AA13=BRASS!$E$31)),(BRASS!$C$31),(IF(AND($AR13=BRASS!$B$32,($T13&gt;=BRASS!$F$32),($T13&lt;=BRASS!$G$32),($AA13=BRASS!$E$32)),(BRASS!$C$32),(IF(AND($AR13=BRASS!$B$33,($T13&gt;=BRASS!$F$33),($T13&lt;=BRASS!$G$33),($AA13=BRASS!$E$33)),(BRASS!$C$33),(IF(AND($AR13=BRASS!$B$34,($T13&gt;=BRASS!$F$34),($T13&lt;=BRASS!$G$34),($AA13=BRASS!$E$34)),(BRASS!$C$34),(IF(AND($AR13=BRASS!$B$35,($T13&gt;=BRASS!$F$35),($T13&lt;=BRASS!$G$35),($AA13=BRASS!$E$35)),(BRASS!$C$35),(IF(AND($AR13=BRASS!$B$36,($T13&gt;=BRASS!$F$36),($T13&lt;=BRASS!$G$36),($AA13=BRASS!$E$36)),(BRASS!$C$36),(IF(AND($AR13=BRASS!$B$37,($T13&gt;=BRASS!$F$37),($T13&lt;=BRASS!$G$37),($AA13=BRASS!$E$37)),(BRASS!$C$37),(IF(AND($AR13=BRASS!$B$38,($T13&gt;=BRASS!$F$38),($T13&lt;=BRASS!$G$38),($AA13=BRASS!$E$38)),(BRASS!$C$38),(IF(AND($AR13=BRASS!$B$39,($T13&gt;=BRASS!$F$39),($T13&lt;=BRASS!$G$39),($AA13=BRASS!$E$39)),(BRASS!$C$39),(IF(AND($AR13=BRASS!$B$40,($T13&gt;=BRASS!$F$40),($T13&lt;=BRASS!$G$40),($AA13=BRASS!$E$40)),(BRASS!$C$40),(IF(AND($AR13=BRASS!$B$41,($T13&gt;=BRASS!$F$41),($T13&lt;=BRASS!$G$41),($AA13=BRASS!$E$41)),(BRASS!$C$41),(IF(AND($AR13=BRASS!$B$42,($T13&gt;=BRASS!$F$42),($T13&lt;=BRASS!$G$42),($AA13=BRASS!$E$42)),(BRASS!$C$42),(IF(AND($AR13=BRASS!$B$43,($T13&gt;=BRASS!$F$43),($T13&lt;=BRASS!$G$43),($AA13=BRASS!$E$43)),(BRASS!$C$43),(IF(AND($AR13=BRASS!$B$44,($T13&gt;=BRASS!$F$44),($T13&lt;=BRASS!$G$44),($AA13=BRASS!$E$44)),(BRASS!$C$44),(IF(AND($AR13=BRASS!$B$45,($T13&gt;=BRASS!$F$45),($T13&lt;=BRASS!$G$45),($AA13=BRASS!$E$45)),(BRASS!$C$45),(IF(AND($AR13=BRASS!$B$46,($T13&gt;=BRASS!$F$46),($T13&lt;=BRASS!$G$46),($AA13=BRASS!$E$46)),(BRASS!$C$46),(IF(AND($AR13=BRASS!$B$47,($T13&gt;=BRASS!$F$47),($T13&lt;=BRASS!$G$47),($AA13=BRASS!$E$47)),(BRASS!$C$47),(IF(AND($AR13=BRASS!$B$48,($T13&gt;=BRASS!$F$48),($T13&lt;=BRASS!$G$48),($AA13=BRASS!$E$48)),(BRASS!$C$48),(IF(AND($AR13=BRASS!$B$49,($T13&gt;=BRASS!$F$49),($T13&lt;=BRASS!$G$49),($AA13=BRASS!$E$49)),(BRASS!$C$49),(IF(AND($AR13=BRASS!$B$50,($T13&gt;=BRASS!$F$50),($T13&lt;=BRASS!$G$50),($AA13=BRASS!$E$50)),(BRASS!$C$50),(IF(AND($AR13=BRASS!$B$51,($T13&gt;=BRASS!$F$51),($T13&lt;=BRASS!$G$51),($AA13=BRASS!$E$51)),(BRASS!$C$51),(IF(AND($AR13=BRASS!$B$52,($T13&gt;=BRASS!$F$52),($T13&lt;=BRASS!$G$52),($AA13=BRASS!$E$52)),(BRASS!$C$52),(IF(AND($AR13=BRASS!$B$53,($T13&gt;=BRASS!$F$53),($T13&lt;=BRASS!$G$53),($AA13=BRASS!$E$53)),(BRASS!$C$53),(IF(AND($AR13=BRASS!$B$54,($T13&gt;=BRASS!$F$54),($T13&lt;=BRASS!$G$54),($AA13=BRASS!$E$54)),(BRASS!$C$54),(IF(AND($AR13=BRASS!$B$55,($T13&gt;=BRASS!$F$55),($T13&lt;=BRASS!$G$55),($AA13=BRASS!$E$55)),(BRASS!$C$55),(IF(AND($AR13=BRASS!$B$56,($T13&gt;=BRASS!$F$56),($T13&lt;=BRASS!$G$56),($AA13=BRASS!$E$56)),(BRASS!$C$56),(IF(AND($AR13=BRASS!$B$57,($T13&gt;=BRASS!$F$57),($T13&lt;=BRASS!$G$57),($AA13=BRASS!$E$57)),(BRASS!$C$57),(IF(AND($AR13=BRASS!$B$58,($T13&gt;=BRASS!$F$58),($T13&lt;=BRASS!$G$58),($AA13=BRASS!$E$58)),(BRASS!$C$58),(IF(AND($AR13=BRASS!$B$59,($T13&gt;=BRASS!$F$59),($T13&lt;=BRASS!$G$59),($AA13=BRASS!$E$59)),(BRASS!$C$59),("NA"))))))))))))))))))))))))))))))))))))))))))))))))))))))))))))))))))))))))))))))))))))))))))))))))))))))))))))))))</f>
        <v>NA</v>
      </c>
      <c r="BB13" s="151" t="str">
        <f>(IF(AND($AR13=BRASS!$B$98,($T13&gt;=BRASS!$F$98),($T13&lt;=BRASS!$G$98),($AA13=BRASS!$E$98)),(BRASS!$C$98),(IF(AND($AR13=BRASS!$B$99,($T13&gt;=BRASS!$F$99),($T13&lt;=BRASS!$G$99),($AA13=BRASS!$E$99)),(BRASS!$C$99),(IF(AND($AR13=BRASS!$B$100,($T13&gt;=BRASS!$F$100),($T13&lt;=BRASS!$G$100),($AA13=BRASS!$E$100)),(BRASS!$C$100),(IF(AND($AR13=BRASS!$B$101,($T13&gt;=BRASS!$F$101),($T13&lt;=BRASS!$G$101),($AA13=BRASS!$E$101)),(BRASS!$C$101),(IF(AND($AR13=BRASS!$B$102,($T13&gt;=BRASS!$F$102),($T13&lt;=BRASS!$G$102),($AA13=BRASS!$E$102)),(BRASS!$C$102),(IF(AND($AR13=BRASS!$B$103,($T13&gt;=BRASS!$F$103),($T13&lt;=BRASS!$G$103),($AA13=BRASS!$E$103)),(BRASS!$C$103),(IF(AND($AR13=BRASS!$B$104,($T13&gt;=BRASS!$F$104),($T13&lt;=BRASS!$G$104),($AA13=BRASS!$E$104)),(BRASS!$C$104),(IF(AND($AR13=BRASS!$B$105,($T13&gt;=BRASS!$F$105),($T13&lt;=BRASS!$G$105),($AA13=BRASS!$E$105)),(BRASS!$C$105),(IF(AND($AR13=BRASS!$B$106,($T13&gt;=BRASS!$F$106),($T13&lt;=BRASS!$G$106),($AA13=BRASS!$E$106)),(BRASS!$C$106),(IF(AND($AR13=BRASS!$B$107,($T13&gt;=BRASS!$F$107),($T13&lt;=BRASS!$G$107),($AA13=BRASS!$E$107)),(BRASS!$C$107),(IF(AND($AR13=BRASS!$B$108,($T13&gt;=BRASS!$F$108),($T13&lt;=BRASS!$G$108),($AA13=BRASS!$E$108)),(BRASS!$C$108),(IF(AND($AR13=BRASS!$B$109,($T13&gt;=BRASS!$F$109),($T13&lt;=BRASS!$G$109),($AA13=BRASS!$E$109)),(BRASS!$C$109),(IF(AND($AR13=BRASS!$B$110,($T13&gt;=BRASS!$F$110),($T13&lt;=BRASS!$G$110),($AA13=BRASS!$E$110)),(BRASS!$C$110),(IF(AND($AR13=BRASS!$B$111,($T13&gt;=BRASS!$F$111),($T13&lt;=BRASS!$G$111),($AA13=BRASS!$E$111)),(BRASS!$C$111),(IF(AND($AR13=BRASS!$B$112,($T13&gt;=BRASS!$F$112),($T13&lt;=BRASS!$G$112),($AA13=BRASS!$E$112)),(BRASS!$C$112),(IF(AND($AR13=BRASS!$B$113,($T13&gt;=BRASS!$F$113),($T13&lt;=BRASS!$G$113),($AA13=BRASS!$E$113)),(BRASS!$C$113),(IF(AND($AR13=BRASS!$B$114,($T13&gt;=BRASS!$F$114),($T13&lt;=BRASS!$G$114),($AA13=BRASS!$E$114)),(BRASS!$C$114),(IF(AND($AR13=BRASS!$B$115,($T13&gt;=BRASS!$F$115),($T13&lt;=BRASS!$G$115),($AA13=BRASS!$E$115)),(BRASS!$C$115),(IF(AND($AR13=BRASS!$B$116,($T13&gt;=BRASS!$F$116),($T13&lt;=BRASS!$G$116),($AA13=BRASS!$E$116)),(BRASS!$C$116),(IF(AND($AR13=BRASS!$B$117,($T13&gt;=BRASS!$F$117),($T13&lt;=BRASS!$G$117),($AA13=BRASS!$E$117)),(BRASS!$C$117),(IF(AND($AR13=BRASS!$B$118,($T13&gt;=BRASS!$F$118),($T13&lt;=BRASS!$G$118),($AA13=BRASS!$E$118)),(BRASS!$C$118),(IF(AND($AR13=BRASS!$B$119,($T13&gt;=BRASS!$F$119),($T13&lt;=BRASS!$G$119),($AA13=BRASS!$E$119)),(BRASS!$C$119),(IF(AND($AR13=BRASS!$B$120,($T13&gt;=BRASS!$F$120),($T13&lt;=BRASS!$G$120),($AA13=BRASS!$E$120)),(BRASS!$C$120),(IF(AND($AR13=BRASS!$B$121,($T13&gt;=BRASS!$F$121),($T13&lt;=BRASS!$G$121),($AA13=BRASS!$E$121)),(BRASS!$C$121),(IF(AND($AR13=BRASS!$B$122,($T13&gt;=BRASS!$F$122),($T13&lt;=BRASS!$G$122),($AA13=BRASS!$E$122)),(BRASS!$C$122),(IF(AND($AR13=BRASS!$B$123,($T13&gt;=BRASS!$F$123),($T13&lt;=BRASS!$G$123),($AA13=BRASS!$E$123)),(BRASS!$C$123),(IF(AND($AR13=BRASS!$B$124,($T13&gt;=BRASS!$F$124),($T13&lt;=BRASS!$G$124),($AA13=BRASS!$E$124)),(BRASS!$C$124),(IF(AND($AR13=BRASS!$B$125,($T13&gt;=BRASS!$F$125),($T13&lt;=BRASS!$G$125),($AA13=BRASS!$E$125)),(BRASS!$C$125),(IF(AND($AR13=BRASS!$B$126,($T13&gt;=BRASS!$F$126),($T13&lt;=BRASS!$G$126),($AA13=BRASS!$E$126)),(BRASS!$C$126),(IF(AND($AR13=BRASS!$B$127,($T13&gt;=BRASS!$F$127),($T13&lt;=BRASS!$G$127),($AA13=BRASS!$E$127)),(BRASS!$C$127),(IF(AND($AR13=BRASS!$B$128,($T13&gt;=BRASS!$F$128),($T13&lt;=BRASS!$G$128),($AA13=BRASS!$E$128)),(BRASS!$C$128),(IF(AND($AR13=BRASS!$B$129,($T13&gt;=BRASS!$F$129),($T13&lt;=BRASS!$G$129),($AA13=BRASS!$E$129)),(BRASS!$C$129),(IF(AND($AR13=BRASS!$B$130,($T13&gt;=BRASS!$F$130),($T13&lt;=BRASS!$G$130),($AA13=BRASS!$E$130)),(BRASS!$C$130),(IF(AND($AR13=BRASS!$B$131,($T13&gt;=BRASS!$F$131),($T13&lt;=BRASS!$G$131),($AA13=BRASS!$E$131)),(BRASS!$C$131),(IF(AND($AR13=BRASS!$B$132,($T13&gt;=BRASS!$F$132),($T13&lt;=BRASS!$G$132),($AA13=BRASS!$E$132)),(BRASS!$C$132),(IF(AND($AR13=BRASS!$B$133,($T13&gt;=BRASS!$F$133),($T13&lt;=BRASS!$G$133),($AA13=BRASS!$E$133)),(BRASS!$C$133),(IF(AND($AR13=BRASS!$B$134,($T13&gt;=BRASS!$F$134),($T13&lt;=BRASS!$G$134),($AA13=BRASS!$E$134)),(BRASS!$C$134),(IF(AND($AR13=BRASS!$B$135,($T13&gt;=BRASS!$F$135),($T13&lt;=BRASS!$G$135),($AA13=BRASS!$E$135)),(BRASS!$C$135),(IF(AND($AR13=BRASS!$B$136,($T13&gt;=BRASS!$F$136),($T13&lt;=BRASS!$G$136),($AA13=BRASS!$E$136)),(BRASS!$C$136),(IF(AND($AR13=BRASS!$B$137,($T13&gt;=BRASS!$F$137),($T13&lt;=BRASS!$G$137),($AA13=BRASS!$E$137)),(BRASS!$C$137),(IF(AND($AR13=BRASS!$B$138,($T13&gt;=BRASS!$F$138),($T13&lt;=BRASS!$G$138),($AA13=BRASS!$E$138)),(BRASS!$C$138),(IF(AND($AR13=BRASS!$B$139,($T13&gt;=BRASS!$F$139),($T13&lt;=BRASS!$G$139),($AA13=BRASS!$E$139)),(BRASS!$C$139),(IF(AND($AR13=BRASS!$B$140,($T13&gt;=BRASS!$F$140),($T13&lt;=BRASS!$G$140),($AA13=BRASS!$E$140)),(BRASS!$C$140),(IF(AND($AR13=BRASS!$B$141,($T13&gt;=BRASS!$F$141),($T13&lt;=BRASS!$G$141),($AA13=BRASS!$E$141)),(BRASS!$C$141),(IF(AND($AR13=BRASS!$B$142,($T13&gt;=BRASS!$F$142),($T13&lt;=BRASS!$G$142),($AA13=BRASS!$E$142)),(BRASS!$C$142),(IF(AND($AR13=BRASS!$B$143,($T13&gt;=BRASS!$F$143),($T13&lt;=BRASS!$G$143),($AA13=BRASS!$E$143)),(BRASS!$C$143),(IF(AND($AR13=BRASS!$B$144,($T13&gt;=BRASS!$F$144),($T13&lt;=BRASS!$G$144),($AA13=BRASS!$E$144)),(BRASS!$C$144),(IF(AND($AR13=BRASS!$B$145,($T13&gt;=BRASS!$F$145),($T13&lt;=BRASS!$G$145),($AA13=BRASS!$E$145)),(BRASS!$C$145),(IF(AND($AR13=BRASS!$B$145,($T13&gt;=BRASS!$F$145),($T13&lt;=BRASS!$G$145),($AA13=BRASS!$E$145)),(BRASS!$C$145),(IF(AND($AR13=BRASS!$B$146,($T13&gt;=BRASS!$F$146),($T13&lt;=BRASS!$G$146),($AA13=BRASS!$E$146)),(BRASS!$C$146),(IF(AND($AR13=BRASS!$B$147,($T13&gt;=BRASS!$F$147),($T13&lt;=BRASS!$G$147),($AA13=BRASS!$E$147)),(BRASS!$C$147),(IF(AND($AR13=BRASS!$B$148,($T13&gt;=BRASS!$F$148),($T13&lt;=BRASS!$G$148),($AA13=BRASS!$E$148)),(BRASS!$C$148),(IF(AND($AR13=BRASS!$B$149,($T13&gt;=BRASS!$F$149),($T13&lt;=BRASS!$G$149),($AA13=BRASS!$E$149)),(BRASS!$C$149),(IF(AND($AR13=BRASS!$B$150,($T13&gt;=BRASS!$F$150),($T13&lt;=BRASS!$G$150),($AA13=BRASS!$E$150)),(BRASS!$C$150),(IF(AND($AR13=BRASS!$B$151,($T13&gt;=BRASS!$F$151),($T13&lt;=BRASS!$G$151),($AA13=BRASS!$E$151)),(BRASS!$C$151),(IF(AND($AR13=BRASS!$B$152,($T13&gt;=BRASS!$F$152),($T13&lt;=BRASS!$G$152),($AA13=BRASS!$E$152)),(BRASS!$C$152),(IF(AND($AR13=BRASS!$B$153,($T13&gt;=BRASS!$F$153),($T13&lt;=BRASS!$G$153),($AA13=BRASS!$E$153)),(BRASS!$C$153),("NA")))))))))))))))))))))))))))))))))))))))))))))))))))))))))))))))))))))))))))))))))))))))))))))))))))))))))))))))))))</f>
        <v>NA</v>
      </c>
      <c r="BC13" s="152" t="str">
        <f>IF(AND($AR13=BRASS!$B$154,($T13&gt;=BRASS!$F$154),($T13&lt;=BRASS!$G$154),($AA13=BRASS!$E$154)),(BRASS!$C$154),(IF(AND($AR13=BRASS!$B$155,($T13&gt;=BRASS!$F$155),($T13&lt;=BRASS!$G$155),($AA13=BRASS!$E$155)),(BRASS!$C$155),(IF(AND($AR13=BRASS!$B$156,($T13&gt;=BRASS!$F$156),($T13&lt;=BRASS!$G$156),($AA13=BRASS!$E$156)),(BRASS!$C$156),(IF(AND($AR13=BRASS!$B$157,($T13&gt;=BRASS!$F$157),($T13&lt;=BRASS!$G$157),($AA13=BRASS!$E$157)),(BRASS!$C$157),(IF(AND($AR13=BRASS!$B$158,($T13&gt;=BRASS!$F$158),($T13&lt;=BRASS!$G$158),($AA13=BRASS!$E$158)),(BRASS!$C$158),(IF(AND($AR13=BRASS!$B$159,($T13&gt;=BRASS!$F$159),($T13&lt;=BRASS!$G$159),($AA13=BRASS!$E$159)),(BRASS!$C$159),(IF(AND($AR13=BRASS!$B$160,($T13&gt;=BRASS!$F$160),($T13&lt;=BRASS!$G$160),($AA13=BRASS!$E$160)),(BRASS!$C$160),(IF(AND($AR13=BRASS!$B$161,($T13&gt;=BRASS!$F$161),($T13&lt;=BRASS!$G$161),($AA13=BRASS!$E$161)),(BRASS!$C$161),(IF(AND($AR13=BRASS!$B$162,($T13&gt;=BRASS!$F$162),($T13&lt;=BRASS!$G$162),($AA13=BRASS!$E$162)),(BRASS!$C$162),(IF(AND($AR13=BRASS!$B$163,($T13&gt;=BRASS!$F$163),($T13&lt;=BRASS!$G$163),($AA13=BRASS!$E$163)),(BRASS!$C$163),(IF(AND($AR13=BRASS!$B$164,($T13&gt;=BRASS!$F$164),($T13&lt;=BRASS!$G$164),($AA13=BRASS!$E$164)),(BRASS!$C$164),(IF(AND($AR13=BRASS!$B$165,($T13&gt;=BRASS!$F$165),($T13&lt;=BRASS!$G$165),($AA13=BRASS!$E$165)),(BRASS!$C$165),(IF(AND($AR13=BRASS!$B$166,($T13&gt;=BRASS!$F$166),($T13&lt;=BRASS!$G$166),($AA13=BRASS!$E$166)),(BRASS!$C$166),(IF(AND($AR13=BRASS!$B$167,($T13&gt;=BRASS!$F$167),($T13&lt;=BRASS!$G$167),($AA13=BRASS!$E$167)),(BRASS!$C$167),(IF(AND($AR13=BRASS!$B$168,($T13&gt;=BRASS!$F$168),($T13&lt;=BRASS!$G$168),($AA13=BRASS!$E$168)),(BRASS!$C$168),(IF(AND($AR13=BRASS!$B$169,($T13&gt;=BRASS!$F$169),($T13&lt;=BRASS!$G$169),($AA13=BRASS!$E$169)),(BRASS!$C$169),(IF(AND($AR13=BRASS!$B$170,($T13&gt;=BRASS!$F$170),($T13&lt;=BRASS!$G$170),($AA13=BRASS!$E$170)),(BRASS!$C$170),(IF(AND($AR13=BRASS!$B$171,($T13&gt;=BRASS!$F$171),($T13&lt;=BRASS!$G$171),($AA13=BRASS!$E$171)),(BRASS!$C$171),(IF(AND($AR13=BRASS!$B$172,($T13&gt;=BRASS!$F$172),($T13&lt;=BRASS!$G$172),($AA13=BRASS!$E$172)),(BRASS!$C$172),(IF(AND($AR13=BRASS!$B$173,($T13&gt;=BRASS!$F$173),($T13&lt;=BRASS!$G$173),($AA13=BRASS!$E$173)),(BRASS!$C$173),(IF(AND($AR13=BRASS!$B$174,($T13&gt;=BRASS!$F$174),($T13&lt;=BRASS!$G$174),($AA13=BRASS!$E$174)),(BRASS!$C$174),(IF(AND($AR13=BRASS!$B$175,($T13&gt;=BRASS!$F$175),($T13&lt;=BRASS!$G$175),($AA13=BRASS!$E$175)),(BRASS!$C$175),(IF(AND($AR13=BRASS!$B$176,($T13&gt;=BRASS!$F$176),($T13&lt;=BRASS!$G$176),($AA13=BRASS!$E$176)),(BRASS!$C$176),(IF(AND($AR13=BRASS!$B$177,($T13&gt;=BRASS!$F$177),($T13&lt;=BRASS!$G$177),($AA13=BRASS!$E$177)),(BRASS!$C$177),(IF(AND($AR13=BRASS!$B$178,($T13&gt;=BRASS!$F$178),($T13&lt;=BRASS!$G$178),($AA13=BRASS!$E$178)),(BRASS!$C$178),(IF(AND($AR13=BRASS!$B$179,($T13&gt;=BRASS!$F$179),($T13&lt;=BRASS!$G$179),($AA13=BRASS!$E$179)),(BRASS!$C$179),(IF(AND($AR13=BRASS!$B$180,($T13&gt;=BRASS!$F$180),($T13&lt;=BRASS!$G$180),($AA13=BRASS!$E$180)),(BRASS!$C$180),(IF(AND($AR13=BRASS!$B$181,($T13&gt;=BRASS!$F$181),($T13&lt;=BRASS!$G$181),($AA13=BRASS!$E$181)),(BRASS!$C$181),(IF(AND($AR13=BRASS!$B$182,($T13&gt;=BRASS!$F$182),($T13&lt;=BRASS!$G$182),($AA13=BRASS!$E$182)),(BRASS!$C$182),(IF(AND($AR13=BRASS!$B$183,($T13&gt;=BRASS!$F$183),($T13&lt;=BRASS!$G$183),($AA13=BRASS!$E$183)),(BRASS!$C$183),(IF(AND($AR13=BRASS!$B$184,($T13&gt;=BRASS!$F$184),($T13&lt;=BRASS!$G$184),($AA13=BRASS!$E$184)),(BRASS!$C$184),(IF(AND($AR13=BRASS!$B$185,($T13&gt;=BRASS!$F$185),($T13&lt;=BRASS!$G$185),($AA13=BRASS!$E$185)),(BRASS!$C$185),(IF(AND($AR13=BRASS!$B$186,($T13&gt;=BRASS!$F$186),($T13&lt;=BRASS!$G$186),($AA13=BRASS!$E$186)),(BRASS!$C$186),(IF(AND($AR13=BRASS!$B$187,($T13&gt;=BRASS!$F$187),($T13&lt;=BRASS!$G$187),($AA13=BRASS!$E$187)),(BRASS!$C$187),(IF(AND($AR13=BRASS!$B$188,($T13&gt;=BRASS!$F$188),($T13&lt;=BRASS!$G$188),($AA13=BRASS!$E$188)),(BRASS!$C$188),(IF(AND($AR13=BRASS!$B$189,($T13&gt;=BRASS!$F$189),($T13&lt;=BRASS!$G$189),($AA13=BRASS!$E$189)),(BRASS!$C$189),(IF(AND($AR13=BRASS!$B$190,($T13&gt;=BRASS!$F$190),($T13&lt;=BRASS!$G$190),($AA13=BRASS!$E$190)),(BRASS!$C$190),(IF(AND($AR13=BRASS!$B$191,($T13&gt;=BRASS!$F$191),($T13&lt;=BRASS!$G$191),($AA13=BRASS!$E$191)),(BRASS!$C$191),(IF(AND($AR13=BRASS!$B$192,($T13&gt;=BRASS!$F$192),($T13&lt;=BRASS!$G$192),($AA13=BRASS!$E$192)),(BRASS!$C$192),(IF(AND($AR13=BRASS!$B$193,($T13&gt;=BRASS!$F$193),($T13&lt;=BRASS!$G$193),($AA13=BRASS!$E$193)),(BRASS!$C$193),(IF(AND($AR13=BRASS!$B$194,($T13&gt;=BRASS!$F$194),($T13&lt;=BRASS!$G$194),($AA13=BRASS!$E$194)),(BRASS!$C$194),(IF(AND($AR13=BRASS!$B$195,($T13&gt;=BRASS!$F$195),($T13&lt;=BRASS!$G$195),($AA13=BRASS!$E$195)),(BRASS!$C$195),(IF(AND($AR13=BRASS!$B$196,($T13&gt;=BRASS!$F$196),($T13&lt;=BRASS!$G$196),($AA13=BRASS!$E$196)),(BRASS!$C$196),("NA"))))))))))))))))))))))))))))))))))))))))))))))))))))))))))))))))))))))))))))))))))))))</f>
        <v>NA</v>
      </c>
      <c r="BD13" s="152" t="str">
        <f>IF(AND($AR13=BRASS!$B$60,($T13&gt;=BRASS!$F$60),($T13&lt;=BRASS!$G$60),($AA13=BRASS!$E$60)),(BRASS!$C$60),(IF(AND($AR13=BRASS!$B$61,($T13&gt;=BRASS!$F$61),($T13&lt;=BRASS!$G$61),($AA13=BRASS!$E$61)),(BRASS!$C$61),(IF(AND($AR13=BRASS!$B$62,($T13&gt;=BRASS!$F$62),($T13&lt;=BRASS!$G$62),($AA13=BRASS!$E$62)),(BRASS!$C$62),(IF(AND($AR13=BRASS!$B$63,($T13&gt;=BRASS!$F$63),($T13&lt;=BRASS!$G$63),($AA13=BRASS!$E$63)),(BRASS!$C$63),(IF(AND($AR13=BRASS!$B$64,($T13&gt;=BRASS!$F$64),($T13&lt;=BRASS!$G$64),($AA13=BRASS!$E$64)),(BRASS!$C$64),(IF(AND($AR13=BRASS!$B$65,($T13&gt;=BRASS!$F$65),($T13&lt;=BRASS!$G$65),($AA13=BRASS!$E$65)),(BRASS!$C$65),(IF(AND($AR13=BRASS!$B$66,($T13&gt;=BRASS!$F$66),($T13&lt;=BRASS!$G$66),($AA13=BRASS!$E$66)),(BRASS!$C$66),(IF(AND($AR13=BRASS!$B$67,($T13&gt;=BRASS!$F$67),($T13&lt;=BRASS!$G$67),($AA13=BRASS!$E$67)),(BRASS!$C$67),(IF(AND($AR13=BRASS!$B$68,($T13&gt;=BRASS!$F$68),($T13&lt;=BRASS!$G$68),($AA13=BRASS!$E$68)),(BRASS!$C$68),(IF(AND($AR13=BRASS!$B$69,($T13&gt;=BRASS!$F$69),($T13&lt;=BRASS!$G$69),($AA13=BRASS!$E$69)),(BRASS!$C$69),(IF(AND($AR13=BRASS!$B$70,($T13&gt;=BRASS!$F$70),($T13&lt;=BRASS!$G$70),($AA13=BRASS!$E$70)),(BRASS!$C$70),(IF(AND($AR13=BRASS!$B$71,($T13&gt;=BRASS!$F$71),($T13&lt;=BRASS!$G$71),($AA13=BRASS!$E$71)),(BRASS!$C$71),(IF(AND($AR13=BRASS!$B$72,($T13&gt;=BRASS!$F$72),($T13&lt;=BRASS!$G$72),($AA13=BRASS!$E$72)),(BRASS!$C$72),(IF(AND($AR13=BRASS!$B$73,($T13&gt;=BRASS!$F$73),($T13&lt;=BRASS!$G$73),($AA13=BRASS!$E$73)),(BRASS!$C$73),(IF(AND($AR13=BRASS!$B$74,($T13&gt;=BRASS!$F$74),($T13&lt;=BRASS!$G$74),($AA13=BRASS!$E$74)),(BRASS!$C$74),(IF(AND($AR13=BRASS!$B$75,($T13&gt;=BRASS!$F$75),($T13&lt;=BRASS!$G$75),($AA13=BRASS!$E$75)),(BRASS!$C$75),(IF(AND($AR13=BRASS!$B$76,($T13&gt;=BRASS!$F$76),($T13&lt;=BRASS!$G$76),($AA13=BRASS!$E$76)),(BRASS!$C$76),(IF(AND($AR13=BRASS!$B$77,($T13&gt;=BRASS!$F$77),($T13&lt;=BRASS!$G$77),($AA13=BRASS!$E$77)),(BRASS!$C$77),(IF(AND($AR13=BRASS!$B$78,($T13&gt;=BRASS!$F$78),($T13&lt;=BRASS!$G$78),($AA13=BRASS!$E$78)),(BRASS!$C$78),(IF(AND($AR13=BRASS!$B$79,($T13&gt;=BRASS!$F$79),($T13&lt;=BRASS!$G$79),($AA13=BRASS!$E$79)),(BRASS!$C$79),(IF(AND($AR13=BRASS!$B$80,($T13&gt;=BRASS!$F$80),($T13&lt;=BRASS!$G$80),($AA13=BRASS!$E$80)),(BRASS!$C$80),(IF(AND($AR13=BRASS!$B$81,($T13&gt;=BRASS!$F$81),($T13&lt;=BRASS!$G$81),($AA13=BRASS!$E$81)),(BRASS!$C$81),(IF(AND($AR13=BRASS!$B$82,($T13&gt;=BRASS!$F$82),($T13&lt;=BRASS!$G$82),($AA13=BRASS!$E$82)),(BRASS!$C$82),(IF(AND($AR13=BRASS!$B$83,($T13&gt;=BRASS!$F$83),($T13&lt;=BRASS!$G$83),($AA13=BRASS!$E$83)),(BRASS!$C$83),(IF(AND($AR13=BRASS!$B$84,($T13&gt;=BRASS!$F$84),($T13&lt;=BRASS!$G$84),($AA13=BRASS!$E$84)),(BRASS!$C$84),(IF(AND($AR13=BRASS!$B$85,($T13&gt;=BRASS!$F$85),($T13&lt;=BRASS!$G$85),($AA13=BRASS!$E$85)),(BRASS!$C$85),(IF(AND($AR13=BRASS!$B$86,($T13&gt;=BRASS!$F$86),($T13&lt;=BRASS!$G$86),($AA13=BRASS!$E$86)),(BRASS!$C$86),(IF(AND($AR13=BRASS!$B$87,($T13&gt;=BRASS!$F$87),($T13&lt;=BRASS!$G$87),($AA13=BRASS!$E$87)),(BRASS!$C$87),(IF(AND($AR13=BRASS!$B$88,($T13&gt;=BRASS!$F$88),($T13&lt;=BRASS!$G$88),($AA13=BRASS!$E$88)),(BRASS!$C$88),(IF(AND($AR13=BRASS!$B$89,($T13&gt;=BRASS!$F$89),($T13&lt;=BRASS!$G$89),($AA13=BRASS!$E$89)),(BRASS!$C$89),(IF(AND($AR13=BRASS!$B$90,($T13&gt;=BRASS!$F$90),($T13&lt;=BRASS!$G$90),($AA13=BRASS!$E$90)),(BRASS!$C$90),(IF(AND($AR13=BRASS!$B$91,($T13&gt;=BRASS!$F$91),($T13&lt;=BRASS!$G$91),($AA13=BRASS!$E$91)),(BRASS!$C$91),(IF(AND($AR13=BRASS!$B$92,($T13&gt;=BRASS!$F$92),($T13&lt;=BRASS!$G$92),($AA13=BRASS!$E$92)),(BRASS!$C$92),(IF(AND($AR13=BRASS!$B$93,($T13&gt;=BRASS!$F$93),($T13&lt;=BRASS!$G$93),($AA13=BRASS!$E$93)),(BRASS!$C$93),(IF(AND($AR13=BRASS!$B$94,($T13&gt;=BRASS!$F$94),($T13&lt;=BRASS!$G$94),($AA13=BRASS!$E$94)),(BRASS!$C$94),(IF(AND($AR13=BRASS!$B$95,($T13&gt;=BRASS!$F$95),($T13&lt;=BRASS!$G$95),($AA13=BRASS!$E$95)),(BRASS!$C$95),(IF(AND($AR13=BRASS!$B$96,($T13&gt;=BRASS!$F$96),($T13&lt;=BRASS!$G$96),($AA13=BRASS!$E$96)),(BRASS!$C$96),(IF(AND($AR13=BRASS!$B$97,($T13&gt;=BRASS!$F$97),($T13&lt;=BRASS!$G$97),($AA13=BRASS!$E$97)),(BRASS!$C$97),("NA"))))))))))))))))))))))))))))))))))))))))))))))))))))))))))))))))))))))))))))</f>
        <v>NA</v>
      </c>
      <c r="BE13" s="97"/>
      <c r="BF13" s="82" t="str">
        <f t="shared" si="7"/>
        <v/>
      </c>
      <c r="BG13" s="82" t="str">
        <f t="shared" si="8"/>
        <v/>
      </c>
      <c r="BH13" s="82" t="str">
        <f>IF(AND($AR13=SS!$B$4,($T13&gt;=SS!$F$4),($T13&lt;=SS!$G$4),($V13=SS!$E$4)),(SS!$C$4),(IF(AND($AR13=SS!$B$5,($T13&gt;=SS!$F$5),($T13&lt;=SS!$G$5),($V13=SS!$E$5)),(SS!$C$5),(IF(AND($AR13=SS!$B$6,($T13&gt;=SS!$F$6),($T13&lt;=SS!$G$6),($V13=SS!$E$6)),(SS!$C$6),(IF(AND($AR13=SS!$B$7,($T13&gt;=SS!$F$7),($T13&lt;=SS!$G$7),($V13=SS!$E$7)),(SS!$C$7),(IF(AND($AR13=SS!$B$8,($T13&gt;=SS!$F$8),($T13&lt;=SS!$G$8),($V13=SS!$E$8)),(SS!$C$8),(IF(AND($AR13=SS!$B$9,($T13&gt;=SS!$F$9),($T13&lt;=SS!$G$9),($V13=SS!$E$9)),(SS!$C$9),(IF(AND($AR13=SS!$B$10,($T13&gt;=SS!$F$10),($T13&lt;=SS!$G$10),($V13=SS!$E$10)),(SS!$C$10),(IF(AND($AR13=SS!$B$11,($T13&gt;=SS!$F$11),($T13&lt;=SS!$G$11),($V13=SS!$E$11)),(SS!$C$11),(IF(AND($AR13=SS!$B$12,($T13&gt;=SS!$F$12),($T13&lt;=SS!$G$12),($V13=SS!$E$12)),(SS!$C$12),(IF(AND($AR13=SS!$B$13,($T13&gt;=SS!$F$13),($T13&lt;=SS!$G$13),($V13=SS!$E$13)),(SS!$C$13),(IF(AND($AR13=SS!$B$14,($T13&gt;=SS!$F$14),($T13&lt;=SS!$G$14),($V13=SS!$E$14)),(SS!$C$14),(IF(AND($AR13=SS!$B$15,($T13&gt;=SS!$F$15),($T13&lt;=SS!$G$15),($V13=SS!$E$15)),(SS!$C$15),(IF(AND($AR13=SS!$B$16,($T13&gt;=SS!$F$16),($T13&lt;=SS!$G$16),($V13=SS!$E$16)),(SS!$C$16),(IF(AND($AR13=SS!$B$17,($T13&gt;=SS!$F$17),($T13&lt;=SS!$G$17),($V13=SS!$E$17)),(SS!$C$17),(IF(AND($AR13=SS!$B$18,($T13&gt;=SS!$F$18),($T13&lt;=SS!$G$18),($V13=SS!$E$18)),(SS!$C$18),(IF(AND($AR13=SS!$B$19,($T13&gt;=SS!$F$19),($T13&lt;=SS!$G$19),($V13=SS!$E$19)),(SS!$C$19),(IF(AND($AR13=SS!$B$20,($T13&gt;=SS!$F$20),($T13&lt;=SS!$G$20),($V13=SS!$E$20)),(SS!$C$20),(IF(AND($AR13=SS!$B$21,($T13&gt;=SS!$F$21),($T13&lt;=SS!$G$21),($V13=SS!$E$21)),(SS!$C$21),(IF(AND($AR13=SS!$B$22,($T13&gt;=SS!$F$22),($T13&lt;=SS!$G$22),($V13=SS!$E$22)),(SS!$C$22),(IF(AND($AR13=SS!$B$23,($T13&gt;=SS!$F$23),($T13&lt;=SS!$G$23),($V13=SS!$E$23)),(SS!$C$23),(IF(AND($AR13=SS!$B$24,($T13&gt;=SS!$F$24),($T13&lt;=SS!$G$24),($V13=SS!$E$24)),(SS!$C$24),(IF(AND($AR13=SS!$B$25,($T13&gt;=SS!$F$25),($T13&lt;=SS!$G$25),($V13=SS!$E$25)),(SS!$C$25),(IF(AND($AR13=SS!$B$26,($T13&gt;=SS!$F$26),($T13&lt;=SS!$G$26),($V13=SS!$E$26)),(SS!$C$26),(IF(AND($AR13=SS!$B$27,($T13&gt;=SS!$F$27),($T13&lt;=SS!$G$27),($V13=SS!$E$27)),(SS!$C$27),(IF(AND($AR13=SS!$B$28,($T13&gt;=SS!$F$28),($T13&lt;=SS!$G$28),($V13=SS!$E$28)),(SS!$C$28),(IF(AND($AR13=SS!$B$29,($T13&gt;=SS!$F$29),($T13&lt;=SS!$G$29),($V13=SS!$E$29)),(SS!$C$29),(IF(AND($AR13=SS!$B$30,($T13&gt;=SS!$F$30),($T13&lt;=SS!$G$30),($V13=SS!$E$30)),(SS!$C$30),("NA"))))))))))))))))))))))))))))))))))))))))))))))))))))))</f>
        <v>NA</v>
      </c>
      <c r="BI13" s="83" t="str">
        <f>(IF(AND($AR13=SS!$B$31,($T13&gt;=SS!$F$31),($T13&lt;=SS!$G$31),($V13=SS!$E$31)),(SS!$C$31),(IF(AND($AR13=SS!$B$32,($T13&gt;=SS!$F$32),($T13&lt;=SS!$G$32),($V13=SS!$E$32)),(SS!$C$32),(IF(AND($AR13=SS!$B$33,($T13&gt;=SS!$F$33),($T13&lt;=SS!$G$33),($V13=SS!$E$33)),(SS!$C$33),(IF(AND($AR13=SS!$B$34,($T13&gt;=SS!$F$34),($T13&lt;=SS!$G$34),($V13=SS!$E$34)),(SS!$C$34),(IF(AND($AR13=SS!$B$35,($T13&gt;=SS!$F$35),($T13&lt;=SS!$G$35),($V13=SS!$E$35)),(SS!$C$35),(IF(AND($AR13=SS!$B$36,($T13&gt;=SS!$F$36),($T13&lt;=SS!$G$36),($V13=SS!$E$36)),(SS!$C$36),(IF(AND($AR13=SS!$B$37,($T13&gt;=SS!$F$37),($T13&lt;=SS!$G$37),($V13=SS!$E$37)),(SS!$C$37),(IF(AND($AR13=SS!$B$38,($T13&gt;=SS!$F$38),($T13&lt;=SS!$G$38),($V13=SS!$E$38)),(SS!$C$38),(IF(AND($AR13=SS!$B$39,($T13&gt;=SS!$F$39),($T13&lt;=SS!$G$39),($V13=SS!$E$39)),(SS!$C$39),(IF(AND($AR13=SS!$B$40,($T13&gt;=SS!$F$40),($T13&lt;=SS!$G$40),($V13=SS!$E$40)),(SS!$C$40),(IF(AND($AR13=SS!$B$41,($T13&gt;=SS!$F$41),($T13&lt;=SS!$G$41),($V13=SS!$E$41)),(SS!$C$41),(IF(AND($AR13=SS!$B$42,($T13&gt;=SS!$F$42),($T13&lt;=SS!$G$42),($V13=SS!$E$42)),(SS!$C$42),(IF(AND($AR13=SS!$B$43,($T13&gt;=SS!$F$43),($T13&lt;=SS!$G$43),($V13=SS!$E$43)),(SS!$C$43),(IF(AND($AR13=SS!$B$44,($T13&gt;=SS!$F$44),($T13&lt;=SS!$G$44),($V13=SS!$E$44)),(SS!$C$44),(IF(AND($AR13=SS!$B$45,($T13&gt;=SS!$F$45),($T13&lt;=SS!$G$45),($V13=SS!$E$45)),(SS!$C$45),(IF(AND($AR13=SS!$B$46,($T13&gt;=SS!$F$46),($T13&lt;=SS!$G$46),($V13=SS!$E$46)),(SS!$C$46),(IF(AND($AR13=SS!$B$47,($T13&gt;=SS!$F$47),($T13&lt;=SS!$G$47),($V13=SS!$E$47)),(SS!$C$47),(IF(AND($AR13=SS!$B$48,($T13&gt;=SS!$F$48),($T13&lt;=SS!$G$48),($V13=SS!$E$48)),(SS!$C$48),(IF(AND($AR13=SS!$B$49,($T13&gt;=SS!$F$49),($T13&lt;=SS!$G$49),($V13=SS!$E$49)),(SS!$C$49),(IF(AND($AR13=SS!$B$50,($T13&gt;=SS!$F$50),($T13&lt;=SS!$G$50),($V13=SS!$E$50)),(SS!$C$50),(IF(AND($AR13=SS!$B$51,($T13&gt;=SS!$F$51),($T13&lt;=SS!$G$51),($V13=SS!$E$51)),(SS!$C$51),(IF(AND($AR13=SS!$B$52,($T13&gt;=SS!$F$52),($T13&lt;=SS!$G$52),($V13=SS!$E$52)),(SS!$C$52),(IF(AND($AR13=SS!$B$53,($T13&gt;=SS!$F$53),($T13&lt;=SS!$G$53),($V13=SS!$E$53)),(SS!$C$53),(IF(AND($AR13=SS!$B$54,($T13&gt;=SS!$F$54),($T13&lt;=SS!$G$54),($V13=SS!$E$54)),(SS!$C$54),(IF(AND($AR13=SS!$B$55,($T13&gt;=SS!$F$55),($T13&lt;=SS!$G$55),($V13=SS!$E$55)),(SS!$C$55),(IF(AND($AR13=SS!$B$56,($T13&gt;=SS!$F$56),($T13&lt;=SS!$G$56),($V13=SS!$E$56)),(SS!$C$56),(IF(AND($AR13=SS!$B$57,($T13&gt;=SS!$F$57),($T13&lt;=SS!$G$57),($V13=SS!$E$57)),(SS!$C$57),(IF(AND($AR13=SS!$B$58,($T13&gt;=SS!$F$58),($T13&lt;=SS!$G$58),($V13=SS!$E$58)),(SS!$C$58),(IF(AND($AR13=SS!$B$59,($T13&gt;=SS!$F$59),($T13&lt;=SS!$G$59),($V13=SS!$E$59)),(SS!$C$59),(IF(AND($AR13=SS!$B$60,($T13&gt;=SS!$F$60),($T13&lt;=SS!$G$60),($V13=SS!$E$60)),(SS!$C$60),("NA")))))))))))))))))))))))))))))))))))))))))))))))))))))))))))))</f>
        <v>NA</v>
      </c>
      <c r="BJ13" s="82" t="str">
        <f>IF(AND($AR13=SS!$B$61,($T13&gt;=SS!$F$61),($T13&lt;=SS!$G$61),($V13=SS!$E$61)),(SS!$C$61),(IF(AND($AR13=SS!$B$62,($T13&gt;=SS!$F$62),($T13&lt;=SS!$G$62),($V13=SS!$E$62)),(SS!$C$62),(IF(AND($AR13=SS!$B$63,($T13&gt;=SS!$F$63),($T13&lt;=SS!$G$63),($V13=SS!$E$63)),(SS!$C$63),(IF(AND($AR13=SS!$B$64,($T13&gt;=SS!$F$64),($T13&lt;=SS!$G$64),($V13=SS!$E$64)),(SS!$C$64),(IF(AND($AR13=SS!$B$65,($T13&gt;=SS!$F$65),($T13&lt;=SS!$G$65),($V13=SS!$E$65)),(SS!$C$65),(IF(AND($AR13=SS!$B$66,($T13&gt;=SS!$F$66),($T13&lt;=SS!$G$66),($V13=SS!$E$66)),(SS!$C$66),(IF(AND($AR13=SS!$B$67,($T13&gt;=SS!$F$67),($T13&lt;=SS!$G$67),($V13=SS!$E$67)),(SS!$C$67),(IF(AND($AR13=SS!$B$68,($T13&gt;=SS!$F$68),($T13&lt;=SS!$G$68),($V13=SS!$E$68)),(SS!$C$68),(IF(AND($AR13=SS!$B$69,($T13&gt;=SS!$F$69),($T13&lt;=SS!$G$69),($V13=SS!$E$69)),(SS!$C$69),(IF(AND($AR13=SS!$B$70,($T13&gt;=SS!$F$70),($T13&lt;=SS!$G$70),($V13=SS!$E$70)),(SS!$C$70),(IF(AND($AR13=SS!$B$71,($T13&gt;=SS!$F$71),($T13&lt;=SS!$G$71),($V13=SS!$E$71)),(SS!$C$71),(IF(AND($AR13=SS!$B$72,($T13&gt;=SS!$F$72),($T13&lt;=SS!$G$72),($V13=SS!$E$72)),(SS!$C$72),(IF(AND($AR13=SS!$B$73,($T13&gt;=SS!$F$73),($T13&lt;=SS!$G$73),($V13=SS!$E$73)),(SS!$C$73),(IF(AND($AR13=SS!$B$74,($T13&gt;=SS!$F$74),($T13&lt;=SS!$G$74),($V13=SS!$E$74)),(SS!$C$74),(IF(AND($AR13=SS!$B$75,($T13&gt;=SS!$F$75),($T13&lt;=SS!$G$75),($V13=SS!$E$75)),(SS!$C$75),(IF(AND($AR13=SS!$B$76,($T13&gt;=SS!$F$76),($T13&lt;=SS!$G$76),($V13=SS!$E$76)),(SS!$C$76),("NA"))))))))))))))))))))))))))))))))</f>
        <v>NA</v>
      </c>
      <c r="BK13" s="82" t="str">
        <f>IF(AND($AR13=SS!$B$77,($T13&gt;=SS!$F$77),($T13&lt;=SS!$G$77),($V13=SS!$E$77)),(SS!$C$77),(IF(AND($AR13=SS!$B$78,($T13&gt;=SS!$F$78),($T13&lt;=SS!$G$78),($V13=SS!$E$78)),(SS!$C$78),(IF(AND($AR13=SS!$B$79,($T13&gt;=SS!$F$79),($T13&lt;=SS!$G$79),($V13=SS!$E$79)),(SS!$C$79),(IF(AND($AR13=SS!$B$80,($T13&gt;=SS!$F$80),($T13&lt;=SS!$G$80),($V13=SS!$E$80)),(SS!$C$80),(IF(AND($AR13=SS!$B$81,($T13&gt;=SS!$F$81),($T13&lt;=SS!$G$81),($V13=SS!$E$81)),(SS!$C$81),(IF(AND($AR13=SS!$B$82,($T13&gt;=SS!$F$82),($T13&lt;=SS!$G$82),($V13=SS!$E$82)),(SS!$C$82),(IF(AND($AR13=SS!$B$83,($T13&gt;=SS!$F$83),($T13&lt;=SS!$G$83),($V13=SS!$E$83)),(SS!$C$83),(IF(AND($AR13=SS!$B$84,($T13&gt;=SS!$F$84),($T13&lt;=SS!$G$84),($V13=SS!$E$84)),(SS!$C$84),(IF(AND($AR13=SS!$B$85,($T13&gt;=SS!$F$85),($T13&lt;=SS!$G$85),($V13=SS!$E$85)),(SS!$C$85),(IF(AND($AR13=SS!$B$86,($T13&gt;=SS!$F$86),($T13&lt;=SS!$G$86),($V13=SS!$E$86)),(SS!$C$86),(IF(AND($AR13=SS!$B$87,($T13&gt;=SS!$F$87),($T13&lt;=SS!$G$87),($V13=SS!$E$87)),(SS!$C$87),(IF(AND($AR13=SS!$B$88,($T13&gt;=SS!$F$88),($T13&lt;=SS!$G$88),($V13=SS!$E$88)),(SS!$C$88),(IF(AND($AR13=SS!$B$89,($T13&gt;=SS!$F$89),($T13&lt;=SS!$G$89),($V13=SS!$E$89)),(SS!$C$89),(IF(AND($AR13=SS!$B$90,($T13&gt;=SS!$F$90),($T13&lt;=SS!$G$90),($V13=SS!$E$90)),(SS!$C$90),(IF(AND($AR13=SS!$B$91,($T13&gt;=SS!$F$91),($T13&lt;=SS!$G$91),($V13=SS!$E$91)),(SS!$C$91),(IF(AND($AR13=SS!$B$92,($T13&gt;=SS!$F$92),($T13&lt;=SS!$G$92),($V13=SS!$E$92)),(SS!$C$92),(IF(AND($AR13=SS!$B$93,($T13&gt;=SS!$F$93),($T13&lt;=SS!$G$93),($V13=SS!$E$93)),(SS!$C$93),(IF(AND($AR13=SS!$B$94,($T13&gt;=SS!$F$94),($T13&lt;=SS!$G$94),($V13=SS!$E$94)),(SS!$C$94),(IF(AND($AR13=SS!$B$95,($T13&gt;=SS!$F$95),($T13&lt;=SS!$G$95),($V13=SS!$E$95)),(SS!$C$95),(IF(AND($AR13=SS!$B$96,($T13&gt;=SS!$F$96),($T13&lt;=SS!$G$96),($V13=SS!$E$96)),(SS!$C$96),("NA"))))))))))))))))))))))))))))))))))))))))</f>
        <v>NA</v>
      </c>
      <c r="BL13" s="82" t="str">
        <f t="shared" si="9"/>
        <v/>
      </c>
      <c r="BM13" s="82" t="str">
        <f t="shared" si="10"/>
        <v/>
      </c>
      <c r="BN13" s="82" t="str">
        <f>IF(AND($AR13=SS!$B$4,($T13&gt;=SS!$F$4),($T13&lt;=SS!$G$4),($AA13=SS!$E$4)),(SS!$C$4),(IF(AND($AR13=SS!$B$5,($T13&gt;=SS!$F$5),($T13&lt;=SS!$G$5),($AA13=SS!$E$5)),(SS!$C$5),(IF(AND($AR13=SS!$B$6,($T13&gt;=SS!$F$6),($T13&lt;=SS!$G$6),($AA13=SS!$E$6)),(SS!$C$6),(IF(AND($AR13=SS!$B$7,($T13&gt;=SS!$F$7),($T13&lt;=SS!$G$7),($AA13=SS!$E$7)),(SS!$C$7),(IF(AND($AR13=SS!$B$8,($T13&gt;=SS!$F$8),($T13&lt;=SS!$G$8),($AA13=SS!$E$8)),(SS!$C$8),(IF(AND($AR13=SS!$B$9,($T13&gt;=SS!$F$9),($T13&lt;=SS!$G$9),($AA13=SS!$E$9)),(SS!$C$9),(IF(AND($AR13=SS!$B$10,($T13&gt;=SS!$F$10),($T13&lt;=SS!$G$10),($AA13=SS!$E$10)),(SS!$C$10),(IF(AND($AR13=SS!$B$11,($T13&gt;=SS!$F$11),($T13&lt;=SS!$G$11),($AA13=SS!$E$11)),(SS!$C$11),(IF(AND($AR13=SS!$B$12,($T13&gt;=SS!$F$12),($T13&lt;=SS!$G$12),($AA13=SS!$E$12)),(SS!$C$12),(IF(AND($AR13=SS!$B$13,($T13&gt;=SS!$F$13),($T13&lt;=SS!$G$13),($AA13=SS!$E$13)),(SS!$C$13),(IF(AND($AR13=SS!$B$14,($T13&gt;=SS!$F$14),($T13&lt;=SS!$G$14),($AA13=SS!$E$14)),(SS!$C$14),(IF(AND($AR13=SS!$B$15,($T13&gt;=SS!$F$15),($T13&lt;=SS!$G$15),($AA13=SS!$E$15)),(SS!$C$15),(IF(AND($AR13=SS!$B$16,($T13&gt;=SS!$F$16),($T13&lt;=SS!$G$16),($AA13=SS!$E$16)),(SS!$C$16),(IF(AND($AR13=SS!$B$17,($T13&gt;=SS!$F$17),($T13&lt;=SS!$G$17),($AA13=SS!$E$17)),(SS!$C$17),(IF(AND($AR13=SS!$B$18,($T13&gt;=SS!$F$18),($T13&lt;=SS!$G$18),($AA13=SS!$E$18)),(SS!$C$18),(IF(AND($AR13=SS!$B$19,($T13&gt;=SS!$F$19),($T13&lt;=SS!$G$19),($AA13=SS!$E$19)),(SS!$C$19),(IF(AND($AR13=SS!$B$20,($T13&gt;=SS!$F$20),($T13&lt;=SS!$G$20),($AA13=SS!$E$20)),(SS!$C$20),(IF(AND($AR13=SS!$B$21,($T13&gt;=SS!$F$21),($T13&lt;=SS!$G$21),($AA13=SS!$E$21)),(SS!$C$21),(IF(AND($AR13=SS!$B$22,($T13&gt;=SS!$F$22),($T13&lt;=SS!$G$22),($AA13=SS!$E$22)),(SS!$C$22),(IF(AND($AR13=SS!$B$23,($T13&gt;=SS!$F$23),($T13&lt;=SS!$G$23),($AA13=SS!$E$23)),(SS!$C$23),(IF(AND($AR13=SS!$B$24,($T13&gt;=SS!$F$24),($T13&lt;=SS!$G$24),($AA13=SS!$E$24)),(SS!$C$24),(IF(AND($AR13=SS!$B$25,($T13&gt;=SS!$F$25),($T13&lt;=SS!$G$25),($AA13=SS!$E$25)),(SS!$C$25),(IF(AND($AR13=SS!$B$26,($T13&gt;=SS!$F$26),($T13&lt;=SS!$G$26),($AA13=SS!$E$26)),(SS!$C$26),(IF(AND($AR13=SS!$B$27,($T13&gt;=SS!$F$27),($T13&lt;=SS!$G$27),($AA13=SS!$E$27)),(SS!$C$27),(IF(AND($AR13=SS!$B$28,($T13&gt;=SS!$F$28),($T13&lt;=SS!$G$28),($AA13=SS!$E$28)),(SS!$C$28),(IF(AND($AR13=SS!$B$29,($T13&gt;=SS!$F$29),($T13&lt;=SS!$G$29),($AA13=SS!$E$29)),(SS!$C$29),(IF(AND($AR13=SS!$B$30,($T13&gt;=SS!$F$30),($T13&lt;=SS!$G$30),($AA13=SS!$E$30)),(SS!$C$30),(IF(AND($AR13=SS!$B$31,($T13&gt;=SS!$F$31),($T13&lt;=SS!$G$31),($AA13=SS!$E$31)),(SS!$C$31),(IF(AND($AR13=SS!$B$32,($T13&gt;=SS!$F$32),($T13&lt;=SS!$G$32),($AA13=SS!$E$32)),(SS!$C$32),(IF(AND($AR13=SS!$B$33,($T13&gt;=SS!$F$33),($T13&lt;=SS!$G$33),($AA13=SS!$E$33)),(SS!$C$33),(IF(AND($AR13=SS!$B$34,($T13&gt;=SS!$F$34),($T13&lt;=SS!$G$34),($AA13=SS!$E$34)),(SS!$C$34),(IF(AND($AR13=SS!$B$35,($T13&gt;=SS!$F$35),($T13&lt;=SS!$G$35),($AA13=SS!$E$35)),(SS!$C$35),(IF(AND($AR13=SS!$B$36,($T13&gt;=SS!$F$36),($T13&lt;=SS!$G$36),($AA13=SS!$E$36)),(SS!$C$36),(IF(AND($AR13=SS!$B$37,($T13&gt;=SS!$F$37),($T13&lt;=SS!$G$37),($AA13=SS!$E$37)),(SS!$C$37),(IF(AND($AR13=SS!$B$38,($T13&gt;=SS!$F$38),($T13&lt;=SS!$G$38),($AA13=SS!$E$38)),(SS!$C$38),(IF(AND($AR13=SS!$B$39,($T13&gt;=SS!$F$39),($T13&lt;=SS!$G$39),($AA13=SS!$E$39)),(SS!$C$39),(IF(AND($AR13=SS!$B$40,($T13&gt;=SS!$F$40),($T13&lt;=SS!$G$40),($AA13=SS!$E$40)),(SS!$C$40),(IF(AND($AR13=SS!$B$41,($T13&gt;=SS!$F$41),($T13&lt;=SS!$G$41),($AA13=SS!$E$41)),(SS!$C$41),(IF(AND($AR13=SS!$B$42,($T13&gt;=SS!$F$42),($T13&lt;=SS!$G$42),($AA13=SS!$E$42)),(SS!$C$42),(IF(AND($AR13=SS!$B$43,($T13&gt;=SS!$F$43),($T13&lt;=SS!$G$43),($AA13=SS!$E$43)),(SS!$C$43),(IF(AND($AR13=SS!$B$44,($T13&gt;=SS!$F$44),($T13&lt;=SS!$G$44),($AA13=SS!$E$44)),(SS!$C$44),(IF(AND($AR13=SS!$B$45,($T13&gt;=SS!$F$45),($T13&lt;=SS!$G$45),($AA13=SS!$E$45)),(SS!$C$45),(IF(AND($AR13=SS!$B$46,($T13&gt;=SS!$F$46),($T13&lt;=SS!$G$46),($AA13=SS!$E$46)),(SS!$C$46),(IF(AND($AR13=SS!$B$47,($T13&gt;=SS!$F$47),($T13&lt;=SS!$G$47),($AA13=SS!$E$47)),(SS!$C$47),(IF(AND($AR13=SS!$B$48,($T13&gt;=SS!$F$48),($T13&lt;=SS!$G$48),($AA13=SS!$E$48)),(SS!$C$48),(IF(AND($AR13=SS!$B$49,($T13&gt;=SS!$F$49),($T13&lt;=SS!$G$49),($AA13=SS!$E$49)),(SS!$C$49),(IF(AND($AR13=SS!$B$50,($T13&gt;=SS!$F$50),($T13&lt;=SS!$G$50),($AA13=SS!$E$50)),(SS!$C$50),(IF(AND($AR13=SS!$B$51,($T13&gt;=SS!$F$51),($T13&lt;=SS!$G$51),($AA13=SS!$E$51)),(SS!$C$51),(IF(AND($AR13=SS!$B$52,($T13&gt;=SS!$F$52),($T13&lt;=SS!$G$52),($AA13=SS!$E$52)),(SS!$C$52),(IF(AND($AR13=SS!$B$53,($T13&gt;=SS!$F$53),($T13&lt;=SS!$G$53),($AA13=SS!$E$53)),(SS!$C$53),(IF(AND($AR13=SS!$B$54,($T13&gt;=SS!$F$54),($T13&lt;=SS!$G$54),($AA13=SS!$E$54)),(SS!$C$54),(IF(AND($AR13=SS!$B$55,($T13&gt;=SS!$F$55),($T13&lt;=SS!$G$55),($AA13=SS!$E$55)),(SS!$C$55),(IF(AND($AR13=SS!$B$56,($T13&gt;=SS!$F$56),($T13&lt;=SS!$G$56),($AA13=SS!$E$56)),(SS!$C$56),(IF(AND($AR13=SS!$B$57,($T13&gt;=SS!$F$57),($T13&lt;=SS!$G$57),($AA13=SS!$E$57)),(SS!$C$57),(IF(AND($AR13=SS!$B$58,($T13&gt;=SS!$F$58),($T13&lt;=SS!$G$58),($AA13=SS!$E$58)),(SS!$C$58),(IF(AND($AR13=SS!$B$59,($T13&gt;=SS!$F$59),($T13&lt;=SS!$G$59),($AA13=SS!$E$59)),(SS!$C$59),("NA"))))))))))))))))))))))))))))))))))))))))))))))))))))))))))))))))))))))))))))))))))))))))))))))))))))))))))))))))</f>
        <v>NA</v>
      </c>
      <c r="BO13" s="83" t="str">
        <f>(IF(AND($AR13=SS!$B$31,($T13&gt;=SS!$F$31),($T13&lt;=SS!$G$31),($AA13=SS!$E$31)),(SS!$C$31),(IF(AND($AR13=SS!$B$32,($T13&gt;=SS!$F$32),($T13&lt;=SS!$G$32),($AA13=SS!$E$32)),(SS!$C$32),(IF(AND($AR13=SS!$B$33,($T13&gt;=SS!$F$33),($T13&lt;=SS!$G$33),($AA13=SS!$E$33)),(SS!$C$33),(IF(AND($AR13=SS!$B$34,($T13&gt;=SS!$F$34),($T13&lt;=SS!$G$34),($AA13=SS!$E$34)),(SS!$C$34),(IF(AND($AR13=SS!$B$35,($T13&gt;=SS!$F$35),($T13&lt;=SS!$G$35),($AA13=SS!$E$35)),(SS!$C$35),(IF(AND($AR13=SS!$B$36,($T13&gt;=SS!$F$36),($T13&lt;=SS!$G$36),($AA13=SS!$E$36)),(SS!$C$36),(IF(AND($AR13=SS!$B$37,($T13&gt;=SS!$F$37),($T13&lt;=SS!$G$37),($AA13=SS!$E$37)),(SS!$C$37),(IF(AND($AR13=SS!$B$38,($T13&gt;=SS!$F$38),($T13&lt;=SS!$G$38),($AA13=SS!$E$38)),(SS!$C$38),(IF(AND($AR13=SS!$B$39,($T13&gt;=SS!$F$39),($T13&lt;=SS!$G$39),($AA13=SS!$E$39)),(SS!$C$39),(IF(AND($AR13=SS!$B$40,($T13&gt;=SS!$F$40),($T13&lt;=SS!$G$40),($AA13=SS!$E$40)),(SS!$C$40),(IF(AND($AR13=SS!$B$41,($T13&gt;=SS!$F$41),($T13&lt;=SS!$G$41),($AA13=SS!$E$41)),(SS!$C$41),(IF(AND($AR13=SS!$B$42,($T13&gt;=SS!$F$42),($T13&lt;=SS!$G$42),($AA13=SS!$E$42)),(SS!$C$42),(IF(AND($AR13=SS!$B$43,($T13&gt;=SS!$F$43),($T13&lt;=SS!$G$43),($AA13=SS!$E$43)),(SS!$C$43),(IF(AND($AR13=SS!$B$44,($T13&gt;=SS!$F$44),($T13&lt;=SS!$G$44),($AA13=SS!$E$44)),(SS!$C$44),(IF(AND($AR13=SS!$B$45,($T13&gt;=SS!$F$45),($T13&lt;=SS!$G$45),($AA13=SS!$E$45)),(SS!$C$45),(IF(AND($AR13=SS!$B$46,($T13&gt;=SS!$F$46),($T13&lt;=SS!$G$46),($AA13=SS!$E$46)),(SS!$C$46),(IF(AND($AR13=SS!$B$47,($T13&gt;=SS!$F$47),($T13&lt;=SS!$G$47),($AA13=SS!$E$47)),(SS!$C$47),(IF(AND($AR13=SS!$B$48,($T13&gt;=SS!$F$48),($T13&lt;=SS!$G$48),($AA13=SS!$E$48)),(SS!$C$48),(IF(AND($AR13=SS!$B$49,($T13&gt;=SS!$F$49),($T13&lt;=SS!$G$49),($AA13=SS!$E$49)),(SS!$C$49),(IF(AND($AR13=SS!$B$50,($T13&gt;=SS!$F$50),($T13&lt;=SS!$G$50),($AA13=SS!$E$50)),(SS!$C$50),(IF(AND($AR13=SS!$B$51,($T13&gt;=SS!$F$51),($T13&lt;=SS!$G$51),($AA13=SS!$E$51)),(SS!$C$51),(IF(AND($AR13=SS!$B$52,($T13&gt;=SS!$F$52),($T13&lt;=SS!$G$52),($AA13=SS!$E$52)),(SS!$C$52),(IF(AND($AR13=SS!$B$53,($T13&gt;=SS!$F$53),($T13&lt;=SS!$G$53),($AA13=SS!$E$53)),(SS!$C$53),(IF(AND($AR13=SS!$B$54,($T13&gt;=SS!$F$54),($T13&lt;=SS!$G$54),($AA13=SS!$E$54)),(SS!$C$54),(IF(AND($AR13=SS!$B$55,($T13&gt;=SS!$F$55),($T13&lt;=SS!$G$55),($AA13=SS!$E$55)),(SS!$C$55),(IF(AND($AR13=SS!$B$56,($T13&gt;=SS!$F$56),($T13&lt;=SS!$G$56),($AA13=SS!$E$56)),(SS!$C$56),(IF(AND($AR13=SS!$B$57,($T13&gt;=SS!$F$57),($T13&lt;=SS!$G$57),($AA13=SS!$E$57)),(SS!$C$57),(IF(AND($AR13=SS!$B$58,($T13&gt;=SS!$F$58),($T13&lt;=SS!$G$58),($AA13=SS!$E$58)),(SS!$C$58),(IF(AND($AR13=SS!$B$59,($T13&gt;=SS!$F$59),($T13&lt;=SS!$G$59),($AA13=SS!$E$59)),(SS!$C$59),("NA")))))))))))))))))))))))))))))))))))))))))))))))))))))))))))</f>
        <v>NA</v>
      </c>
      <c r="BP13" s="152" t="str">
        <f>IF(AND($AR13=SS!$B$61,($T13&gt;=SS!$F$61),($T13&lt;=SS!$G$61),($AA13=SS!$E$61)),(SS!$C$61),(IF(AND($AR13=SS!$B$62,($T13&gt;=SS!$F$62),($T13&lt;=SS!$G$62),($AA13=SS!$E$62)),(SS!$C$62),(IF(AND($AR13=SS!$B$63,($T13&gt;=SS!$F$63),($T13&lt;=SS!$G$63),($AA13=SS!$E$63)),(SS!$C$63),(IF(AND($AR13=SS!$B$64,($T13&gt;=SS!$F$64),($T13&lt;=SS!$G$64),($AA13=SS!$E$64)),(SS!$C$64),(IF(AND($AR13=SS!$B$65,($T13&gt;=SS!$F$65),($T13&lt;=SS!$G$65),($AA13=SS!$E$65)),(SS!$C$65),(IF(AND($AR13=SS!$B$66,($T13&gt;=SS!$F$66),($T13&lt;=SS!$G$66),($AA13=SS!$E$66)),(SS!$C$66),(IF(AND($AR13=SS!$B$67,($T13&gt;=SS!$F$67),($T13&lt;=SS!$G$67),($AA13=SS!$E$67)),(SS!$C$67),(IF(AND($AR13=SS!$B$68,($T13&gt;=SS!$F$68),($T13&lt;=SS!$G$68),($AA13=SS!$E$68)),(SS!$C$68),(IF(AND($AR13=SS!$B$69,($T13&gt;=SS!$F$69),($T13&lt;=SS!$G$69),($AA13=SS!$E$69)),(SS!$C$69),(IF(AND($AR13=SS!$B$70,($T13&gt;=SS!$F$70),($T13&lt;=SS!$G$70),($AA13=SS!$E$70)),(SS!$C$70),(IF(AND($AR13=SS!$B$71,($T13&gt;=SS!$F$71),($T13&lt;=SS!$G$71),($AA13=SS!$E$71)),(SS!$C$71),(IF(AND($AR13=SS!$B$72,($T13&gt;=SS!$F$72),($T13&lt;=SS!$G$72),($AA13=SS!$E$72)),(SS!$C$72),(IF(AND($AR13=SS!$B$73,($T13&gt;=SS!$F$73),($T13&lt;=SS!$G$73),($AA13=SS!$E$73)),(SS!$C$73),(IF(AND($AR13=SS!$B$74,($T13&gt;=SS!$F$74),($T13&lt;=SS!$G$74),($AA13=SS!$E$74)),(SS!$C$74),(IF(AND($AR13=SS!$B$75,($T13&gt;=SS!$F$75),($T13&lt;=SS!$G$75),($AA13=SS!$E$75)),(SS!$C$75),(IF(AND($AR13=SS!$B$76,($T13&gt;=SS!$F$76),($T13&lt;=SS!$G$76),($AA13=SS!$E$76)),(SS!$C$76),("NA"))))))))))))))))))))))))))))))))</f>
        <v>NA</v>
      </c>
      <c r="BQ13" s="152" t="str">
        <f>IF(AND($AR13=SS!$B$77,($T13&gt;=SS!$F$77),($T13&lt;=SS!$G$77),($AA13=SS!$E$77)),(SS!$C$77),(IF(AND($AR13=SS!$B$78,($T13&gt;=SS!$F$78),($T13&lt;=SS!$G$78),($AA13=SS!$E$78)),(SS!$C$78),(IF(AND($AR13=SS!$B$79,($T13&gt;=SS!$F$79),($T13&lt;=SS!$G$79),($AA13=SS!$E$79)),(SS!$C$79),(IF(AND($AR13=SS!$B$80,($T13&gt;=SS!$F$80),($T13&lt;=SS!$G$80),($AA13=SS!$E$80)),(SS!$C$80),(IF(AND($AR13=SS!$B$81,($T13&gt;=SS!$F$81),($T13&lt;=SS!$G$81),($AA13=SS!$E$81)),(SS!$C$81),(IF(AND($AR13=SS!$B$82,($T13&gt;=SS!$F$82),($T13&lt;=SS!$G$82),($AA13=SS!$E$82)),(SS!$C$82),(IF(AND($AR13=SS!$B$83,($T13&gt;=SS!$F$83),($T13&lt;=SS!$G$83),($AA13=SS!$E$83)),(SS!$C$83),(IF(AND($AR13=SS!$B$84,($T13&gt;=SS!$F$84),($T13&lt;=SS!$G$84),($AA13=SS!$E$84)),(SS!$C$84),(IF(AND($AR13=SS!$B$85,($T13&gt;=SS!$F$85),($T13&lt;=SS!$G$85),($AA13=SS!$E$85)),(SS!$C$85),(IF(AND($AR13=SS!$B$86,($T13&gt;=SS!$F$86),($T13&lt;=SS!$G$86),($AA13=SS!$E$86)),(SS!$C$86),(IF(AND($AR13=SS!$B$87,($T13&gt;=SS!$F$87),($T13&lt;=SS!$G$87),($AA13=SS!$E$87)),(SS!$C$87),(IF(AND($AR13=SS!$B$88,($T13&gt;=SS!$F$88),($T13&lt;=SS!$G$88),($AA13=SS!$E$88)),(SS!$C$88),(IF(AND($AR13=SS!$B$89,($T13&gt;=SS!$F$89),($T13&lt;=SS!$G$89),($AA13=SS!$E$89)),(SS!$C$89),(IF(AND($AR13=SS!$B$90,($T13&gt;=SS!$F$90),($T13&lt;=SS!$G$90),($AA13=SS!$E$90)),(SS!$C$90),(IF(AND($AR13=SS!$B$91,($T13&gt;=SS!$F$91),($T13&lt;=SS!$G$91),($AA13=SS!$E$91)),(SS!$C$91),(IF(AND($AR13=SS!$B$92,($T13&gt;=SS!$F$92),($T13&lt;=SS!$G$92),($AA13=SS!$E$92)),(SS!$C$92),(IF(AND($AR13=SS!$B$93,($T13&gt;=SS!$F$93),($T13&lt;=SS!$G$93),($AA13=SS!$E$93)),(SS!$C$93),(IF(AND($AR13=SS!$B$94,($T13&gt;=SS!$F$94),($T13&lt;=SS!$G$94),($AA13=SS!$E$94)),(SS!$C$94),(IF(AND($AR13=SS!$B$95,($T13&gt;=SS!$F$95),($T13&lt;=SS!$G$95),($AA13=SS!$E$95)),(SS!$C$95),(IF(AND($AR13=SS!$B$96,($T13&gt;=SS!$F$96),($T13&lt;=SS!$G$96),($AA13=SS!$E$96)),(SS!$C$96),("NA"))))))))))))))))))))))))))))))))))))))))</f>
        <v>NA</v>
      </c>
      <c r="BR13" s="84"/>
    </row>
    <row r="14" spans="1:70" s="53" customFormat="1" ht="38.25" customHeight="1" x14ac:dyDescent="0.35">
      <c r="A14" s="296"/>
      <c r="B14" s="274" t="s">
        <v>508</v>
      </c>
      <c r="C14" s="146" t="str">
        <f>CONCATENATE(B14,"/",G9,"-",P14)</f>
        <v>CC-01/MCC-1-PM-WTP-M-02-A-LPBS</v>
      </c>
      <c r="D14" s="146" t="s">
        <v>500</v>
      </c>
      <c r="E14" s="146" t="s">
        <v>509</v>
      </c>
      <c r="F14" s="146" t="str">
        <f t="shared" si="0"/>
        <v>PM-WTP-M-02-A-LPBS - TB-1/1X1</v>
      </c>
      <c r="G14" s="275"/>
      <c r="H14" s="275"/>
      <c r="I14" s="275"/>
      <c r="J14" s="275"/>
      <c r="K14" s="155" t="s">
        <v>502</v>
      </c>
      <c r="L14" s="274" t="s">
        <v>372</v>
      </c>
      <c r="M14" s="274" t="s">
        <v>503</v>
      </c>
      <c r="N14" s="147" t="str">
        <f t="shared" si="1"/>
        <v>1X1/PM-WTP-M-02-A-LPBS - TB-1</v>
      </c>
      <c r="O14" s="147" t="str">
        <f>P14&amp;" - "&amp;Q14</f>
        <v>PM-WTP-M-02-A-LPBS - TB-1</v>
      </c>
      <c r="P14" s="298" t="str">
        <f>P9&amp;"-LPBS"</f>
        <v>PM-WTP-M-02-A-LPBS</v>
      </c>
      <c r="Q14" s="21" t="s">
        <v>510</v>
      </c>
      <c r="R14" s="298" t="str">
        <f>"LPBS FOR "&amp;R9</f>
        <v>LPBS FOR MMF BACKWASH PUMP-A</v>
      </c>
      <c r="S14" s="274">
        <v>265</v>
      </c>
      <c r="T14" s="292">
        <f>IFERROR(VLOOKUP($L14,'GLAND SELEC. INPUT &amp; NOTES SHT'!$G$32:$H$47,2,0),"NA")</f>
        <v>18</v>
      </c>
      <c r="U14" s="285" t="s">
        <v>492</v>
      </c>
      <c r="V14" s="288" t="s">
        <v>25</v>
      </c>
      <c r="W14" s="279" t="str">
        <f>IF('GLAND SELEC. INPUT &amp; NOTES SHT'!$H$17="Ni PLATED BRASS",IF($AQ14="NARMOURED CABLE",$AX14,IF($AQ14=" ARMOURED CABLE",IF($AT14="M",$AV14,IF($AT14=" ",$AU14,IF($AT14="N",$AW14,"NA"))))),IF($AQ14="NARMOURED CABLE",$BK14,IF($AQ14=" ARMOURED CABLE",IF($BG14="M",$BI14,IF($BG14=" ",$BH14,IF($BG14="N",$BJ14,"NA"))))))</f>
        <v>BPW 01</v>
      </c>
      <c r="X14" s="301" t="s">
        <v>12</v>
      </c>
      <c r="Y14" s="304" t="str">
        <f>IF($X14="YES","PVC SHROUD FOR "&amp;$W14,"NA")</f>
        <v>NA</v>
      </c>
      <c r="Z14" s="318" t="s">
        <v>502</v>
      </c>
      <c r="AA14" s="288" t="s">
        <v>25</v>
      </c>
      <c r="AB14" s="279" t="str">
        <f>IF('GLAND SELEC. INPUT &amp; NOTES SHT'!$H$17="Ni PLATED BRASS",IF($AQ14="NARMOURED CABLE",$BD14,IF($AQ14=" ARMOURED CABLE",IF($AZ14="M",$BB14,IF($AZ14=" ",$BA14,IF($AZ14="N",$BC14,"NA"))))),IF($AQ14="NARMOURED CABLE",$BQ14,IF($AQ14=" ARMOURED CABLE",IF($BM14="M",$BO14,IF($BM14=" ",$BN14,IF($BM14="N",$BP14,"NA"))))))</f>
        <v>BPW 01</v>
      </c>
      <c r="AC14" s="301" t="s">
        <v>0</v>
      </c>
      <c r="AD14" s="304" t="str">
        <f>IF($AC14="YES","PVC SHROUD FOR "&amp;$AB14,"NA")</f>
        <v>PVC SHROUD FOR BPW 01</v>
      </c>
      <c r="AE14" s="274" t="s">
        <v>511</v>
      </c>
      <c r="AF14" s="149"/>
      <c r="AG14" s="147"/>
      <c r="AH14" s="150"/>
      <c r="AI14" s="147">
        <v>3</v>
      </c>
      <c r="AJ14" s="150"/>
      <c r="AK14" s="64"/>
      <c r="AL14" s="64" t="s">
        <v>512</v>
      </c>
      <c r="AO14" s="63"/>
      <c r="AP14" s="59"/>
      <c r="AQ14" s="82" t="str">
        <f t="shared" si="2"/>
        <v xml:space="preserve"> ARMOURED CABLE</v>
      </c>
      <c r="AR14" s="82" t="str">
        <f>'GLAND SELEC. INPUT &amp; NOTES SHT'!$H$16</f>
        <v>BRACO</v>
      </c>
      <c r="AS14" s="82" t="str">
        <f t="shared" si="3"/>
        <v xml:space="preserve"> ET</v>
      </c>
      <c r="AT14" s="82" t="str">
        <f t="shared" si="4"/>
        <v xml:space="preserve"> </v>
      </c>
      <c r="AU14" s="82" t="str">
        <f>IF(AND($AR14=BRASS!$B$4,($T14&gt;=BRASS!$F$4),($T14&lt;=BRASS!$G$4),($V14=BRASS!$E$4)),(BRASS!$C$4),(IF(AND($AR14=BRASS!$B$5,($T14&gt;=BRASS!$F$5),($T14&lt;=BRASS!$G$5),($V14=BRASS!$E$5)),(BRASS!$C$5),(IF(AND($AR14=BRASS!$B$6,($T14&gt;=BRASS!$F$6),($T14&lt;=BRASS!$G$6),($V14=BRASS!$E$6)),(BRASS!$C$6),(IF(AND($AR14=BRASS!$B$7,($T14&gt;=BRASS!$F$7),($T14&lt;=BRASS!$G$7),($V14=BRASS!$E$7)),(BRASS!$C$7),(IF(AND($AR14=BRASS!$B$8,($T14&gt;=BRASS!$F$8),($T14&lt;=BRASS!$G$8),($V14=BRASS!$E$8)),(BRASS!$C$8),(IF(AND($AR14=BRASS!$B$9,($T14&gt;=BRASS!$F$9),($T14&lt;=BRASS!$G$9),($V14=BRASS!$E$9)),(BRASS!$C$9),(IF(AND($AR14=BRASS!$B$10,($T14&gt;=BRASS!$F$10),($T14&lt;=BRASS!$G$10),($V14=BRASS!$E$10)),(BRASS!$C$10),(IF(AND($AR14=BRASS!$B$11,($T14&gt;=BRASS!$F$11),($T14&lt;=BRASS!$G$11),($V14=BRASS!$E$11)),(BRASS!$C$11),(IF(AND($AR14=BRASS!$B$12,($T14&gt;=BRASS!$F$12),($T14&lt;=BRASS!$G$12),($V14=BRASS!$E$12)),(BRASS!$C$12),(IF(AND($AR14=BRASS!$B$13,($T14&gt;=BRASS!$F$13),($T14&lt;=BRASS!$G$13),($V14=BRASS!$E$13)),(BRASS!$C$13),(IF(AND($AR14=BRASS!$B$14,($T14&gt;=BRASS!$F$14),($T14&lt;=BRASS!$G$14),($V14=BRASS!$E$14)),(BRASS!$C$14),(IF(AND($AR14=BRASS!$B$15,($T14&gt;=BRASS!$F$15),($T14&lt;=BRASS!$G$15),($V14=BRASS!$E$15)),(BRASS!$C$15),(IF(AND($AR14=BRASS!$B$16,($T14&gt;=BRASS!$F$16),($T14&lt;=BRASS!$G$16),($V14=BRASS!$E$16)),(BRASS!$C$16),(IF(AND($AR14=BRASS!$B$17,($T14&gt;=BRASS!$F$17),($T14&lt;=BRASS!$G$17),($V14=BRASS!$E$17)),(BRASS!$C$17),(IF(AND($AR14=BRASS!$B$18,($T14&gt;=BRASS!$F$18),($T14&lt;=BRASS!$G$18),($V14=BRASS!$E$18)),(BRASS!$C$18),(IF(AND($AR14=BRASS!$B$19,($T14&gt;=BRASS!$F$19),($T14&lt;=BRASS!$G$19),($V14=BRASS!$E$19)),(BRASS!$C$19),(IF(AND($AR14=BRASS!$B$20,($T14&gt;=BRASS!$F$20),($T14&lt;=BRASS!$G$20),($V14=BRASS!$E$20)),(BRASS!$C$20),(IF(AND($AR14=BRASS!$B$21,($T14&gt;=BRASS!$F$21),($T14&lt;=BRASS!$G$21),($V14=BRASS!$E$21)),(BRASS!$C$21),(IF(AND($AR14=BRASS!$B$22,($T14&gt;=BRASS!$F$22),($T14&lt;=BRASS!$G$22),($V14=BRASS!$E$22)),(BRASS!$C$22),(IF(AND($AR14=BRASS!$B$23,($T14&gt;=BRASS!$F$23),($T14&lt;=BRASS!$G$23),($V14=BRASS!$E$23)),(BRASS!$C$23),(IF(AND($AR14=BRASS!$B$24,($T14&gt;=BRASS!$F$24),($T14&lt;=BRASS!$G$24),($V14=BRASS!$E$24)),(BRASS!$C$24),(IF(AND($AR14=BRASS!$B$25,($T14&gt;=BRASS!$F$25),($T14&lt;=BRASS!$G$25),($V14=BRASS!$E$25)),(BRASS!$C$25),(IF(AND($AR14=BRASS!$B$26,($T14&gt;=BRASS!$F$26),($T14&lt;=BRASS!$G$26),($V14=BRASS!$E$26)),(BRASS!$C$26),(IF(AND($AR14=BRASS!$B$27,($T14&gt;=BRASS!$F$27),($T14&lt;=BRASS!$G$27),($V14=BRASS!$E$27)),(BRASS!$C$27),(IF(AND($AR14=BRASS!$B$28,($T14&gt;=BRASS!$F$28),($T14&lt;=BRASS!$G$28),($V14=BRASS!$E$28)),(BRASS!$C$28),(IF(AND($AR14=BRASS!$B$29,($T14&gt;=BRASS!$F$29),($T14&lt;=BRASS!$G$29),($V14=BRASS!$E$29)),(BRASS!$C$29),(IF(AND($AR14=BRASS!$B$30,($T14&gt;=BRASS!$F$30),($T14&lt;=BRASS!$G$30),($V14=BRASS!$E$30)),(BRASS!$C$30),(IF(AND($AR14=BRASS!$B$31,($T14&gt;=BRASS!$F$31),($T14&lt;=BRASS!$G$31),($V14=BRASS!$E$31)),(BRASS!$C$31),(IF(AND($AR14=BRASS!$B$32,($T14&gt;=BRASS!$F$32),($T14&lt;=BRASS!$G$32),($V14=BRASS!$E$32)),(BRASS!$C$32),(IF(AND($AR14=BRASS!$B$33,($T14&gt;=BRASS!$F$33),($T14&lt;=BRASS!$G$33),($V14=BRASS!$E$33)),(BRASS!$C$33),(IF(AND($AR14=BRASS!$B$34,($T14&gt;=BRASS!$F$34),($T14&lt;=BRASS!$G$34),($V14=BRASS!$E$34)),(BRASS!$C$34),(IF(AND($AR14=BRASS!$B$35,($T14&gt;=BRASS!$F$35),($T14&lt;=BRASS!$G$35),($V14=BRASS!$E$35)),(BRASS!$C$35),(IF(AND($AR14=BRASS!$B$36,($T14&gt;=BRASS!$F$36),($T14&lt;=BRASS!$G$36),($V14=BRASS!$E$36)),(BRASS!$C$36),(IF(AND($AR14=BRASS!$B$37,($T14&gt;=BRASS!$F$37),($T14&lt;=BRASS!$G$37),($V14=BRASS!$E$37)),(BRASS!$C$37),(IF(AND($AR14=BRASS!$B$38,($T14&gt;=BRASS!$F$38),($T14&lt;=BRASS!$G$38),($V14=BRASS!$E$38)),(BRASS!$C$38),(IF(AND($AR14=BRASS!$B$39,($T14&gt;=BRASS!$F$39),($T14&lt;=BRASS!$G$39),($V14=BRASS!$E$39)),(BRASS!$C$39),(IF(AND($AR14=BRASS!$B$40,($T14&gt;=BRASS!$F$40),($T14&lt;=BRASS!$G$40),($V14=BRASS!$E$40)),(BRASS!$C$40),(IF(AND($AR14=BRASS!$B$41,($T14&gt;=BRASS!$F$41),($T14&lt;=BRASS!$G$41),($V14=BRASS!$E$41)),(BRASS!$C$41),(IF(AND($AR14=BRASS!$B$42,($T14&gt;=BRASS!$F$42),($T14&lt;=BRASS!$G$42),($V14=BRASS!$E$42)),(BRASS!$C$42),(IF(AND($AR14=BRASS!$B$43,($T14&gt;=BRASS!$F$43),($T14&lt;=BRASS!$G$43),($V14=BRASS!$E$43)),(BRASS!$C$43),(IF(AND($AR14=BRASS!$B$44,($T14&gt;=BRASS!$F$44),($T14&lt;=BRASS!$G$44),($V14=BRASS!$E$44)),(BRASS!$C$44),(IF(AND($AR14=BRASS!$B$45,($T14&gt;=BRASS!$F$45),($T14&lt;=BRASS!$G$45),($V14=BRASS!$E$45)),(BRASS!$C$45),(IF(AND($AR14=BRASS!$B$46,($T14&gt;=BRASS!$F$46),($T14&lt;=BRASS!$G$46),($V14=BRASS!$E$46)),(BRASS!$C$46),(IF(AND($AR14=BRASS!$B$47,($T14&gt;=BRASS!$F$47),($T14&lt;=BRASS!$G$47),($V14=BRASS!$E$47)),(BRASS!$C$47),(IF(AND($AR14=BRASS!$B$48,($T14&gt;=BRASS!$F$48),($T14&lt;=BRASS!$G$48),($V14=BRASS!$E$48)),(BRASS!$C$48),(IF(AND($AR14=BRASS!$B$49,($T14&gt;=BRASS!$F$49),($T14&lt;=BRASS!$G$49),($V14=BRASS!$E$49)),(BRASS!$C$49),(IF(AND($AR14=BRASS!$B$50,($T14&gt;=BRASS!$F$50),($T14&lt;=BRASS!$G$50),($V14=BRASS!$E$50)),(BRASS!$C$50),(IF(AND($AR14=BRASS!$B$51,($T14&gt;=BRASS!$F$51),($T14&lt;=BRASS!$G$51),($V14=BRASS!$E$51)),(BRASS!$C$51),(IF(AND($AR14=BRASS!$B$52,($T14&gt;=BRASS!$F$52),($T14&lt;=BRASS!$G$52),($V14=BRASS!$E$52)),(BRASS!$C$52),(IF(AND($AR14=BRASS!$B$53,($T14&gt;=BRASS!$F$53),($T14&lt;=BRASS!$G$53),($V14=BRASS!$E$53)),(BRASS!$C$53),(IF(AND($AR14=BRASS!$B$54,($T14&gt;=BRASS!$F$54),($T14&lt;=BRASS!$G$54),($V14=BRASS!$E$54)),(BRASS!$C$54),(IF(AND($AR14=BRASS!$B$55,($T14&gt;=BRASS!$F$55),($T14&lt;=BRASS!$G$55),($V14=BRASS!$E$55)),(BRASS!$C$55),(IF(AND($AR14=BRASS!$B$56,($T14&gt;=BRASS!$F$56),($T14&lt;=BRASS!$G$56),($V14=BRASS!$E$56)),(BRASS!$C$56),(IF(AND($AR14=BRASS!$B$57,($T14&gt;=BRASS!$F$57),($T14&lt;=BRASS!$G$57),($V14=BRASS!$E$57)),(BRASS!$C$57),(IF(AND($AR14=BRASS!$B$58,($T14&gt;=BRASS!$F$58),($T14&lt;=BRASS!$G$58),($V14=BRASS!$E$58)),(BRASS!$C$58),(IF(AND($AR14=BRASS!$B$59,($T14&gt;=BRASS!$F$59),($T14&lt;=BRASS!$G$59),($V14=BRASS!$E$59)),(BRASS!$C$59),("NA"))))))))))))))))))))))))))))))))))))))))))))))))))))))))))))))))))))))))))))))))))))))))))))))))))))))))))))))))</f>
        <v>BPW 01</v>
      </c>
      <c r="AV14" s="83" t="str">
        <f>(IF(AND($AR14=BRASS!$B$98,($T14&gt;=BRASS!$F$98),($T14&lt;=BRASS!$G$98),($V14=BRASS!$E$98)),(BRASS!$C$98),(IF(AND($AR14=BRASS!$B$99,($T14&gt;=BRASS!$F$99),($T14&lt;=BRASS!$G$99),($V14=BRASS!$E$99)),(BRASS!$C$99),(IF(AND($AR14=BRASS!$B$100,($T14&gt;=BRASS!$F$100),($T14&lt;=BRASS!$G$100),($V14=BRASS!$E$100)),(BRASS!$C$100),(IF(AND($AR14=BRASS!$B$101,($T14&gt;=BRASS!$F$101),($T14&lt;=BRASS!$G$101),($V14=BRASS!$E$101)),(BRASS!$C$101),(IF(AND($AR14=BRASS!$B$102,($T14&gt;=BRASS!$F$102),($T14&lt;=BRASS!$G$102),($V14=BRASS!$E$102)),(BRASS!$C$102),(IF(AND($AR14=BRASS!$B$103,($T14&gt;=BRASS!$F$103),($T14&lt;=BRASS!$G$103),($V14=BRASS!$E$103)),(BRASS!$C$103),(IF(AND($AR14=BRASS!$B$104,($T14&gt;=BRASS!$F$104),($T14&lt;=BRASS!$G$104),($V14=BRASS!$E$104)),(BRASS!$C$104),(IF(AND($AR14=BRASS!$B$105,($T14&gt;=BRASS!$F$105),($T14&lt;=BRASS!$G$105),($V14=BRASS!$E$105)),(BRASS!$C$105),(IF(AND($AR14=BRASS!$B$106,($T14&gt;=BRASS!$F$106),($T14&lt;=BRASS!$G$106),($V14=BRASS!$E$106)),(BRASS!$C$106),(IF(AND($AR14=BRASS!$B$107,($T14&gt;=BRASS!$F$107),($T14&lt;=BRASS!$G$107),($V14=BRASS!$E$107)),(BRASS!$C$107),(IF(AND($AR14=BRASS!$B$108,($T14&gt;=BRASS!$F$108),($T14&lt;=BRASS!$G$108),($V14=BRASS!$E$108)),(BRASS!$C$108),(IF(AND($AR14=BRASS!$B$109,($T14&gt;=BRASS!$F$109),($T14&lt;=BRASS!$G$109),($V14=BRASS!$E$109)),(BRASS!$C$109),(IF(AND($AR14=BRASS!$B$110,($T14&gt;=BRASS!$F$110),($T14&lt;=BRASS!$G$110),($V14=BRASS!$E$110)),(BRASS!$C$110),(IF(AND($AR14=BRASS!$B$111,($T14&gt;=BRASS!$F$111),($T14&lt;=BRASS!$G$111),($V14=BRASS!$E$111)),(BRASS!$C$111),(IF(AND($AR14=BRASS!$B$112,($T14&gt;=BRASS!$F$112),($T14&lt;=BRASS!$G$112),($V14=BRASS!$E$112)),(BRASS!$C$112),(IF(AND($AR14=BRASS!$B$113,($T14&gt;=BRASS!$F$113),($T14&lt;=BRASS!$G$113),($V14=BRASS!$E$113)),(BRASS!$C$113),(IF(AND($AR14=BRASS!$B$114,($T14&gt;=BRASS!$F$114),($T14&lt;=BRASS!$G$114),($V14=BRASS!$E$114)),(BRASS!$C$114),(IF(AND($AR14=BRASS!$B$115,($T14&gt;=BRASS!$F$115),($T14&lt;=BRASS!$G$115),($V14=BRASS!$E$115)),(BRASS!$C$115),(IF(AND($AR14=BRASS!$B$116,($T14&gt;=BRASS!$F$116),($T14&lt;=BRASS!$G$116),($V14=BRASS!$E$116)),(BRASS!$C$116),(IF(AND($AR14=BRASS!$B$117,($T14&gt;=BRASS!$F$117),($T14&lt;=BRASS!$G$117),($V14=BRASS!$E$117)),(BRASS!$C$117),(IF(AND($AR14=BRASS!$B$118,($T14&gt;=BRASS!$F$118),($T14&lt;=BRASS!$G$118),($V14=BRASS!$E$118)),(BRASS!$C$118),(IF(AND($AR14=BRASS!$B$119,($T14&gt;=BRASS!$F$119),($T14&lt;=BRASS!$G$119),($V14=BRASS!$E$119)),(BRASS!$C$119),(IF(AND($AR14=BRASS!$B$120,($T14&gt;=BRASS!$F$120),($T14&lt;=BRASS!$G$120),($V14=BRASS!$E$120)),(BRASS!$C$120),(IF(AND($AR14=BRASS!$B$121,($T14&gt;=BRASS!$F$121),($T14&lt;=BRASS!$G$121),($V14=BRASS!$E$121)),(BRASS!$C$121),(IF(AND($AR14=BRASS!$B$122,($T14&gt;=BRASS!$F$122),($T14&lt;=BRASS!$G$122),($V14=BRASS!$E$122)),(BRASS!$C$122),(IF(AND($AR14=BRASS!$B$123,($T14&gt;=BRASS!$F$123),($T14&lt;=BRASS!$G$123),($V14=BRASS!$E$123)),(BRASS!$C$123),(IF(AND($AR14=BRASS!$B$124,($T14&gt;=BRASS!$F$124),($T14&lt;=BRASS!$G$124),($V14=BRASS!$E$124)),(BRASS!$C$124),(IF(AND($AR14=BRASS!$B$125,($T14&gt;=BRASS!$F$125),($T14&lt;=BRASS!$G$125),($V14=BRASS!$E$125)),(BRASS!$C$125),(IF(AND($AR14=BRASS!$B$126,($T14&gt;=BRASS!$F$126),($T14&lt;=BRASS!$G$126),($V14=BRASS!$E$126)),(BRASS!$C$126),(IF(AND($AR14=BRASS!$B$127,($T14&gt;=BRASS!$F$127),($T14&lt;=BRASS!$G$127),($V14=BRASS!$E$127)),(BRASS!$C$127),(IF(AND($AR14=BRASS!$B$128,($T14&gt;=BRASS!$F$128),($T14&lt;=BRASS!$G$128),($V14=BRASS!$E$128)),(BRASS!$C$128),(IF(AND($AR14=BRASS!$B$129,($T14&gt;=BRASS!$F$129),($T14&lt;=BRASS!$G$129),($V14=BRASS!$E$129)),(BRASS!$C$129),(IF(AND($AR14=BRASS!$B$130,($T14&gt;=BRASS!$F$130),($T14&lt;=BRASS!$G$130),($V14=BRASS!$E$130)),(BRASS!$C$130),(IF(AND($AR14=BRASS!$B$131,($T14&gt;=BRASS!$F$131),($T14&lt;=BRASS!$G$131),($V14=BRASS!$E$131)),(BRASS!$C$131),(IF(AND($AR14=BRASS!$B$132,($T14&gt;=BRASS!$F$132),($T14&lt;=BRASS!$G$132),($V14=BRASS!$E$132)),(BRASS!$C$132),(IF(AND($AR14=BRASS!$B$133,($T14&gt;=BRASS!$F$133),($T14&lt;=BRASS!$G$133),($V14=BRASS!$E$133)),(BRASS!$C$133),(IF(AND($AR14=BRASS!$B$134,($T14&gt;=BRASS!$F$134),($T14&lt;=BRASS!$G$134),($V14=BRASS!$E$134)),(BRASS!$C$134),(IF(AND($AR14=BRASS!$B$135,($T14&gt;=BRASS!$F$135),($T14&lt;=BRASS!$G$135),($V14=BRASS!$E$135)),(BRASS!$C$135),(IF(AND($AR14=BRASS!$B$136,($T14&gt;=BRASS!$F$136),($T14&lt;=BRASS!$G$136),($V14=BRASS!$E$136)),(BRASS!$C$136),(IF(AND($AR14=BRASS!$B$137,($T14&gt;=BRASS!$F$137),($T14&lt;=BRASS!$G$137),($V14=BRASS!$E$137)),(BRASS!$C$137),(IF(AND($AR14=BRASS!$B$138,($T14&gt;=BRASS!$F$138),($T14&lt;=BRASS!$G$138),($V14=BRASS!$E$138)),(BRASS!$C$138),(IF(AND($AR14=BRASS!$B$139,($T14&gt;=BRASS!$F$139),($T14&lt;=BRASS!$G$139),($V14=BRASS!$E$139)),(BRASS!$C$139),(IF(AND($AR14=BRASS!$B$140,($T14&gt;=BRASS!$F$140),($T14&lt;=BRASS!$G$140),($V14=BRASS!$E$140)),(BRASS!$C$140),(IF(AND($AR14=BRASS!$B$141,($T14&gt;=BRASS!$F$141),($T14&lt;=BRASS!$G$141),($V14=BRASS!$E$141)),(BRASS!$C$141),(IF(AND($AR14=BRASS!$B$142,($T14&gt;=BRASS!$F$142),($T14&lt;=BRASS!$G$142),($V14=BRASS!$E$142)),(BRASS!$C$142),(IF(AND($AR14=BRASS!$B$143,($T14&gt;=BRASS!$F$143),($T14&lt;=BRASS!$G$143),($V14=BRASS!$E$143)),(BRASS!$C$143),(IF(AND($AR14=BRASS!$B$144,($T14&gt;=BRASS!$F$144),($T14&lt;=BRASS!$G$144),($V14=BRASS!$E$144)),(BRASS!$C$144),(IF(AND($AR14=BRASS!$B$145,($T14&gt;=BRASS!$F$145),($T14&lt;=BRASS!$G$145),($V14=BRASS!$E$145)),(BRASS!$C$145),(IF(AND($AR14=BRASS!$B$145,($T14&gt;=BRASS!$F$145),($T14&lt;=BRASS!$G$145),($V14=BRASS!$E$145)),(BRASS!$C$145),(IF(AND($AR14=BRASS!$B$146,($T14&gt;=BRASS!$F$146),($T14&lt;=BRASS!$G$146),($V14=BRASS!$E$146)),(BRASS!$C$146),(IF(AND($AR14=BRASS!$B$147,($T14&gt;=BRASS!$F$147),($T14&lt;=BRASS!$G$147),($V14=BRASS!$E$147)),(BRASS!$C$147),(IF(AND($AR14=BRASS!$B$148,($T14&gt;=BRASS!$F$148),($T14&lt;=BRASS!$G$148),($V14=BRASS!$E$148)),(BRASS!$C$148),(IF(AND($AR14=BRASS!$B$149,($T14&gt;=BRASS!$F$149),($T14&lt;=BRASS!$G$149),($V14=BRASS!$E$149)),(BRASS!$C$149),(IF(AND($AR14=BRASS!$B$150,($T14&gt;=BRASS!$F$150),($T14&lt;=BRASS!$G$150),($V14=BRASS!$E$150)),(BRASS!$C$150),(IF(AND($AR14=BRASS!$B$151,($T14&gt;=BRASS!$F$151),($T14&lt;=BRASS!$G$151),($V14=BRASS!$E$151)),(BRASS!$C$151),(IF(AND($AR14=BRASS!$B$152,($T14&gt;=BRASS!$F$152),($T14&lt;=BRASS!$G$152),($V14=BRASS!$E$152)),(BRASS!$C$152),(IF(AND($AR14=BRASS!$B$153,($T14&gt;=BRASS!$F$153),($T14&lt;=BRASS!$G$153),($V14=BRASS!$E$153)),(BRASS!$C$153),("NA")))))))))))))))))))))))))))))))))))))))))))))))))))))))))))))))))))))))))))))))))))))))))))))))))))))))))))))))))))</f>
        <v>NA</v>
      </c>
      <c r="AW14" s="82" t="str">
        <f>IF(AND($AR14=BRASS!$B$154,($T14&gt;=BRASS!$F$154),($T14&lt;=BRASS!$G$154),($V14=BRASS!$E$154)),(BRASS!$C$154),(IF(AND($AR14=BRASS!$B$155,($T14&gt;=BRASS!$F$155),($T14&lt;=BRASS!$G$155),($V14=BRASS!$E$155)),(BRASS!$C$155),(IF(AND($AR14=BRASS!$B$156,($T14&gt;=BRASS!$F$156),($T14&lt;=BRASS!$G$156),($V14=BRASS!$E$156)),(BRASS!$C$156),(IF(AND($AR14=BRASS!$B$157,($T14&gt;=BRASS!$F$157),($T14&lt;=BRASS!$G$157),($V14=BRASS!$E$157)),(BRASS!$C$157),(IF(AND($AR14=BRASS!$B$158,($T14&gt;=BRASS!$F$158),($T14&lt;=BRASS!$G$158),($V14=BRASS!$E$158)),(BRASS!$C$158),(IF(AND($AR14=BRASS!$B$159,($T14&gt;=BRASS!$F$159),($T14&lt;=BRASS!$G$159),($V14=BRASS!$E$159)),(BRASS!$C$159),(IF(AND($AR14=BRASS!$B$160,($T14&gt;=BRASS!$F$160),($T14&lt;=BRASS!$G$160),($V14=BRASS!$E$160)),(BRASS!$C$160),(IF(AND($AR14=BRASS!$B$161,($T14&gt;=BRASS!$F$161),($T14&lt;=BRASS!$G$161),($V14=BRASS!$E$161)),(BRASS!$C$161),(IF(AND($AR14=BRASS!$B$162,($T14&gt;=BRASS!$F$162),($T14&lt;=BRASS!$G$162),($V14=BRASS!$E$162)),(BRASS!$C$162),(IF(AND($AR14=BRASS!$B$163,($T14&gt;=BRASS!$F$163),($T14&lt;=BRASS!$G$163),($V14=BRASS!$E$163)),(BRASS!$C$163),(IF(AND($AR14=BRASS!$B$164,($T14&gt;=BRASS!$F$164),($T14&lt;=BRASS!$G$164),($V14=BRASS!$E$164)),(BRASS!$C$164),(IF(AND($AR14=BRASS!$B$165,($T14&gt;=BRASS!$F$165),($T14&lt;=BRASS!$G$165),($V14=BRASS!$E$165)),(BRASS!$C$165),(IF(AND($AR14=BRASS!$B$166,($T14&gt;=BRASS!$F$166),($T14&lt;=BRASS!$G$166),($V14=BRASS!$E$166)),(BRASS!$C$166),(IF(AND($AR14=BRASS!$B$167,($T14&gt;=BRASS!$F$167),($T14&lt;=BRASS!$G$167),($V14=BRASS!$E$167)),(BRASS!$C$167),(IF(AND($AR14=BRASS!$B$168,($T14&gt;=BRASS!$F$168),($T14&lt;=BRASS!$G$168),($V14=BRASS!$E$168)),(BRASS!$C$168),(IF(AND($AR14=BRASS!$B$169,($T14&gt;=BRASS!$F$169),($T14&lt;=BRASS!$G$169),($V14=BRASS!$E$169)),(BRASS!$C$169),(IF(AND($AR14=BRASS!$B$170,($T14&gt;=BRASS!$F$170),($T14&lt;=BRASS!$G$170),($V14=BRASS!$E$170)),(BRASS!$C$170),(IF(AND($AR14=BRASS!$B$171,($T14&gt;=BRASS!$F$171),($T14&lt;=BRASS!$G$171),($V14=BRASS!$E$171)),(BRASS!$C$171),(IF(AND($AR14=BRASS!$B$172,($T14&gt;=BRASS!$F$172),($T14&lt;=BRASS!$G$172),($V14=BRASS!$E$172)),(BRASS!$C$172),(IF(AND($AR14=BRASS!$B$173,($T14&gt;=BRASS!$F$173),($T14&lt;=BRASS!$G$173),($V14=BRASS!$E$173)),(BRASS!$C$173),(IF(AND($AR14=BRASS!$B$174,($T14&gt;=BRASS!$F$174),($T14&lt;=BRASS!$G$174),($V14=BRASS!$E$174)),(BRASS!$C$174),(IF(AND($AR14=BRASS!$B$175,($T14&gt;=BRASS!$F$175),($T14&lt;=BRASS!$G$175),($V14=BRASS!$E$175)),(BRASS!$C$175),(IF(AND($AR14=BRASS!$B$176,($T14&gt;=BRASS!$F$176),($T14&lt;=BRASS!$G$176),($V14=BRASS!$E$176)),(BRASS!$C$176),(IF(AND($AR14=BRASS!$B$177,($T14&gt;=BRASS!$F$177),($T14&lt;=BRASS!$G$177),($V14=BRASS!$E$177)),(BRASS!$C$177),(IF(AND($AR14=BRASS!$B$178,($T14&gt;=BRASS!$F$178),($T14&lt;=BRASS!$G$178),($V14=BRASS!$E$178)),(BRASS!$C$178),(IF(AND($AR14=BRASS!$B$179,($T14&gt;=BRASS!$F$179),($T14&lt;=BRASS!$G$179),($V14=BRASS!$E$179)),(BRASS!$C$179),(IF(AND($AR14=BRASS!$B$180,($T14&gt;=BRASS!$F$180),($T14&lt;=BRASS!$G$180),($V14=BRASS!$E$180)),(BRASS!$C$180),(IF(AND($AR14=BRASS!$B$181,($T14&gt;=BRASS!$F$181),($T14&lt;=BRASS!$G$181),($V14=BRASS!$E$181)),(BRASS!$C$181),(IF(AND($AR14=BRASS!$B$182,($T14&gt;=BRASS!$F$182),($T14&lt;=BRASS!$G$182),($V14=BRASS!$E$182)),(BRASS!$C$182),(IF(AND($AR14=BRASS!$B$183,($T14&gt;=BRASS!$F$183),($T14&lt;=BRASS!$G$183),($V14=BRASS!$E$183)),(BRASS!$C$183),(IF(AND($AR14=BRASS!$B$184,($T14&gt;=BRASS!$F$184),($T14&lt;=BRASS!$G$184),($V14=BRASS!$E$184)),(BRASS!$C$184),(IF(AND($AR14=BRASS!$B$185,($T14&gt;=BRASS!$F$185),($T14&lt;=BRASS!$G$185),($V14=BRASS!$E$185)),(BRASS!$C$185),(IF(AND($AR14=BRASS!$B$186,($T14&gt;=BRASS!$F$186),($T14&lt;=BRASS!$G$186),($V14=BRASS!$E$186)),(BRASS!$C$186),(IF(AND($AR14=BRASS!$B$187,($T14&gt;=BRASS!$F$187),($T14&lt;=BRASS!$G$187),($V14=BRASS!$E$187)),(BRASS!$C$187),(IF(AND($AR14=BRASS!$B$188,($T14&gt;=BRASS!$F$188),($T14&lt;=BRASS!$G$188),($V14=BRASS!$E$188)),(BRASS!$C$188),(IF(AND($AR14=BRASS!$B$189,($T14&gt;=BRASS!$F$189),($T14&lt;=BRASS!$G$189),($V14=BRASS!$E$189)),(BRASS!$C$189),(IF(AND($AR14=BRASS!$B$190,($T14&gt;=BRASS!$F$190),($T14&lt;=BRASS!$G$190),($V14=BRASS!$E$190)),(BRASS!$C$190),(IF(AND($AR14=BRASS!$B$191,($T14&gt;=BRASS!$F$191),($T14&lt;=BRASS!$G$191),($V14=BRASS!$E$191)),(BRASS!$C$191),(IF(AND($AR14=BRASS!$B$192,($T14&gt;=BRASS!$F$192),($T14&lt;=BRASS!$G$192),($V14=BRASS!$E$192)),(BRASS!$C$192),(IF(AND($AR14=BRASS!$B$193,($T14&gt;=BRASS!$F$193),($T14&lt;=BRASS!$G$193),($V14=BRASS!$E$193)),(BRASS!$C$193),(IF(AND($AR14=BRASS!$B$194,($T14&gt;=BRASS!$F$194),($T14&lt;=BRASS!$G$194),($V14=BRASS!$E$194)),(BRASS!$C$194),(IF(AND($AR14=BRASS!$B$195,($T14&gt;=BRASS!$F$195),($T14&lt;=BRASS!$G$195),($V14=BRASS!$E$195)),(BRASS!$C$195),(IF(AND($AR14=BRASS!$B$196,($T14&gt;=BRASS!$F$196),($T14&lt;=BRASS!$G$196),($V14=BRASS!$E$196)),(BRASS!$C$196),("NA"))))))))))))))))))))))))))))))))))))))))))))))))))))))))))))))))))))))))))))))))))))))</f>
        <v>NA</v>
      </c>
      <c r="AX14" s="82" t="str">
        <f>IF(AND($AR14=BRASS!$B$60,($T14&gt;=BRASS!$F$60),($T14&lt;=BRASS!$G$60),($V14=BRASS!$E$60)),(BRASS!$C$60),(IF(AND($AR14=BRASS!$B$61,($T14&gt;=BRASS!$F$61),($T14&lt;=BRASS!$G$61),($V14=BRASS!$E$61)),(BRASS!$C$61),(IF(AND($AR14=BRASS!$B$62,($T14&gt;=BRASS!$F$62),($T14&lt;=BRASS!$G$62),($V14=BRASS!$E$62)),(BRASS!$C$62),(IF(AND($AR14=BRASS!$B$63,($T14&gt;=BRASS!$F$63),($T14&lt;=BRASS!$G$63),($V14=BRASS!$E$63)),(BRASS!$C$63),(IF(AND($AR14=BRASS!$B$64,($T14&gt;=BRASS!$F$64),($T14&lt;=BRASS!$G$64),($V14=BRASS!$E$64)),(BRASS!$C$64),(IF(AND($AR14=BRASS!$B$65,($T14&gt;=BRASS!$F$65),($T14&lt;=BRASS!$G$65),($V14=BRASS!$E$65)),(BRASS!$C$65),(IF(AND($AR14=BRASS!$B$66,($T14&gt;=BRASS!$F$66),($T14&lt;=BRASS!$G$66),($V14=BRASS!$E$66)),(BRASS!$C$66),(IF(AND($AR14=BRASS!$B$67,($T14&gt;=BRASS!$F$67),($T14&lt;=BRASS!$G$67),($V14=BRASS!$E$67)),(BRASS!$C$67),(IF(AND($AR14=BRASS!$B$68,($T14&gt;=BRASS!$F$68),($T14&lt;=BRASS!$G$68),($V14=BRASS!$E$68)),(BRASS!$C$68),(IF(AND($AR14=BRASS!$B$69,($T14&gt;=BRASS!$F$69),($T14&lt;=BRASS!$G$69),($V14=BRASS!$E$69)),(BRASS!$C$69),(IF(AND($AR14=BRASS!$B$70,($T14&gt;=BRASS!$F$70),($T14&lt;=BRASS!$G$70),($V14=BRASS!$E$70)),(BRASS!$C$70),(IF(AND($AR14=BRASS!$B$71,($T14&gt;=BRASS!$F$71),($T14&lt;=BRASS!$G$71),($V14=BRASS!$E$71)),(BRASS!$C$71),(IF(AND($AR14=BRASS!$B$72,($T14&gt;=BRASS!$F$72),($T14&lt;=BRASS!$G$72),($V14=BRASS!$E$72)),(BRASS!$C$72),(IF(AND($AR14=BRASS!$B$73,($T14&gt;=BRASS!$F$73),($T14&lt;=BRASS!$G$73),($V14=BRASS!$E$73)),(BRASS!$C$73),(IF(AND($AR14=BRASS!$B$74,($T14&gt;=BRASS!$F$74),($T14&lt;=BRASS!$G$74),($V14=BRASS!$E$74)),(BRASS!$C$74),(IF(AND($AR14=BRASS!$B$75,($T14&gt;=BRASS!$F$75),($T14&lt;=BRASS!$G$75),($V14=BRASS!$E$75)),(BRASS!$C$75),(IF(AND($AR14=BRASS!$B$76,($T14&gt;=BRASS!$F$76),($T14&lt;=BRASS!$G$76),($V14=BRASS!$E$76)),(BRASS!$C$76),(IF(AND($AR14=BRASS!$B$77,($T14&gt;=BRASS!$F$77),($T14&lt;=BRASS!$G$77),($V14=BRASS!$E$77)),(BRASS!$C$77),(IF(AND($AR14=BRASS!$B$78,($T14&gt;=BRASS!$F$78),($T14&lt;=BRASS!$G$78),($V14=BRASS!$E$78)),(BRASS!$C$78),(IF(AND($AR14=BRASS!$B$79,($T14&gt;=BRASS!$F$79),($T14&lt;=BRASS!$G$79),($V14=BRASS!$E$79)),(BRASS!$C$79),(IF(AND($AR14=BRASS!$B$80,($T14&gt;=BRASS!$F$80),($T14&lt;=BRASS!$G$80),($V14=BRASS!$E$80)),(BRASS!$C$80),(IF(AND($AR14=BRASS!$B$81,($T14&gt;=BRASS!$F$81),($T14&lt;=BRASS!$G$81),($V14=BRASS!$E$81)),(BRASS!$C$81),(IF(AND($AR14=BRASS!$B$82,($T14&gt;=BRASS!$F$82),($T14&lt;=BRASS!$G$82),($V14=BRASS!$E$82)),(BRASS!$C$82),(IF(AND($AR14=BRASS!$B$83,($T14&gt;=BRASS!$F$83),($T14&lt;=BRASS!$G$83),($V14=BRASS!$E$83)),(BRASS!$C$83),(IF(AND($AR14=BRASS!$B$84,($T14&gt;=BRASS!$F$84),($T14&lt;=BRASS!$G$84),($V14=BRASS!$E$84)),(BRASS!$C$84),(IF(AND($AR14=BRASS!$B$85,($T14&gt;=BRASS!$F$85),($T14&lt;=BRASS!$G$85),($V14=BRASS!$E$85)),(BRASS!$C$85),(IF(AND($AR14=BRASS!$B$86,($T14&gt;=BRASS!$F$86),($T14&lt;=BRASS!$G$86),($V14=BRASS!$E$86)),(BRASS!$C$86),(IF(AND($AR14=BRASS!$B$87,($T14&gt;=BRASS!$F$87),($T14&lt;=BRASS!$G$87),($V14=BRASS!$E$87)),(BRASS!$C$87),(IF(AND($AR14=BRASS!$B$88,($T14&gt;=BRASS!$F$88),($T14&lt;=BRASS!$G$88),($V14=BRASS!$E$88)),(BRASS!$C$88),(IF(AND($AR14=BRASS!$B$89,($T14&gt;=BRASS!$F$89),($T14&lt;=BRASS!$G$89),($V14=BRASS!$E$89)),(BRASS!$C$89),(IF(AND($AR14=BRASS!$B$90,($T14&gt;=BRASS!$F$90),($T14&lt;=BRASS!$G$90),($V14=BRASS!$E$90)),(BRASS!$C$90),(IF(AND($AR14=BRASS!$B$91,($T14&gt;=BRASS!$F$91),($T14&lt;=BRASS!$G$91),($V14=BRASS!$E$91)),(BRASS!$C$91),(IF(AND($AR14=BRASS!$B$92,($T14&gt;=BRASS!$F$92),($T14&lt;=BRASS!$G$92),($V14=BRASS!$E$92)),(BRASS!$C$92),(IF(AND($AR14=BRASS!$B$93,($T14&gt;=BRASS!$F$93),($T14&lt;=BRASS!$G$93),($V14=BRASS!$E$93)),(BRASS!$C$93),(IF(AND($AR14=BRASS!$B$94,($T14&gt;=BRASS!$F$94),($T14&lt;=BRASS!$G$94),($V14=BRASS!$E$94)),(BRASS!$C$94),(IF(AND($AR14=BRASS!$B$95,($T14&gt;=BRASS!$F$95),($T14&lt;=BRASS!$G$95),($V14=BRASS!$E$95)),(BRASS!$C$95),(IF(AND($AR14=BRASS!$B$96,($T14&gt;=BRASS!$F$96),($T14&lt;=BRASS!$G$96),($V14=BRASS!$E$96)),(BRASS!$C$96),(IF(AND($AR14=BRASS!$B$97,($T14&gt;=BRASS!$F$97),($T14&lt;=BRASS!$G$97),($V14=BRASS!$E$97)),(BRASS!$C$97),("NA"))))))))))))))))))))))))))))))))))))))))))))))))))))))))))))))))))))))))))))</f>
        <v>NA</v>
      </c>
      <c r="AY14" s="82" t="str">
        <f t="shared" si="5"/>
        <v xml:space="preserve"> ET</v>
      </c>
      <c r="AZ14" s="82" t="str">
        <f t="shared" si="6"/>
        <v xml:space="preserve"> </v>
      </c>
      <c r="BA14" s="82" t="str">
        <f>IF(AND($AR14=BRASS!$B$4,($T14&gt;=BRASS!$F$4),($T14&lt;=BRASS!$G$4),($AA14=BRASS!$E$4)),(BRASS!$C$4),(IF(AND($AR14=BRASS!$B$5,($T14&gt;=BRASS!$F$5),($T14&lt;=BRASS!$G$5),($AA14=BRASS!$E$5)),(BRASS!$C$5),(IF(AND($AR14=BRASS!$B$6,($T14&gt;=BRASS!$F$6),($T14&lt;=BRASS!$G$6),($AA14=BRASS!$E$6)),(BRASS!$C$6),(IF(AND($AR14=BRASS!$B$7,($T14&gt;=BRASS!$F$7),($T14&lt;=BRASS!$G$7),($AA14=BRASS!$E$7)),(BRASS!$C$7),(IF(AND($AR14=BRASS!$B$8,($T14&gt;=BRASS!$F$8),($T14&lt;=BRASS!$G$8),($AA14=BRASS!$E$8)),(BRASS!$C$8),(IF(AND($AR14=BRASS!$B$9,($T14&gt;=BRASS!$F$9),($T14&lt;=BRASS!$G$9),($AA14=BRASS!$E$9)),(BRASS!$C$9),(IF(AND($AR14=BRASS!$B$10,($T14&gt;=BRASS!$F$10),($T14&lt;=BRASS!$G$10),($AA14=BRASS!$E$10)),(BRASS!$C$10),(IF(AND($AR14=BRASS!$B$11,($T14&gt;=BRASS!$F$11),($T14&lt;=BRASS!$G$11),($AA14=BRASS!$E$11)),(BRASS!$C$11),(IF(AND($AR14=BRASS!$B$12,($T14&gt;=BRASS!$F$12),($T14&lt;=BRASS!$G$12),($AA14=BRASS!$E$12)),(BRASS!$C$12),(IF(AND($AR14=BRASS!$B$13,($T14&gt;=BRASS!$F$13),($T14&lt;=BRASS!$G$13),($AA14=BRASS!$E$13)),(BRASS!$C$13),(IF(AND($AR14=BRASS!$B$14,($T14&gt;=BRASS!$F$14),($T14&lt;=BRASS!$G$14),($AA14=BRASS!$E$14)),(BRASS!$C$14),(IF(AND($AR14=BRASS!$B$15,($T14&gt;=BRASS!$F$15),($T14&lt;=BRASS!$G$15),($AA14=BRASS!$E$15)),(BRASS!$C$15),(IF(AND($AR14=BRASS!$B$16,($T14&gt;=BRASS!$F$16),($T14&lt;=BRASS!$G$16),($AA14=BRASS!$E$16)),(BRASS!$C$16),(IF(AND($AR14=BRASS!$B$17,($T14&gt;=BRASS!$F$17),($T14&lt;=BRASS!$G$17),($AA14=BRASS!$E$17)),(BRASS!$C$17),(IF(AND($AR14=BRASS!$B$18,($T14&gt;=BRASS!$F$18),($T14&lt;=BRASS!$G$18),($AA14=BRASS!$E$18)),(BRASS!$C$18),(IF(AND($AR14=BRASS!$B$19,($T14&gt;=BRASS!$F$19),($T14&lt;=BRASS!$G$19),($AA14=BRASS!$E$19)),(BRASS!$C$19),(IF(AND($AR14=BRASS!$B$20,($T14&gt;=BRASS!$F$20),($T14&lt;=BRASS!$G$20),($AA14=BRASS!$E$20)),(BRASS!$C$20),(IF(AND($AR14=BRASS!$B$21,($T14&gt;=BRASS!$F$21),($T14&lt;=BRASS!$G$21),($AA14=BRASS!$E$21)),(BRASS!$C$21),(IF(AND($AR14=BRASS!$B$22,($T14&gt;=BRASS!$F$22),($T14&lt;=BRASS!$G$22),($AA14=BRASS!$E$22)),(BRASS!$C$22),(IF(AND($AR14=BRASS!$B$23,($T14&gt;=BRASS!$F$23),($T14&lt;=BRASS!$G$23),($AA14=BRASS!$E$23)),(BRASS!$C$23),(IF(AND($AR14=BRASS!$B$24,($T14&gt;=BRASS!$F$24),($T14&lt;=BRASS!$G$24),($AA14=BRASS!$E$24)),(BRASS!$C$24),(IF(AND($AR14=BRASS!$B$25,($T14&gt;=BRASS!$F$25),($T14&lt;=BRASS!$G$25),($AA14=BRASS!$E$25)),(BRASS!$C$25),(IF(AND($AR14=BRASS!$B$26,($T14&gt;=BRASS!$F$26),($T14&lt;=BRASS!$G$26),($AA14=BRASS!$E$26)),(BRASS!$C$26),(IF(AND($AR14=BRASS!$B$27,($T14&gt;=BRASS!$F$27),($T14&lt;=BRASS!$G$27),($AA14=BRASS!$E$27)),(BRASS!$C$27),(IF(AND($AR14=BRASS!$B$28,($T14&gt;=BRASS!$F$28),($T14&lt;=BRASS!$G$28),($AA14=BRASS!$E$28)),(BRASS!$C$28),(IF(AND($AR14=BRASS!$B$29,($T14&gt;=BRASS!$F$29),($T14&lt;=BRASS!$G$29),($AA14=BRASS!$E$29)),(BRASS!$C$29),(IF(AND($AR14=BRASS!$B$30,($T14&gt;=BRASS!$F$30),($T14&lt;=BRASS!$G$30),($AA14=BRASS!$E$30)),(BRASS!$C$30),(IF(AND($AR14=BRASS!$B$31,($T14&gt;=BRASS!$F$31),($T14&lt;=BRASS!$G$31),($AA14=BRASS!$E$31)),(BRASS!$C$31),(IF(AND($AR14=BRASS!$B$32,($T14&gt;=BRASS!$F$32),($T14&lt;=BRASS!$G$32),($AA14=BRASS!$E$32)),(BRASS!$C$32),(IF(AND($AR14=BRASS!$B$33,($T14&gt;=BRASS!$F$33),($T14&lt;=BRASS!$G$33),($AA14=BRASS!$E$33)),(BRASS!$C$33),(IF(AND($AR14=BRASS!$B$34,($T14&gt;=BRASS!$F$34),($T14&lt;=BRASS!$G$34),($AA14=BRASS!$E$34)),(BRASS!$C$34),(IF(AND($AR14=BRASS!$B$35,($T14&gt;=BRASS!$F$35),($T14&lt;=BRASS!$G$35),($AA14=BRASS!$E$35)),(BRASS!$C$35),(IF(AND($AR14=BRASS!$B$36,($T14&gt;=BRASS!$F$36),($T14&lt;=BRASS!$G$36),($AA14=BRASS!$E$36)),(BRASS!$C$36),(IF(AND($AR14=BRASS!$B$37,($T14&gt;=BRASS!$F$37),($T14&lt;=BRASS!$G$37),($AA14=BRASS!$E$37)),(BRASS!$C$37),(IF(AND($AR14=BRASS!$B$38,($T14&gt;=BRASS!$F$38),($T14&lt;=BRASS!$G$38),($AA14=BRASS!$E$38)),(BRASS!$C$38),(IF(AND($AR14=BRASS!$B$39,($T14&gt;=BRASS!$F$39),($T14&lt;=BRASS!$G$39),($AA14=BRASS!$E$39)),(BRASS!$C$39),(IF(AND($AR14=BRASS!$B$40,($T14&gt;=BRASS!$F$40),($T14&lt;=BRASS!$G$40),($AA14=BRASS!$E$40)),(BRASS!$C$40),(IF(AND($AR14=BRASS!$B$41,($T14&gt;=BRASS!$F$41),($T14&lt;=BRASS!$G$41),($AA14=BRASS!$E$41)),(BRASS!$C$41),(IF(AND($AR14=BRASS!$B$42,($T14&gt;=BRASS!$F$42),($T14&lt;=BRASS!$G$42),($AA14=BRASS!$E$42)),(BRASS!$C$42),(IF(AND($AR14=BRASS!$B$43,($T14&gt;=BRASS!$F$43),($T14&lt;=BRASS!$G$43),($AA14=BRASS!$E$43)),(BRASS!$C$43),(IF(AND($AR14=BRASS!$B$44,($T14&gt;=BRASS!$F$44),($T14&lt;=BRASS!$G$44),($AA14=BRASS!$E$44)),(BRASS!$C$44),(IF(AND($AR14=BRASS!$B$45,($T14&gt;=BRASS!$F$45),($T14&lt;=BRASS!$G$45),($AA14=BRASS!$E$45)),(BRASS!$C$45),(IF(AND($AR14=BRASS!$B$46,($T14&gt;=BRASS!$F$46),($T14&lt;=BRASS!$G$46),($AA14=BRASS!$E$46)),(BRASS!$C$46),(IF(AND($AR14=BRASS!$B$47,($T14&gt;=BRASS!$F$47),($T14&lt;=BRASS!$G$47),($AA14=BRASS!$E$47)),(BRASS!$C$47),(IF(AND($AR14=BRASS!$B$48,($T14&gt;=BRASS!$F$48),($T14&lt;=BRASS!$G$48),($AA14=BRASS!$E$48)),(BRASS!$C$48),(IF(AND($AR14=BRASS!$B$49,($T14&gt;=BRASS!$F$49),($T14&lt;=BRASS!$G$49),($AA14=BRASS!$E$49)),(BRASS!$C$49),(IF(AND($AR14=BRASS!$B$50,($T14&gt;=BRASS!$F$50),($T14&lt;=BRASS!$G$50),($AA14=BRASS!$E$50)),(BRASS!$C$50),(IF(AND($AR14=BRASS!$B$51,($T14&gt;=BRASS!$F$51),($T14&lt;=BRASS!$G$51),($AA14=BRASS!$E$51)),(BRASS!$C$51),(IF(AND($AR14=BRASS!$B$52,($T14&gt;=BRASS!$F$52),($T14&lt;=BRASS!$G$52),($AA14=BRASS!$E$52)),(BRASS!$C$52),(IF(AND($AR14=BRASS!$B$53,($T14&gt;=BRASS!$F$53),($T14&lt;=BRASS!$G$53),($AA14=BRASS!$E$53)),(BRASS!$C$53),(IF(AND($AR14=BRASS!$B$54,($T14&gt;=BRASS!$F$54),($T14&lt;=BRASS!$G$54),($AA14=BRASS!$E$54)),(BRASS!$C$54),(IF(AND($AR14=BRASS!$B$55,($T14&gt;=BRASS!$F$55),($T14&lt;=BRASS!$G$55),($AA14=BRASS!$E$55)),(BRASS!$C$55),(IF(AND($AR14=BRASS!$B$56,($T14&gt;=BRASS!$F$56),($T14&lt;=BRASS!$G$56),($AA14=BRASS!$E$56)),(BRASS!$C$56),(IF(AND($AR14=BRASS!$B$57,($T14&gt;=BRASS!$F$57),($T14&lt;=BRASS!$G$57),($AA14=BRASS!$E$57)),(BRASS!$C$57),(IF(AND($AR14=BRASS!$B$58,($T14&gt;=BRASS!$F$58),($T14&lt;=BRASS!$G$58),($AA14=BRASS!$E$58)),(BRASS!$C$58),(IF(AND($AR14=BRASS!$B$59,($T14&gt;=BRASS!$F$59),($T14&lt;=BRASS!$G$59),($AA14=BRASS!$E$59)),(BRASS!$C$59),("NA"))))))))))))))))))))))))))))))))))))))))))))))))))))))))))))))))))))))))))))))))))))))))))))))))))))))))))))))))</f>
        <v>BPW 01</v>
      </c>
      <c r="BB14" s="151" t="str">
        <f>(IF(AND($AR14=BRASS!$B$98,($T14&gt;=BRASS!$F$98),($T14&lt;=BRASS!$G$98),($AA14=BRASS!$E$98)),(BRASS!$C$98),(IF(AND($AR14=BRASS!$B$99,($T14&gt;=BRASS!$F$99),($T14&lt;=BRASS!$G$99),($AA14=BRASS!$E$99)),(BRASS!$C$99),(IF(AND($AR14=BRASS!$B$100,($T14&gt;=BRASS!$F$100),($T14&lt;=BRASS!$G$100),($AA14=BRASS!$E$100)),(BRASS!$C$100),(IF(AND($AR14=BRASS!$B$101,($T14&gt;=BRASS!$F$101),($T14&lt;=BRASS!$G$101),($AA14=BRASS!$E$101)),(BRASS!$C$101),(IF(AND($AR14=BRASS!$B$102,($T14&gt;=BRASS!$F$102),($T14&lt;=BRASS!$G$102),($AA14=BRASS!$E$102)),(BRASS!$C$102),(IF(AND($AR14=BRASS!$B$103,($T14&gt;=BRASS!$F$103),($T14&lt;=BRASS!$G$103),($AA14=BRASS!$E$103)),(BRASS!$C$103),(IF(AND($AR14=BRASS!$B$104,($T14&gt;=BRASS!$F$104),($T14&lt;=BRASS!$G$104),($AA14=BRASS!$E$104)),(BRASS!$C$104),(IF(AND($AR14=BRASS!$B$105,($T14&gt;=BRASS!$F$105),($T14&lt;=BRASS!$G$105),($AA14=BRASS!$E$105)),(BRASS!$C$105),(IF(AND($AR14=BRASS!$B$106,($T14&gt;=BRASS!$F$106),($T14&lt;=BRASS!$G$106),($AA14=BRASS!$E$106)),(BRASS!$C$106),(IF(AND($AR14=BRASS!$B$107,($T14&gt;=BRASS!$F$107),($T14&lt;=BRASS!$G$107),($AA14=BRASS!$E$107)),(BRASS!$C$107),(IF(AND($AR14=BRASS!$B$108,($T14&gt;=BRASS!$F$108),($T14&lt;=BRASS!$G$108),($AA14=BRASS!$E$108)),(BRASS!$C$108),(IF(AND($AR14=BRASS!$B$109,($T14&gt;=BRASS!$F$109),($T14&lt;=BRASS!$G$109),($AA14=BRASS!$E$109)),(BRASS!$C$109),(IF(AND($AR14=BRASS!$B$110,($T14&gt;=BRASS!$F$110),($T14&lt;=BRASS!$G$110),($AA14=BRASS!$E$110)),(BRASS!$C$110),(IF(AND($AR14=BRASS!$B$111,($T14&gt;=BRASS!$F$111),($T14&lt;=BRASS!$G$111),($AA14=BRASS!$E$111)),(BRASS!$C$111),(IF(AND($AR14=BRASS!$B$112,($T14&gt;=BRASS!$F$112),($T14&lt;=BRASS!$G$112),($AA14=BRASS!$E$112)),(BRASS!$C$112),(IF(AND($AR14=BRASS!$B$113,($T14&gt;=BRASS!$F$113),($T14&lt;=BRASS!$G$113),($AA14=BRASS!$E$113)),(BRASS!$C$113),(IF(AND($AR14=BRASS!$B$114,($T14&gt;=BRASS!$F$114),($T14&lt;=BRASS!$G$114),($AA14=BRASS!$E$114)),(BRASS!$C$114),(IF(AND($AR14=BRASS!$B$115,($T14&gt;=BRASS!$F$115),($T14&lt;=BRASS!$G$115),($AA14=BRASS!$E$115)),(BRASS!$C$115),(IF(AND($AR14=BRASS!$B$116,($T14&gt;=BRASS!$F$116),($T14&lt;=BRASS!$G$116),($AA14=BRASS!$E$116)),(BRASS!$C$116),(IF(AND($AR14=BRASS!$B$117,($T14&gt;=BRASS!$F$117),($T14&lt;=BRASS!$G$117),($AA14=BRASS!$E$117)),(BRASS!$C$117),(IF(AND($AR14=BRASS!$B$118,($T14&gt;=BRASS!$F$118),($T14&lt;=BRASS!$G$118),($AA14=BRASS!$E$118)),(BRASS!$C$118),(IF(AND($AR14=BRASS!$B$119,($T14&gt;=BRASS!$F$119),($T14&lt;=BRASS!$G$119),($AA14=BRASS!$E$119)),(BRASS!$C$119),(IF(AND($AR14=BRASS!$B$120,($T14&gt;=BRASS!$F$120),($T14&lt;=BRASS!$G$120),($AA14=BRASS!$E$120)),(BRASS!$C$120),(IF(AND($AR14=BRASS!$B$121,($T14&gt;=BRASS!$F$121),($T14&lt;=BRASS!$G$121),($AA14=BRASS!$E$121)),(BRASS!$C$121),(IF(AND($AR14=BRASS!$B$122,($T14&gt;=BRASS!$F$122),($T14&lt;=BRASS!$G$122),($AA14=BRASS!$E$122)),(BRASS!$C$122),(IF(AND($AR14=BRASS!$B$123,($T14&gt;=BRASS!$F$123),($T14&lt;=BRASS!$G$123),($AA14=BRASS!$E$123)),(BRASS!$C$123),(IF(AND($AR14=BRASS!$B$124,($T14&gt;=BRASS!$F$124),($T14&lt;=BRASS!$G$124),($AA14=BRASS!$E$124)),(BRASS!$C$124),(IF(AND($AR14=BRASS!$B$125,($T14&gt;=BRASS!$F$125),($T14&lt;=BRASS!$G$125),($AA14=BRASS!$E$125)),(BRASS!$C$125),(IF(AND($AR14=BRASS!$B$126,($T14&gt;=BRASS!$F$126),($T14&lt;=BRASS!$G$126),($AA14=BRASS!$E$126)),(BRASS!$C$126),(IF(AND($AR14=BRASS!$B$127,($T14&gt;=BRASS!$F$127),($T14&lt;=BRASS!$G$127),($AA14=BRASS!$E$127)),(BRASS!$C$127),(IF(AND($AR14=BRASS!$B$128,($T14&gt;=BRASS!$F$128),($T14&lt;=BRASS!$G$128),($AA14=BRASS!$E$128)),(BRASS!$C$128),(IF(AND($AR14=BRASS!$B$129,($T14&gt;=BRASS!$F$129),($T14&lt;=BRASS!$G$129),($AA14=BRASS!$E$129)),(BRASS!$C$129),(IF(AND($AR14=BRASS!$B$130,($T14&gt;=BRASS!$F$130),($T14&lt;=BRASS!$G$130),($AA14=BRASS!$E$130)),(BRASS!$C$130),(IF(AND($AR14=BRASS!$B$131,($T14&gt;=BRASS!$F$131),($T14&lt;=BRASS!$G$131),($AA14=BRASS!$E$131)),(BRASS!$C$131),(IF(AND($AR14=BRASS!$B$132,($T14&gt;=BRASS!$F$132),($T14&lt;=BRASS!$G$132),($AA14=BRASS!$E$132)),(BRASS!$C$132),(IF(AND($AR14=BRASS!$B$133,($T14&gt;=BRASS!$F$133),($T14&lt;=BRASS!$G$133),($AA14=BRASS!$E$133)),(BRASS!$C$133),(IF(AND($AR14=BRASS!$B$134,($T14&gt;=BRASS!$F$134),($T14&lt;=BRASS!$G$134),($AA14=BRASS!$E$134)),(BRASS!$C$134),(IF(AND($AR14=BRASS!$B$135,($T14&gt;=BRASS!$F$135),($T14&lt;=BRASS!$G$135),($AA14=BRASS!$E$135)),(BRASS!$C$135),(IF(AND($AR14=BRASS!$B$136,($T14&gt;=BRASS!$F$136),($T14&lt;=BRASS!$G$136),($AA14=BRASS!$E$136)),(BRASS!$C$136),(IF(AND($AR14=BRASS!$B$137,($T14&gt;=BRASS!$F$137),($T14&lt;=BRASS!$G$137),($AA14=BRASS!$E$137)),(BRASS!$C$137),(IF(AND($AR14=BRASS!$B$138,($T14&gt;=BRASS!$F$138),($T14&lt;=BRASS!$G$138),($AA14=BRASS!$E$138)),(BRASS!$C$138),(IF(AND($AR14=BRASS!$B$139,($T14&gt;=BRASS!$F$139),($T14&lt;=BRASS!$G$139),($AA14=BRASS!$E$139)),(BRASS!$C$139),(IF(AND($AR14=BRASS!$B$140,($T14&gt;=BRASS!$F$140),($T14&lt;=BRASS!$G$140),($AA14=BRASS!$E$140)),(BRASS!$C$140),(IF(AND($AR14=BRASS!$B$141,($T14&gt;=BRASS!$F$141),($T14&lt;=BRASS!$G$141),($AA14=BRASS!$E$141)),(BRASS!$C$141),(IF(AND($AR14=BRASS!$B$142,($T14&gt;=BRASS!$F$142),($T14&lt;=BRASS!$G$142),($AA14=BRASS!$E$142)),(BRASS!$C$142),(IF(AND($AR14=BRASS!$B$143,($T14&gt;=BRASS!$F$143),($T14&lt;=BRASS!$G$143),($AA14=BRASS!$E$143)),(BRASS!$C$143),(IF(AND($AR14=BRASS!$B$144,($T14&gt;=BRASS!$F$144),($T14&lt;=BRASS!$G$144),($AA14=BRASS!$E$144)),(BRASS!$C$144),(IF(AND($AR14=BRASS!$B$145,($T14&gt;=BRASS!$F$145),($T14&lt;=BRASS!$G$145),($AA14=BRASS!$E$145)),(BRASS!$C$145),(IF(AND($AR14=BRASS!$B$145,($T14&gt;=BRASS!$F$145),($T14&lt;=BRASS!$G$145),($AA14=BRASS!$E$145)),(BRASS!$C$145),(IF(AND($AR14=BRASS!$B$146,($T14&gt;=BRASS!$F$146),($T14&lt;=BRASS!$G$146),($AA14=BRASS!$E$146)),(BRASS!$C$146),(IF(AND($AR14=BRASS!$B$147,($T14&gt;=BRASS!$F$147),($T14&lt;=BRASS!$G$147),($AA14=BRASS!$E$147)),(BRASS!$C$147),(IF(AND($AR14=BRASS!$B$148,($T14&gt;=BRASS!$F$148),($T14&lt;=BRASS!$G$148),($AA14=BRASS!$E$148)),(BRASS!$C$148),(IF(AND($AR14=BRASS!$B$149,($T14&gt;=BRASS!$F$149),($T14&lt;=BRASS!$G$149),($AA14=BRASS!$E$149)),(BRASS!$C$149),(IF(AND($AR14=BRASS!$B$150,($T14&gt;=BRASS!$F$150),($T14&lt;=BRASS!$G$150),($AA14=BRASS!$E$150)),(BRASS!$C$150),(IF(AND($AR14=BRASS!$B$151,($T14&gt;=BRASS!$F$151),($T14&lt;=BRASS!$G$151),($AA14=BRASS!$E$151)),(BRASS!$C$151),(IF(AND($AR14=BRASS!$B$152,($T14&gt;=BRASS!$F$152),($T14&lt;=BRASS!$G$152),($AA14=BRASS!$E$152)),(BRASS!$C$152),(IF(AND($AR14=BRASS!$B$153,($T14&gt;=BRASS!$F$153),($T14&lt;=BRASS!$G$153),($AA14=BRASS!$E$153)),(BRASS!$C$153),("NA")))))))))))))))))))))))))))))))))))))))))))))))))))))))))))))))))))))))))))))))))))))))))))))))))))))))))))))))))))</f>
        <v>NA</v>
      </c>
      <c r="BC14" s="152" t="str">
        <f>IF(AND($AR14=BRASS!$B$154,($T14&gt;=BRASS!$F$154),($T14&lt;=BRASS!$G$154),($AA14=BRASS!$E$154)),(BRASS!$C$154),(IF(AND($AR14=BRASS!$B$155,($T14&gt;=BRASS!$F$155),($T14&lt;=BRASS!$G$155),($AA14=BRASS!$E$155)),(BRASS!$C$155),(IF(AND($AR14=BRASS!$B$156,($T14&gt;=BRASS!$F$156),($T14&lt;=BRASS!$G$156),($AA14=BRASS!$E$156)),(BRASS!$C$156),(IF(AND($AR14=BRASS!$B$157,($T14&gt;=BRASS!$F$157),($T14&lt;=BRASS!$G$157),($AA14=BRASS!$E$157)),(BRASS!$C$157),(IF(AND($AR14=BRASS!$B$158,($T14&gt;=BRASS!$F$158),($T14&lt;=BRASS!$G$158),($AA14=BRASS!$E$158)),(BRASS!$C$158),(IF(AND($AR14=BRASS!$B$159,($T14&gt;=BRASS!$F$159),($T14&lt;=BRASS!$G$159),($AA14=BRASS!$E$159)),(BRASS!$C$159),(IF(AND($AR14=BRASS!$B$160,($T14&gt;=BRASS!$F$160),($T14&lt;=BRASS!$G$160),($AA14=BRASS!$E$160)),(BRASS!$C$160),(IF(AND($AR14=BRASS!$B$161,($T14&gt;=BRASS!$F$161),($T14&lt;=BRASS!$G$161),($AA14=BRASS!$E$161)),(BRASS!$C$161),(IF(AND($AR14=BRASS!$B$162,($T14&gt;=BRASS!$F$162),($T14&lt;=BRASS!$G$162),($AA14=BRASS!$E$162)),(BRASS!$C$162),(IF(AND($AR14=BRASS!$B$163,($T14&gt;=BRASS!$F$163),($T14&lt;=BRASS!$G$163),($AA14=BRASS!$E$163)),(BRASS!$C$163),(IF(AND($AR14=BRASS!$B$164,($T14&gt;=BRASS!$F$164),($T14&lt;=BRASS!$G$164),($AA14=BRASS!$E$164)),(BRASS!$C$164),(IF(AND($AR14=BRASS!$B$165,($T14&gt;=BRASS!$F$165),($T14&lt;=BRASS!$G$165),($AA14=BRASS!$E$165)),(BRASS!$C$165),(IF(AND($AR14=BRASS!$B$166,($T14&gt;=BRASS!$F$166),($T14&lt;=BRASS!$G$166),($AA14=BRASS!$E$166)),(BRASS!$C$166),(IF(AND($AR14=BRASS!$B$167,($T14&gt;=BRASS!$F$167),($T14&lt;=BRASS!$G$167),($AA14=BRASS!$E$167)),(BRASS!$C$167),(IF(AND($AR14=BRASS!$B$168,($T14&gt;=BRASS!$F$168),($T14&lt;=BRASS!$G$168),($AA14=BRASS!$E$168)),(BRASS!$C$168),(IF(AND($AR14=BRASS!$B$169,($T14&gt;=BRASS!$F$169),($T14&lt;=BRASS!$G$169),($AA14=BRASS!$E$169)),(BRASS!$C$169),(IF(AND($AR14=BRASS!$B$170,($T14&gt;=BRASS!$F$170),($T14&lt;=BRASS!$G$170),($AA14=BRASS!$E$170)),(BRASS!$C$170),(IF(AND($AR14=BRASS!$B$171,($T14&gt;=BRASS!$F$171),($T14&lt;=BRASS!$G$171),($AA14=BRASS!$E$171)),(BRASS!$C$171),(IF(AND($AR14=BRASS!$B$172,($T14&gt;=BRASS!$F$172),($T14&lt;=BRASS!$G$172),($AA14=BRASS!$E$172)),(BRASS!$C$172),(IF(AND($AR14=BRASS!$B$173,($T14&gt;=BRASS!$F$173),($T14&lt;=BRASS!$G$173),($AA14=BRASS!$E$173)),(BRASS!$C$173),(IF(AND($AR14=BRASS!$B$174,($T14&gt;=BRASS!$F$174),($T14&lt;=BRASS!$G$174),($AA14=BRASS!$E$174)),(BRASS!$C$174),(IF(AND($AR14=BRASS!$B$175,($T14&gt;=BRASS!$F$175),($T14&lt;=BRASS!$G$175),($AA14=BRASS!$E$175)),(BRASS!$C$175),(IF(AND($AR14=BRASS!$B$176,($T14&gt;=BRASS!$F$176),($T14&lt;=BRASS!$G$176),($AA14=BRASS!$E$176)),(BRASS!$C$176),(IF(AND($AR14=BRASS!$B$177,($T14&gt;=BRASS!$F$177),($T14&lt;=BRASS!$G$177),($AA14=BRASS!$E$177)),(BRASS!$C$177),(IF(AND($AR14=BRASS!$B$178,($T14&gt;=BRASS!$F$178),($T14&lt;=BRASS!$G$178),($AA14=BRASS!$E$178)),(BRASS!$C$178),(IF(AND($AR14=BRASS!$B$179,($T14&gt;=BRASS!$F$179),($T14&lt;=BRASS!$G$179),($AA14=BRASS!$E$179)),(BRASS!$C$179),(IF(AND($AR14=BRASS!$B$180,($T14&gt;=BRASS!$F$180),($T14&lt;=BRASS!$G$180),($AA14=BRASS!$E$180)),(BRASS!$C$180),(IF(AND($AR14=BRASS!$B$181,($T14&gt;=BRASS!$F$181),($T14&lt;=BRASS!$G$181),($AA14=BRASS!$E$181)),(BRASS!$C$181),(IF(AND($AR14=BRASS!$B$182,($T14&gt;=BRASS!$F$182),($T14&lt;=BRASS!$G$182),($AA14=BRASS!$E$182)),(BRASS!$C$182),(IF(AND($AR14=BRASS!$B$183,($T14&gt;=BRASS!$F$183),($T14&lt;=BRASS!$G$183),($AA14=BRASS!$E$183)),(BRASS!$C$183),(IF(AND($AR14=BRASS!$B$184,($T14&gt;=BRASS!$F$184),($T14&lt;=BRASS!$G$184),($AA14=BRASS!$E$184)),(BRASS!$C$184),(IF(AND($AR14=BRASS!$B$185,($T14&gt;=BRASS!$F$185),($T14&lt;=BRASS!$G$185),($AA14=BRASS!$E$185)),(BRASS!$C$185),(IF(AND($AR14=BRASS!$B$186,($T14&gt;=BRASS!$F$186),($T14&lt;=BRASS!$G$186),($AA14=BRASS!$E$186)),(BRASS!$C$186),(IF(AND($AR14=BRASS!$B$187,($T14&gt;=BRASS!$F$187),($T14&lt;=BRASS!$G$187),($AA14=BRASS!$E$187)),(BRASS!$C$187),(IF(AND($AR14=BRASS!$B$188,($T14&gt;=BRASS!$F$188),($T14&lt;=BRASS!$G$188),($AA14=BRASS!$E$188)),(BRASS!$C$188),(IF(AND($AR14=BRASS!$B$189,($T14&gt;=BRASS!$F$189),($T14&lt;=BRASS!$G$189),($AA14=BRASS!$E$189)),(BRASS!$C$189),(IF(AND($AR14=BRASS!$B$190,($T14&gt;=BRASS!$F$190),($T14&lt;=BRASS!$G$190),($AA14=BRASS!$E$190)),(BRASS!$C$190),(IF(AND($AR14=BRASS!$B$191,($T14&gt;=BRASS!$F$191),($T14&lt;=BRASS!$G$191),($AA14=BRASS!$E$191)),(BRASS!$C$191),(IF(AND($AR14=BRASS!$B$192,($T14&gt;=BRASS!$F$192),($T14&lt;=BRASS!$G$192),($AA14=BRASS!$E$192)),(BRASS!$C$192),(IF(AND($AR14=BRASS!$B$193,($T14&gt;=BRASS!$F$193),($T14&lt;=BRASS!$G$193),($AA14=BRASS!$E$193)),(BRASS!$C$193),(IF(AND($AR14=BRASS!$B$194,($T14&gt;=BRASS!$F$194),($T14&lt;=BRASS!$G$194),($AA14=BRASS!$E$194)),(BRASS!$C$194),(IF(AND($AR14=BRASS!$B$195,($T14&gt;=BRASS!$F$195),($T14&lt;=BRASS!$G$195),($AA14=BRASS!$E$195)),(BRASS!$C$195),(IF(AND($AR14=BRASS!$B$196,($T14&gt;=BRASS!$F$196),($T14&lt;=BRASS!$G$196),($AA14=BRASS!$E$196)),(BRASS!$C$196),("NA"))))))))))))))))))))))))))))))))))))))))))))))))))))))))))))))))))))))))))))))))))))))</f>
        <v>NA</v>
      </c>
      <c r="BD14" s="152" t="str">
        <f>IF(AND($AR14=BRASS!$B$60,($T14&gt;=BRASS!$F$60),($T14&lt;=BRASS!$G$60),($AA14=BRASS!$E$60)),(BRASS!$C$60),(IF(AND($AR14=BRASS!$B$61,($T14&gt;=BRASS!$F$61),($T14&lt;=BRASS!$G$61),($AA14=BRASS!$E$61)),(BRASS!$C$61),(IF(AND($AR14=BRASS!$B$62,($T14&gt;=BRASS!$F$62),($T14&lt;=BRASS!$G$62),($AA14=BRASS!$E$62)),(BRASS!$C$62),(IF(AND($AR14=BRASS!$B$63,($T14&gt;=BRASS!$F$63),($T14&lt;=BRASS!$G$63),($AA14=BRASS!$E$63)),(BRASS!$C$63),(IF(AND($AR14=BRASS!$B$64,($T14&gt;=BRASS!$F$64),($T14&lt;=BRASS!$G$64),($AA14=BRASS!$E$64)),(BRASS!$C$64),(IF(AND($AR14=BRASS!$B$65,($T14&gt;=BRASS!$F$65),($T14&lt;=BRASS!$G$65),($AA14=BRASS!$E$65)),(BRASS!$C$65),(IF(AND($AR14=BRASS!$B$66,($T14&gt;=BRASS!$F$66),($T14&lt;=BRASS!$G$66),($AA14=BRASS!$E$66)),(BRASS!$C$66),(IF(AND($AR14=BRASS!$B$67,($T14&gt;=BRASS!$F$67),($T14&lt;=BRASS!$G$67),($AA14=BRASS!$E$67)),(BRASS!$C$67),(IF(AND($AR14=BRASS!$B$68,($T14&gt;=BRASS!$F$68),($T14&lt;=BRASS!$G$68),($AA14=BRASS!$E$68)),(BRASS!$C$68),(IF(AND($AR14=BRASS!$B$69,($T14&gt;=BRASS!$F$69),($T14&lt;=BRASS!$G$69),($AA14=BRASS!$E$69)),(BRASS!$C$69),(IF(AND($AR14=BRASS!$B$70,($T14&gt;=BRASS!$F$70),($T14&lt;=BRASS!$G$70),($AA14=BRASS!$E$70)),(BRASS!$C$70),(IF(AND($AR14=BRASS!$B$71,($T14&gt;=BRASS!$F$71),($T14&lt;=BRASS!$G$71),($AA14=BRASS!$E$71)),(BRASS!$C$71),(IF(AND($AR14=BRASS!$B$72,($T14&gt;=BRASS!$F$72),($T14&lt;=BRASS!$G$72),($AA14=BRASS!$E$72)),(BRASS!$C$72),(IF(AND($AR14=BRASS!$B$73,($T14&gt;=BRASS!$F$73),($T14&lt;=BRASS!$G$73),($AA14=BRASS!$E$73)),(BRASS!$C$73),(IF(AND($AR14=BRASS!$B$74,($T14&gt;=BRASS!$F$74),($T14&lt;=BRASS!$G$74),($AA14=BRASS!$E$74)),(BRASS!$C$74),(IF(AND($AR14=BRASS!$B$75,($T14&gt;=BRASS!$F$75),($T14&lt;=BRASS!$G$75),($AA14=BRASS!$E$75)),(BRASS!$C$75),(IF(AND($AR14=BRASS!$B$76,($T14&gt;=BRASS!$F$76),($T14&lt;=BRASS!$G$76),($AA14=BRASS!$E$76)),(BRASS!$C$76),(IF(AND($AR14=BRASS!$B$77,($T14&gt;=BRASS!$F$77),($T14&lt;=BRASS!$G$77),($AA14=BRASS!$E$77)),(BRASS!$C$77),(IF(AND($AR14=BRASS!$B$78,($T14&gt;=BRASS!$F$78),($T14&lt;=BRASS!$G$78),($AA14=BRASS!$E$78)),(BRASS!$C$78),(IF(AND($AR14=BRASS!$B$79,($T14&gt;=BRASS!$F$79),($T14&lt;=BRASS!$G$79),($AA14=BRASS!$E$79)),(BRASS!$C$79),(IF(AND($AR14=BRASS!$B$80,($T14&gt;=BRASS!$F$80),($T14&lt;=BRASS!$G$80),($AA14=BRASS!$E$80)),(BRASS!$C$80),(IF(AND($AR14=BRASS!$B$81,($T14&gt;=BRASS!$F$81),($T14&lt;=BRASS!$G$81),($AA14=BRASS!$E$81)),(BRASS!$C$81),(IF(AND($AR14=BRASS!$B$82,($T14&gt;=BRASS!$F$82),($T14&lt;=BRASS!$G$82),($AA14=BRASS!$E$82)),(BRASS!$C$82),(IF(AND($AR14=BRASS!$B$83,($T14&gt;=BRASS!$F$83),($T14&lt;=BRASS!$G$83),($AA14=BRASS!$E$83)),(BRASS!$C$83),(IF(AND($AR14=BRASS!$B$84,($T14&gt;=BRASS!$F$84),($T14&lt;=BRASS!$G$84),($AA14=BRASS!$E$84)),(BRASS!$C$84),(IF(AND($AR14=BRASS!$B$85,($T14&gt;=BRASS!$F$85),($T14&lt;=BRASS!$G$85),($AA14=BRASS!$E$85)),(BRASS!$C$85),(IF(AND($AR14=BRASS!$B$86,($T14&gt;=BRASS!$F$86),($T14&lt;=BRASS!$G$86),($AA14=BRASS!$E$86)),(BRASS!$C$86),(IF(AND($AR14=BRASS!$B$87,($T14&gt;=BRASS!$F$87),($T14&lt;=BRASS!$G$87),($AA14=BRASS!$E$87)),(BRASS!$C$87),(IF(AND($AR14=BRASS!$B$88,($T14&gt;=BRASS!$F$88),($T14&lt;=BRASS!$G$88),($AA14=BRASS!$E$88)),(BRASS!$C$88),(IF(AND($AR14=BRASS!$B$89,($T14&gt;=BRASS!$F$89),($T14&lt;=BRASS!$G$89),($AA14=BRASS!$E$89)),(BRASS!$C$89),(IF(AND($AR14=BRASS!$B$90,($T14&gt;=BRASS!$F$90),($T14&lt;=BRASS!$G$90),($AA14=BRASS!$E$90)),(BRASS!$C$90),(IF(AND($AR14=BRASS!$B$91,($T14&gt;=BRASS!$F$91),($T14&lt;=BRASS!$G$91),($AA14=BRASS!$E$91)),(BRASS!$C$91),(IF(AND($AR14=BRASS!$B$92,($T14&gt;=BRASS!$F$92),($T14&lt;=BRASS!$G$92),($AA14=BRASS!$E$92)),(BRASS!$C$92),(IF(AND($AR14=BRASS!$B$93,($T14&gt;=BRASS!$F$93),($T14&lt;=BRASS!$G$93),($AA14=BRASS!$E$93)),(BRASS!$C$93),(IF(AND($AR14=BRASS!$B$94,($T14&gt;=BRASS!$F$94),($T14&lt;=BRASS!$G$94),($AA14=BRASS!$E$94)),(BRASS!$C$94),(IF(AND($AR14=BRASS!$B$95,($T14&gt;=BRASS!$F$95),($T14&lt;=BRASS!$G$95),($AA14=BRASS!$E$95)),(BRASS!$C$95),(IF(AND($AR14=BRASS!$B$96,($T14&gt;=BRASS!$F$96),($T14&lt;=BRASS!$G$96),($AA14=BRASS!$E$96)),(BRASS!$C$96),(IF(AND($AR14=BRASS!$B$97,($T14&gt;=BRASS!$F$97),($T14&lt;=BRASS!$G$97),($AA14=BRASS!$E$97)),(BRASS!$C$97),("NA"))))))))))))))))))))))))))))))))))))))))))))))))))))))))))))))))))))))))))))</f>
        <v>NA</v>
      </c>
      <c r="BE14" s="97"/>
      <c r="BF14" s="82" t="str">
        <f t="shared" si="7"/>
        <v xml:space="preserve"> ET</v>
      </c>
      <c r="BG14" s="82" t="str">
        <f t="shared" si="8"/>
        <v xml:space="preserve"> </v>
      </c>
      <c r="BH14" s="82" t="str">
        <f>IF(AND($AR14=SS!$B$4,($T14&gt;=SS!$F$4),($T14&lt;=SS!$G$4),($V14=SS!$E$4)),(SS!$C$4),(IF(AND($AR14=SS!$B$5,($T14&gt;=SS!$F$5),($T14&lt;=SS!$G$5),($V14=SS!$E$5)),(SS!$C$5),(IF(AND($AR14=SS!$B$6,($T14&gt;=SS!$F$6),($T14&lt;=SS!$G$6),($V14=SS!$E$6)),(SS!$C$6),(IF(AND($AR14=SS!$B$7,($T14&gt;=SS!$F$7),($T14&lt;=SS!$G$7),($V14=SS!$E$7)),(SS!$C$7),(IF(AND($AR14=SS!$B$8,($T14&gt;=SS!$F$8),($T14&lt;=SS!$G$8),($V14=SS!$E$8)),(SS!$C$8),(IF(AND($AR14=SS!$B$9,($T14&gt;=SS!$F$9),($T14&lt;=SS!$G$9),($V14=SS!$E$9)),(SS!$C$9),(IF(AND($AR14=SS!$B$10,($T14&gt;=SS!$F$10),($T14&lt;=SS!$G$10),($V14=SS!$E$10)),(SS!$C$10),(IF(AND($AR14=SS!$B$11,($T14&gt;=SS!$F$11),($T14&lt;=SS!$G$11),($V14=SS!$E$11)),(SS!$C$11),(IF(AND($AR14=SS!$B$12,($T14&gt;=SS!$F$12),($T14&lt;=SS!$G$12),($V14=SS!$E$12)),(SS!$C$12),(IF(AND($AR14=SS!$B$13,($T14&gt;=SS!$F$13),($T14&lt;=SS!$G$13),($V14=SS!$E$13)),(SS!$C$13),(IF(AND($AR14=SS!$B$14,($T14&gt;=SS!$F$14),($T14&lt;=SS!$G$14),($V14=SS!$E$14)),(SS!$C$14),(IF(AND($AR14=SS!$B$15,($T14&gt;=SS!$F$15),($T14&lt;=SS!$G$15),($V14=SS!$E$15)),(SS!$C$15),(IF(AND($AR14=SS!$B$16,($T14&gt;=SS!$F$16),($T14&lt;=SS!$G$16),($V14=SS!$E$16)),(SS!$C$16),(IF(AND($AR14=SS!$B$17,($T14&gt;=SS!$F$17),($T14&lt;=SS!$G$17),($V14=SS!$E$17)),(SS!$C$17),(IF(AND($AR14=SS!$B$18,($T14&gt;=SS!$F$18),($T14&lt;=SS!$G$18),($V14=SS!$E$18)),(SS!$C$18),(IF(AND($AR14=SS!$B$19,($T14&gt;=SS!$F$19),($T14&lt;=SS!$G$19),($V14=SS!$E$19)),(SS!$C$19),(IF(AND($AR14=SS!$B$20,($T14&gt;=SS!$F$20),($T14&lt;=SS!$G$20),($V14=SS!$E$20)),(SS!$C$20),(IF(AND($AR14=SS!$B$21,($T14&gt;=SS!$F$21),($T14&lt;=SS!$G$21),($V14=SS!$E$21)),(SS!$C$21),(IF(AND($AR14=SS!$B$22,($T14&gt;=SS!$F$22),($T14&lt;=SS!$G$22),($V14=SS!$E$22)),(SS!$C$22),(IF(AND($AR14=SS!$B$23,($T14&gt;=SS!$F$23),($T14&lt;=SS!$G$23),($V14=SS!$E$23)),(SS!$C$23),(IF(AND($AR14=SS!$B$24,($T14&gt;=SS!$F$24),($T14&lt;=SS!$G$24),($V14=SS!$E$24)),(SS!$C$24),(IF(AND($AR14=SS!$B$25,($T14&gt;=SS!$F$25),($T14&lt;=SS!$G$25),($V14=SS!$E$25)),(SS!$C$25),(IF(AND($AR14=SS!$B$26,($T14&gt;=SS!$F$26),($T14&lt;=SS!$G$26),($V14=SS!$E$26)),(SS!$C$26),(IF(AND($AR14=SS!$B$27,($T14&gt;=SS!$F$27),($T14&lt;=SS!$G$27),($V14=SS!$E$27)),(SS!$C$27),(IF(AND($AR14=SS!$B$28,($T14&gt;=SS!$F$28),($T14&lt;=SS!$G$28),($V14=SS!$E$28)),(SS!$C$28),(IF(AND($AR14=SS!$B$29,($T14&gt;=SS!$F$29),($T14&lt;=SS!$G$29),($V14=SS!$E$29)),(SS!$C$29),(IF(AND($AR14=SS!$B$30,($T14&gt;=SS!$F$30),($T14&lt;=SS!$G$30),($V14=SS!$E$30)),(SS!$C$30),("NA"))))))))))))))))))))))))))))))))))))))))))))))))))))))</f>
        <v>SSW 01</v>
      </c>
      <c r="BI14" s="83" t="str">
        <f>(IF(AND($AR14=SS!$B$31,($T14&gt;=SS!$F$31),($T14&lt;=SS!$G$31),($V14=SS!$E$31)),(SS!$C$31),(IF(AND($AR14=SS!$B$32,($T14&gt;=SS!$F$32),($T14&lt;=SS!$G$32),($V14=SS!$E$32)),(SS!$C$32),(IF(AND($AR14=SS!$B$33,($T14&gt;=SS!$F$33),($T14&lt;=SS!$G$33),($V14=SS!$E$33)),(SS!$C$33),(IF(AND($AR14=SS!$B$34,($T14&gt;=SS!$F$34),($T14&lt;=SS!$G$34),($V14=SS!$E$34)),(SS!$C$34),(IF(AND($AR14=SS!$B$35,($T14&gt;=SS!$F$35),($T14&lt;=SS!$G$35),($V14=SS!$E$35)),(SS!$C$35),(IF(AND($AR14=SS!$B$36,($T14&gt;=SS!$F$36),($T14&lt;=SS!$G$36),($V14=SS!$E$36)),(SS!$C$36),(IF(AND($AR14=SS!$B$37,($T14&gt;=SS!$F$37),($T14&lt;=SS!$G$37),($V14=SS!$E$37)),(SS!$C$37),(IF(AND($AR14=SS!$B$38,($T14&gt;=SS!$F$38),($T14&lt;=SS!$G$38),($V14=SS!$E$38)),(SS!$C$38),(IF(AND($AR14=SS!$B$39,($T14&gt;=SS!$F$39),($T14&lt;=SS!$G$39),($V14=SS!$E$39)),(SS!$C$39),(IF(AND($AR14=SS!$B$40,($T14&gt;=SS!$F$40),($T14&lt;=SS!$G$40),($V14=SS!$E$40)),(SS!$C$40),(IF(AND($AR14=SS!$B$41,($T14&gt;=SS!$F$41),($T14&lt;=SS!$G$41),($V14=SS!$E$41)),(SS!$C$41),(IF(AND($AR14=SS!$B$42,($T14&gt;=SS!$F$42),($T14&lt;=SS!$G$42),($V14=SS!$E$42)),(SS!$C$42),(IF(AND($AR14=SS!$B$43,($T14&gt;=SS!$F$43),($T14&lt;=SS!$G$43),($V14=SS!$E$43)),(SS!$C$43),(IF(AND($AR14=SS!$B$44,($T14&gt;=SS!$F$44),($T14&lt;=SS!$G$44),($V14=SS!$E$44)),(SS!$C$44),(IF(AND($AR14=SS!$B$45,($T14&gt;=SS!$F$45),($T14&lt;=SS!$G$45),($V14=SS!$E$45)),(SS!$C$45),(IF(AND($AR14=SS!$B$46,($T14&gt;=SS!$F$46),($T14&lt;=SS!$G$46),($V14=SS!$E$46)),(SS!$C$46),(IF(AND($AR14=SS!$B$47,($T14&gt;=SS!$F$47),($T14&lt;=SS!$G$47),($V14=SS!$E$47)),(SS!$C$47),(IF(AND($AR14=SS!$B$48,($T14&gt;=SS!$F$48),($T14&lt;=SS!$G$48),($V14=SS!$E$48)),(SS!$C$48),(IF(AND($AR14=SS!$B$49,($T14&gt;=SS!$F$49),($T14&lt;=SS!$G$49),($V14=SS!$E$49)),(SS!$C$49),(IF(AND($AR14=SS!$B$50,($T14&gt;=SS!$F$50),($T14&lt;=SS!$G$50),($V14=SS!$E$50)),(SS!$C$50),(IF(AND($AR14=SS!$B$51,($T14&gt;=SS!$F$51),($T14&lt;=SS!$G$51),($V14=SS!$E$51)),(SS!$C$51),(IF(AND($AR14=SS!$B$52,($T14&gt;=SS!$F$52),($T14&lt;=SS!$G$52),($V14=SS!$E$52)),(SS!$C$52),(IF(AND($AR14=SS!$B$53,($T14&gt;=SS!$F$53),($T14&lt;=SS!$G$53),($V14=SS!$E$53)),(SS!$C$53),(IF(AND($AR14=SS!$B$54,($T14&gt;=SS!$F$54),($T14&lt;=SS!$G$54),($V14=SS!$E$54)),(SS!$C$54),(IF(AND($AR14=SS!$B$55,($T14&gt;=SS!$F$55),($T14&lt;=SS!$G$55),($V14=SS!$E$55)),(SS!$C$55),(IF(AND($AR14=SS!$B$56,($T14&gt;=SS!$F$56),($T14&lt;=SS!$G$56),($V14=SS!$E$56)),(SS!$C$56),(IF(AND($AR14=SS!$B$57,($T14&gt;=SS!$F$57),($T14&lt;=SS!$G$57),($V14=SS!$E$57)),(SS!$C$57),(IF(AND($AR14=SS!$B$58,($T14&gt;=SS!$F$58),($T14&lt;=SS!$G$58),($V14=SS!$E$58)),(SS!$C$58),(IF(AND($AR14=SS!$B$59,($T14&gt;=SS!$F$59),($T14&lt;=SS!$G$59),($V14=SS!$E$59)),(SS!$C$59),(IF(AND($AR14=SS!$B$60,($T14&gt;=SS!$F$60),($T14&lt;=SS!$G$60),($V14=SS!$E$60)),(SS!$C$60),("NA")))))))))))))))))))))))))))))))))))))))))))))))))))))))))))))</f>
        <v>NA</v>
      </c>
      <c r="BJ14" s="82" t="str">
        <f>IF(AND($AR14=SS!$B$61,($T14&gt;=SS!$F$61),($T14&lt;=SS!$G$61),($V14=SS!$E$61)),(SS!$C$61),(IF(AND($AR14=SS!$B$62,($T14&gt;=SS!$F$62),($T14&lt;=SS!$G$62),($V14=SS!$E$62)),(SS!$C$62),(IF(AND($AR14=SS!$B$63,($T14&gt;=SS!$F$63),($T14&lt;=SS!$G$63),($V14=SS!$E$63)),(SS!$C$63),(IF(AND($AR14=SS!$B$64,($T14&gt;=SS!$F$64),($T14&lt;=SS!$G$64),($V14=SS!$E$64)),(SS!$C$64),(IF(AND($AR14=SS!$B$65,($T14&gt;=SS!$F$65),($T14&lt;=SS!$G$65),($V14=SS!$E$65)),(SS!$C$65),(IF(AND($AR14=SS!$B$66,($T14&gt;=SS!$F$66),($T14&lt;=SS!$G$66),($V14=SS!$E$66)),(SS!$C$66),(IF(AND($AR14=SS!$B$67,($T14&gt;=SS!$F$67),($T14&lt;=SS!$G$67),($V14=SS!$E$67)),(SS!$C$67),(IF(AND($AR14=SS!$B$68,($T14&gt;=SS!$F$68),($T14&lt;=SS!$G$68),($V14=SS!$E$68)),(SS!$C$68),(IF(AND($AR14=SS!$B$69,($T14&gt;=SS!$F$69),($T14&lt;=SS!$G$69),($V14=SS!$E$69)),(SS!$C$69),(IF(AND($AR14=SS!$B$70,($T14&gt;=SS!$F$70),($T14&lt;=SS!$G$70),($V14=SS!$E$70)),(SS!$C$70),(IF(AND($AR14=SS!$B$71,($T14&gt;=SS!$F$71),($T14&lt;=SS!$G$71),($V14=SS!$E$71)),(SS!$C$71),(IF(AND($AR14=SS!$B$72,($T14&gt;=SS!$F$72),($T14&lt;=SS!$G$72),($V14=SS!$E$72)),(SS!$C$72),(IF(AND($AR14=SS!$B$73,($T14&gt;=SS!$F$73),($T14&lt;=SS!$G$73),($V14=SS!$E$73)),(SS!$C$73),(IF(AND($AR14=SS!$B$74,($T14&gt;=SS!$F$74),($T14&lt;=SS!$G$74),($V14=SS!$E$74)),(SS!$C$74),(IF(AND($AR14=SS!$B$75,($T14&gt;=SS!$F$75),($T14&lt;=SS!$G$75),($V14=SS!$E$75)),(SS!$C$75),(IF(AND($AR14=SS!$B$76,($T14&gt;=SS!$F$76),($T14&lt;=SS!$G$76),($V14=SS!$E$76)),(SS!$C$76),("NA"))))))))))))))))))))))))))))))))</f>
        <v>NA</v>
      </c>
      <c r="BK14" s="82" t="str">
        <f>IF(AND($AR14=SS!$B$77,($T14&gt;=SS!$F$77),($T14&lt;=SS!$G$77),($V14=SS!$E$77)),(SS!$C$77),(IF(AND($AR14=SS!$B$78,($T14&gt;=SS!$F$78),($T14&lt;=SS!$G$78),($V14=SS!$E$78)),(SS!$C$78),(IF(AND($AR14=SS!$B$79,($T14&gt;=SS!$F$79),($T14&lt;=SS!$G$79),($V14=SS!$E$79)),(SS!$C$79),(IF(AND($AR14=SS!$B$80,($T14&gt;=SS!$F$80),($T14&lt;=SS!$G$80),($V14=SS!$E$80)),(SS!$C$80),(IF(AND($AR14=SS!$B$81,($T14&gt;=SS!$F$81),($T14&lt;=SS!$G$81),($V14=SS!$E$81)),(SS!$C$81),(IF(AND($AR14=SS!$B$82,($T14&gt;=SS!$F$82),($T14&lt;=SS!$G$82),($V14=SS!$E$82)),(SS!$C$82),(IF(AND($AR14=SS!$B$83,($T14&gt;=SS!$F$83),($T14&lt;=SS!$G$83),($V14=SS!$E$83)),(SS!$C$83),(IF(AND($AR14=SS!$B$84,($T14&gt;=SS!$F$84),($T14&lt;=SS!$G$84),($V14=SS!$E$84)),(SS!$C$84),(IF(AND($AR14=SS!$B$85,($T14&gt;=SS!$F$85),($T14&lt;=SS!$G$85),($V14=SS!$E$85)),(SS!$C$85),(IF(AND($AR14=SS!$B$86,($T14&gt;=SS!$F$86),($T14&lt;=SS!$G$86),($V14=SS!$E$86)),(SS!$C$86),(IF(AND($AR14=SS!$B$87,($T14&gt;=SS!$F$87),($T14&lt;=SS!$G$87),($V14=SS!$E$87)),(SS!$C$87),(IF(AND($AR14=SS!$B$88,($T14&gt;=SS!$F$88),($T14&lt;=SS!$G$88),($V14=SS!$E$88)),(SS!$C$88),(IF(AND($AR14=SS!$B$89,($T14&gt;=SS!$F$89),($T14&lt;=SS!$G$89),($V14=SS!$E$89)),(SS!$C$89),(IF(AND($AR14=SS!$B$90,($T14&gt;=SS!$F$90),($T14&lt;=SS!$G$90),($V14=SS!$E$90)),(SS!$C$90),(IF(AND($AR14=SS!$B$91,($T14&gt;=SS!$F$91),($T14&lt;=SS!$G$91),($V14=SS!$E$91)),(SS!$C$91),(IF(AND($AR14=SS!$B$92,($T14&gt;=SS!$F$92),($T14&lt;=SS!$G$92),($V14=SS!$E$92)),(SS!$C$92),(IF(AND($AR14=SS!$B$93,($T14&gt;=SS!$F$93),($T14&lt;=SS!$G$93),($V14=SS!$E$93)),(SS!$C$93),(IF(AND($AR14=SS!$B$94,($T14&gt;=SS!$F$94),($T14&lt;=SS!$G$94),($V14=SS!$E$94)),(SS!$C$94),(IF(AND($AR14=SS!$B$95,($T14&gt;=SS!$F$95),($T14&lt;=SS!$G$95),($V14=SS!$E$95)),(SS!$C$95),(IF(AND($AR14=SS!$B$96,($T14&gt;=SS!$F$96),($T14&lt;=SS!$G$96),($V14=SS!$E$96)),(SS!$C$96),("NA"))))))))))))))))))))))))))))))))))))))))</f>
        <v>NA</v>
      </c>
      <c r="BL14" s="82" t="str">
        <f t="shared" si="9"/>
        <v xml:space="preserve"> ET</v>
      </c>
      <c r="BM14" s="82" t="str">
        <f t="shared" si="10"/>
        <v xml:space="preserve"> </v>
      </c>
      <c r="BN14" s="82" t="str">
        <f>IF(AND($AR14=SS!$B$4,($T14&gt;=SS!$F$4),($T14&lt;=SS!$G$4),($AA14=SS!$E$4)),(SS!$C$4),(IF(AND($AR14=SS!$B$5,($T14&gt;=SS!$F$5),($T14&lt;=SS!$G$5),($AA14=SS!$E$5)),(SS!$C$5),(IF(AND($AR14=SS!$B$6,($T14&gt;=SS!$F$6),($T14&lt;=SS!$G$6),($AA14=SS!$E$6)),(SS!$C$6),(IF(AND($AR14=SS!$B$7,($T14&gt;=SS!$F$7),($T14&lt;=SS!$G$7),($AA14=SS!$E$7)),(SS!$C$7),(IF(AND($AR14=SS!$B$8,($T14&gt;=SS!$F$8),($T14&lt;=SS!$G$8),($AA14=SS!$E$8)),(SS!$C$8),(IF(AND($AR14=SS!$B$9,($T14&gt;=SS!$F$9),($T14&lt;=SS!$G$9),($AA14=SS!$E$9)),(SS!$C$9),(IF(AND($AR14=SS!$B$10,($T14&gt;=SS!$F$10),($T14&lt;=SS!$G$10),($AA14=SS!$E$10)),(SS!$C$10),(IF(AND($AR14=SS!$B$11,($T14&gt;=SS!$F$11),($T14&lt;=SS!$G$11),($AA14=SS!$E$11)),(SS!$C$11),(IF(AND($AR14=SS!$B$12,($T14&gt;=SS!$F$12),($T14&lt;=SS!$G$12),($AA14=SS!$E$12)),(SS!$C$12),(IF(AND($AR14=SS!$B$13,($T14&gt;=SS!$F$13),($T14&lt;=SS!$G$13),($AA14=SS!$E$13)),(SS!$C$13),(IF(AND($AR14=SS!$B$14,($T14&gt;=SS!$F$14),($T14&lt;=SS!$G$14),($AA14=SS!$E$14)),(SS!$C$14),(IF(AND($AR14=SS!$B$15,($T14&gt;=SS!$F$15),($T14&lt;=SS!$G$15),($AA14=SS!$E$15)),(SS!$C$15),(IF(AND($AR14=SS!$B$16,($T14&gt;=SS!$F$16),($T14&lt;=SS!$G$16),($AA14=SS!$E$16)),(SS!$C$16),(IF(AND($AR14=SS!$B$17,($T14&gt;=SS!$F$17),($T14&lt;=SS!$G$17),($AA14=SS!$E$17)),(SS!$C$17),(IF(AND($AR14=SS!$B$18,($T14&gt;=SS!$F$18),($T14&lt;=SS!$G$18),($AA14=SS!$E$18)),(SS!$C$18),(IF(AND($AR14=SS!$B$19,($T14&gt;=SS!$F$19),($T14&lt;=SS!$G$19),($AA14=SS!$E$19)),(SS!$C$19),(IF(AND($AR14=SS!$B$20,($T14&gt;=SS!$F$20),($T14&lt;=SS!$G$20),($AA14=SS!$E$20)),(SS!$C$20),(IF(AND($AR14=SS!$B$21,($T14&gt;=SS!$F$21),($T14&lt;=SS!$G$21),($AA14=SS!$E$21)),(SS!$C$21),(IF(AND($AR14=SS!$B$22,($T14&gt;=SS!$F$22),($T14&lt;=SS!$G$22),($AA14=SS!$E$22)),(SS!$C$22),(IF(AND($AR14=SS!$B$23,($T14&gt;=SS!$F$23),($T14&lt;=SS!$G$23),($AA14=SS!$E$23)),(SS!$C$23),(IF(AND($AR14=SS!$B$24,($T14&gt;=SS!$F$24),($T14&lt;=SS!$G$24),($AA14=SS!$E$24)),(SS!$C$24),(IF(AND($AR14=SS!$B$25,($T14&gt;=SS!$F$25),($T14&lt;=SS!$G$25),($AA14=SS!$E$25)),(SS!$C$25),(IF(AND($AR14=SS!$B$26,($T14&gt;=SS!$F$26),($T14&lt;=SS!$G$26),($AA14=SS!$E$26)),(SS!$C$26),(IF(AND($AR14=SS!$B$27,($T14&gt;=SS!$F$27),($T14&lt;=SS!$G$27),($AA14=SS!$E$27)),(SS!$C$27),(IF(AND($AR14=SS!$B$28,($T14&gt;=SS!$F$28),($T14&lt;=SS!$G$28),($AA14=SS!$E$28)),(SS!$C$28),(IF(AND($AR14=SS!$B$29,($T14&gt;=SS!$F$29),($T14&lt;=SS!$G$29),($AA14=SS!$E$29)),(SS!$C$29),(IF(AND($AR14=SS!$B$30,($T14&gt;=SS!$F$30),($T14&lt;=SS!$G$30),($AA14=SS!$E$30)),(SS!$C$30),(IF(AND($AR14=SS!$B$31,($T14&gt;=SS!$F$31),($T14&lt;=SS!$G$31),($AA14=SS!$E$31)),(SS!$C$31),(IF(AND($AR14=SS!$B$32,($T14&gt;=SS!$F$32),($T14&lt;=SS!$G$32),($AA14=SS!$E$32)),(SS!$C$32),(IF(AND($AR14=SS!$B$33,($T14&gt;=SS!$F$33),($T14&lt;=SS!$G$33),($AA14=SS!$E$33)),(SS!$C$33),(IF(AND($AR14=SS!$B$34,($T14&gt;=SS!$F$34),($T14&lt;=SS!$G$34),($AA14=SS!$E$34)),(SS!$C$34),(IF(AND($AR14=SS!$B$35,($T14&gt;=SS!$F$35),($T14&lt;=SS!$G$35),($AA14=SS!$E$35)),(SS!$C$35),(IF(AND($AR14=SS!$B$36,($T14&gt;=SS!$F$36),($T14&lt;=SS!$G$36),($AA14=SS!$E$36)),(SS!$C$36),(IF(AND($AR14=SS!$B$37,($T14&gt;=SS!$F$37),($T14&lt;=SS!$G$37),($AA14=SS!$E$37)),(SS!$C$37),(IF(AND($AR14=SS!$B$38,($T14&gt;=SS!$F$38),($T14&lt;=SS!$G$38),($AA14=SS!$E$38)),(SS!$C$38),(IF(AND($AR14=SS!$B$39,($T14&gt;=SS!$F$39),($T14&lt;=SS!$G$39),($AA14=SS!$E$39)),(SS!$C$39),(IF(AND($AR14=SS!$B$40,($T14&gt;=SS!$F$40),($T14&lt;=SS!$G$40),($AA14=SS!$E$40)),(SS!$C$40),(IF(AND($AR14=SS!$B$41,($T14&gt;=SS!$F$41),($T14&lt;=SS!$G$41),($AA14=SS!$E$41)),(SS!$C$41),(IF(AND($AR14=SS!$B$42,($T14&gt;=SS!$F$42),($T14&lt;=SS!$G$42),($AA14=SS!$E$42)),(SS!$C$42),(IF(AND($AR14=SS!$B$43,($T14&gt;=SS!$F$43),($T14&lt;=SS!$G$43),($AA14=SS!$E$43)),(SS!$C$43),(IF(AND($AR14=SS!$B$44,($T14&gt;=SS!$F$44),($T14&lt;=SS!$G$44),($AA14=SS!$E$44)),(SS!$C$44),(IF(AND($AR14=SS!$B$45,($T14&gt;=SS!$F$45),($T14&lt;=SS!$G$45),($AA14=SS!$E$45)),(SS!$C$45),(IF(AND($AR14=SS!$B$46,($T14&gt;=SS!$F$46),($T14&lt;=SS!$G$46),($AA14=SS!$E$46)),(SS!$C$46),(IF(AND($AR14=SS!$B$47,($T14&gt;=SS!$F$47),($T14&lt;=SS!$G$47),($AA14=SS!$E$47)),(SS!$C$47),(IF(AND($AR14=SS!$B$48,($T14&gt;=SS!$F$48),($T14&lt;=SS!$G$48),($AA14=SS!$E$48)),(SS!$C$48),(IF(AND($AR14=SS!$B$49,($T14&gt;=SS!$F$49),($T14&lt;=SS!$G$49),($AA14=SS!$E$49)),(SS!$C$49),(IF(AND($AR14=SS!$B$50,($T14&gt;=SS!$F$50),($T14&lt;=SS!$G$50),($AA14=SS!$E$50)),(SS!$C$50),(IF(AND($AR14=SS!$B$51,($T14&gt;=SS!$F$51),($T14&lt;=SS!$G$51),($AA14=SS!$E$51)),(SS!$C$51),(IF(AND($AR14=SS!$B$52,($T14&gt;=SS!$F$52),($T14&lt;=SS!$G$52),($AA14=SS!$E$52)),(SS!$C$52),(IF(AND($AR14=SS!$B$53,($T14&gt;=SS!$F$53),($T14&lt;=SS!$G$53),($AA14=SS!$E$53)),(SS!$C$53),(IF(AND($AR14=SS!$B$54,($T14&gt;=SS!$F$54),($T14&lt;=SS!$G$54),($AA14=SS!$E$54)),(SS!$C$54),(IF(AND($AR14=SS!$B$55,($T14&gt;=SS!$F$55),($T14&lt;=SS!$G$55),($AA14=SS!$E$55)),(SS!$C$55),(IF(AND($AR14=SS!$B$56,($T14&gt;=SS!$F$56),($T14&lt;=SS!$G$56),($AA14=SS!$E$56)),(SS!$C$56),(IF(AND($AR14=SS!$B$57,($T14&gt;=SS!$F$57),($T14&lt;=SS!$G$57),($AA14=SS!$E$57)),(SS!$C$57),(IF(AND($AR14=SS!$B$58,($T14&gt;=SS!$F$58),($T14&lt;=SS!$G$58),($AA14=SS!$E$58)),(SS!$C$58),(IF(AND($AR14=SS!$B$59,($T14&gt;=SS!$F$59),($T14&lt;=SS!$G$59),($AA14=SS!$E$59)),(SS!$C$59),("NA"))))))))))))))))))))))))))))))))))))))))))))))))))))))))))))))))))))))))))))))))))))))))))))))))))))))))))))))))</f>
        <v>SSW 01</v>
      </c>
      <c r="BO14" s="83" t="str">
        <f>(IF(AND($AR14=SS!$B$31,($T14&gt;=SS!$F$31),($T14&lt;=SS!$G$31),($AA14=SS!$E$31)),(SS!$C$31),(IF(AND($AR14=SS!$B$32,($T14&gt;=SS!$F$32),($T14&lt;=SS!$G$32),($AA14=SS!$E$32)),(SS!$C$32),(IF(AND($AR14=SS!$B$33,($T14&gt;=SS!$F$33),($T14&lt;=SS!$G$33),($AA14=SS!$E$33)),(SS!$C$33),(IF(AND($AR14=SS!$B$34,($T14&gt;=SS!$F$34),($T14&lt;=SS!$G$34),($AA14=SS!$E$34)),(SS!$C$34),(IF(AND($AR14=SS!$B$35,($T14&gt;=SS!$F$35),($T14&lt;=SS!$G$35),($AA14=SS!$E$35)),(SS!$C$35),(IF(AND($AR14=SS!$B$36,($T14&gt;=SS!$F$36),($T14&lt;=SS!$G$36),($AA14=SS!$E$36)),(SS!$C$36),(IF(AND($AR14=SS!$B$37,($T14&gt;=SS!$F$37),($T14&lt;=SS!$G$37),($AA14=SS!$E$37)),(SS!$C$37),(IF(AND($AR14=SS!$B$38,($T14&gt;=SS!$F$38),($T14&lt;=SS!$G$38),($AA14=SS!$E$38)),(SS!$C$38),(IF(AND($AR14=SS!$B$39,($T14&gt;=SS!$F$39),($T14&lt;=SS!$G$39),($AA14=SS!$E$39)),(SS!$C$39),(IF(AND($AR14=SS!$B$40,($T14&gt;=SS!$F$40),($T14&lt;=SS!$G$40),($AA14=SS!$E$40)),(SS!$C$40),(IF(AND($AR14=SS!$B$41,($T14&gt;=SS!$F$41),($T14&lt;=SS!$G$41),($AA14=SS!$E$41)),(SS!$C$41),(IF(AND($AR14=SS!$B$42,($T14&gt;=SS!$F$42),($T14&lt;=SS!$G$42),($AA14=SS!$E$42)),(SS!$C$42),(IF(AND($AR14=SS!$B$43,($T14&gt;=SS!$F$43),($T14&lt;=SS!$G$43),($AA14=SS!$E$43)),(SS!$C$43),(IF(AND($AR14=SS!$B$44,($T14&gt;=SS!$F$44),($T14&lt;=SS!$G$44),($AA14=SS!$E$44)),(SS!$C$44),(IF(AND($AR14=SS!$B$45,($T14&gt;=SS!$F$45),($T14&lt;=SS!$G$45),($AA14=SS!$E$45)),(SS!$C$45),(IF(AND($AR14=SS!$B$46,($T14&gt;=SS!$F$46),($T14&lt;=SS!$G$46),($AA14=SS!$E$46)),(SS!$C$46),(IF(AND($AR14=SS!$B$47,($T14&gt;=SS!$F$47),($T14&lt;=SS!$G$47),($AA14=SS!$E$47)),(SS!$C$47),(IF(AND($AR14=SS!$B$48,($T14&gt;=SS!$F$48),($T14&lt;=SS!$G$48),($AA14=SS!$E$48)),(SS!$C$48),(IF(AND($AR14=SS!$B$49,($T14&gt;=SS!$F$49),($T14&lt;=SS!$G$49),($AA14=SS!$E$49)),(SS!$C$49),(IF(AND($AR14=SS!$B$50,($T14&gt;=SS!$F$50),($T14&lt;=SS!$G$50),($AA14=SS!$E$50)),(SS!$C$50),(IF(AND($AR14=SS!$B$51,($T14&gt;=SS!$F$51),($T14&lt;=SS!$G$51),($AA14=SS!$E$51)),(SS!$C$51),(IF(AND($AR14=SS!$B$52,($T14&gt;=SS!$F$52),($T14&lt;=SS!$G$52),($AA14=SS!$E$52)),(SS!$C$52),(IF(AND($AR14=SS!$B$53,($T14&gt;=SS!$F$53),($T14&lt;=SS!$G$53),($AA14=SS!$E$53)),(SS!$C$53),(IF(AND($AR14=SS!$B$54,($T14&gt;=SS!$F$54),($T14&lt;=SS!$G$54),($AA14=SS!$E$54)),(SS!$C$54),(IF(AND($AR14=SS!$B$55,($T14&gt;=SS!$F$55),($T14&lt;=SS!$G$55),($AA14=SS!$E$55)),(SS!$C$55),(IF(AND($AR14=SS!$B$56,($T14&gt;=SS!$F$56),($T14&lt;=SS!$G$56),($AA14=SS!$E$56)),(SS!$C$56),(IF(AND($AR14=SS!$B$57,($T14&gt;=SS!$F$57),($T14&lt;=SS!$G$57),($AA14=SS!$E$57)),(SS!$C$57),(IF(AND($AR14=SS!$B$58,($T14&gt;=SS!$F$58),($T14&lt;=SS!$G$58),($AA14=SS!$E$58)),(SS!$C$58),(IF(AND($AR14=SS!$B$59,($T14&gt;=SS!$F$59),($T14&lt;=SS!$G$59),($AA14=SS!$E$59)),(SS!$C$59),("NA")))))))))))))))))))))))))))))))))))))))))))))))))))))))))))</f>
        <v>NA</v>
      </c>
      <c r="BP14" s="152" t="str">
        <f>IF(AND($AR14=SS!$B$61,($T14&gt;=SS!$F$61),($T14&lt;=SS!$G$61),($AA14=SS!$E$61)),(SS!$C$61),(IF(AND($AR14=SS!$B$62,($T14&gt;=SS!$F$62),($T14&lt;=SS!$G$62),($AA14=SS!$E$62)),(SS!$C$62),(IF(AND($AR14=SS!$B$63,($T14&gt;=SS!$F$63),($T14&lt;=SS!$G$63),($AA14=SS!$E$63)),(SS!$C$63),(IF(AND($AR14=SS!$B$64,($T14&gt;=SS!$F$64),($T14&lt;=SS!$G$64),($AA14=SS!$E$64)),(SS!$C$64),(IF(AND($AR14=SS!$B$65,($T14&gt;=SS!$F$65),($T14&lt;=SS!$G$65),($AA14=SS!$E$65)),(SS!$C$65),(IF(AND($AR14=SS!$B$66,($T14&gt;=SS!$F$66),($T14&lt;=SS!$G$66),($AA14=SS!$E$66)),(SS!$C$66),(IF(AND($AR14=SS!$B$67,($T14&gt;=SS!$F$67),($T14&lt;=SS!$G$67),($AA14=SS!$E$67)),(SS!$C$67),(IF(AND($AR14=SS!$B$68,($T14&gt;=SS!$F$68),($T14&lt;=SS!$G$68),($AA14=SS!$E$68)),(SS!$C$68),(IF(AND($AR14=SS!$B$69,($T14&gt;=SS!$F$69),($T14&lt;=SS!$G$69),($AA14=SS!$E$69)),(SS!$C$69),(IF(AND($AR14=SS!$B$70,($T14&gt;=SS!$F$70),($T14&lt;=SS!$G$70),($AA14=SS!$E$70)),(SS!$C$70),(IF(AND($AR14=SS!$B$71,($T14&gt;=SS!$F$71),($T14&lt;=SS!$G$71),($AA14=SS!$E$71)),(SS!$C$71),(IF(AND($AR14=SS!$B$72,($T14&gt;=SS!$F$72),($T14&lt;=SS!$G$72),($AA14=SS!$E$72)),(SS!$C$72),(IF(AND($AR14=SS!$B$73,($T14&gt;=SS!$F$73),($T14&lt;=SS!$G$73),($AA14=SS!$E$73)),(SS!$C$73),(IF(AND($AR14=SS!$B$74,($T14&gt;=SS!$F$74),($T14&lt;=SS!$G$74),($AA14=SS!$E$74)),(SS!$C$74),(IF(AND($AR14=SS!$B$75,($T14&gt;=SS!$F$75),($T14&lt;=SS!$G$75),($AA14=SS!$E$75)),(SS!$C$75),(IF(AND($AR14=SS!$B$76,($T14&gt;=SS!$F$76),($T14&lt;=SS!$G$76),($AA14=SS!$E$76)),(SS!$C$76),("NA"))))))))))))))))))))))))))))))))</f>
        <v>NA</v>
      </c>
      <c r="BQ14" s="152" t="str">
        <f>IF(AND($AR14=SS!$B$77,($T14&gt;=SS!$F$77),($T14&lt;=SS!$G$77),($AA14=SS!$E$77)),(SS!$C$77),(IF(AND($AR14=SS!$B$78,($T14&gt;=SS!$F$78),($T14&lt;=SS!$G$78),($AA14=SS!$E$78)),(SS!$C$78),(IF(AND($AR14=SS!$B$79,($T14&gt;=SS!$F$79),($T14&lt;=SS!$G$79),($AA14=SS!$E$79)),(SS!$C$79),(IF(AND($AR14=SS!$B$80,($T14&gt;=SS!$F$80),($T14&lt;=SS!$G$80),($AA14=SS!$E$80)),(SS!$C$80),(IF(AND($AR14=SS!$B$81,($T14&gt;=SS!$F$81),($T14&lt;=SS!$G$81),($AA14=SS!$E$81)),(SS!$C$81),(IF(AND($AR14=SS!$B$82,($T14&gt;=SS!$F$82),($T14&lt;=SS!$G$82),($AA14=SS!$E$82)),(SS!$C$82),(IF(AND($AR14=SS!$B$83,($T14&gt;=SS!$F$83),($T14&lt;=SS!$G$83),($AA14=SS!$E$83)),(SS!$C$83),(IF(AND($AR14=SS!$B$84,($T14&gt;=SS!$F$84),($T14&lt;=SS!$G$84),($AA14=SS!$E$84)),(SS!$C$84),(IF(AND($AR14=SS!$B$85,($T14&gt;=SS!$F$85),($T14&lt;=SS!$G$85),($AA14=SS!$E$85)),(SS!$C$85),(IF(AND($AR14=SS!$B$86,($T14&gt;=SS!$F$86),($T14&lt;=SS!$G$86),($AA14=SS!$E$86)),(SS!$C$86),(IF(AND($AR14=SS!$B$87,($T14&gt;=SS!$F$87),($T14&lt;=SS!$G$87),($AA14=SS!$E$87)),(SS!$C$87),(IF(AND($AR14=SS!$B$88,($T14&gt;=SS!$F$88),($T14&lt;=SS!$G$88),($AA14=SS!$E$88)),(SS!$C$88),(IF(AND($AR14=SS!$B$89,($T14&gt;=SS!$F$89),($T14&lt;=SS!$G$89),($AA14=SS!$E$89)),(SS!$C$89),(IF(AND($AR14=SS!$B$90,($T14&gt;=SS!$F$90),($T14&lt;=SS!$G$90),($AA14=SS!$E$90)),(SS!$C$90),(IF(AND($AR14=SS!$B$91,($T14&gt;=SS!$F$91),($T14&lt;=SS!$G$91),($AA14=SS!$E$91)),(SS!$C$91),(IF(AND($AR14=SS!$B$92,($T14&gt;=SS!$F$92),($T14&lt;=SS!$G$92),($AA14=SS!$E$92)),(SS!$C$92),(IF(AND($AR14=SS!$B$93,($T14&gt;=SS!$F$93),($T14&lt;=SS!$G$93),($AA14=SS!$E$93)),(SS!$C$93),(IF(AND($AR14=SS!$B$94,($T14&gt;=SS!$F$94),($T14&lt;=SS!$G$94),($AA14=SS!$E$94)),(SS!$C$94),(IF(AND($AR14=SS!$B$95,($T14&gt;=SS!$F$95),($T14&lt;=SS!$G$95),($AA14=SS!$E$95)),(SS!$C$95),(IF(AND($AR14=SS!$B$96,($T14&gt;=SS!$F$96),($T14&lt;=SS!$G$96),($AA14=SS!$E$96)),(SS!$C$96),("NA"))))))))))))))))))))))))))))))))))))))))</f>
        <v>NA</v>
      </c>
      <c r="BR14" s="84"/>
    </row>
    <row r="15" spans="1:70" s="53" customFormat="1" ht="38.25" customHeight="1" x14ac:dyDescent="0.35">
      <c r="A15" s="296"/>
      <c r="B15" s="275"/>
      <c r="C15" s="146" t="str">
        <f>CONCATENATE(B14,"/",G9,"-",P15)</f>
        <v>CC-01/MCC-1-</v>
      </c>
      <c r="D15" s="146" t="s">
        <v>500</v>
      </c>
      <c r="E15" s="146" t="s">
        <v>509</v>
      </c>
      <c r="F15" s="146" t="str">
        <f t="shared" si="0"/>
        <v>PM-WTP-M-02-A-LPBS - TB-2/1X1</v>
      </c>
      <c r="G15" s="275"/>
      <c r="H15" s="275"/>
      <c r="I15" s="275"/>
      <c r="J15" s="275"/>
      <c r="K15" s="155" t="s">
        <v>502</v>
      </c>
      <c r="L15" s="275"/>
      <c r="M15" s="275"/>
      <c r="N15" s="147" t="str">
        <f t="shared" si="1"/>
        <v>1X1/PM-WTP-M-02-A-LPBS - TB-2</v>
      </c>
      <c r="O15" s="147" t="str">
        <f>P14&amp;" - "&amp;Q15</f>
        <v>PM-WTP-M-02-A-LPBS - TB-2</v>
      </c>
      <c r="P15" s="299"/>
      <c r="Q15" s="21" t="s">
        <v>513</v>
      </c>
      <c r="R15" s="299"/>
      <c r="S15" s="275"/>
      <c r="T15" s="293"/>
      <c r="U15" s="286"/>
      <c r="V15" s="289"/>
      <c r="W15" s="280"/>
      <c r="X15" s="302"/>
      <c r="Y15" s="305"/>
      <c r="Z15" s="319"/>
      <c r="AA15" s="289"/>
      <c r="AB15" s="280"/>
      <c r="AC15" s="302"/>
      <c r="AD15" s="305"/>
      <c r="AE15" s="275"/>
      <c r="AF15" s="149"/>
      <c r="AG15" s="147"/>
      <c r="AH15" s="150"/>
      <c r="AI15" s="147">
        <v>3</v>
      </c>
      <c r="AJ15" s="150"/>
      <c r="AK15" s="64"/>
      <c r="AL15" s="64" t="s">
        <v>512</v>
      </c>
      <c r="AO15" s="63"/>
      <c r="AP15" s="59"/>
      <c r="AQ15" s="82" t="str">
        <f t="shared" si="2"/>
        <v/>
      </c>
      <c r="AR15" s="82" t="str">
        <f>'GLAND SELEC. INPUT &amp; NOTES SHT'!$H$16</f>
        <v>BRACO</v>
      </c>
      <c r="AS15" s="82" t="str">
        <f t="shared" si="3"/>
        <v/>
      </c>
      <c r="AT15" s="82" t="str">
        <f t="shared" si="4"/>
        <v/>
      </c>
      <c r="AU15" s="82" t="str">
        <f>IF(AND($AR15=BRASS!$B$4,($T15&gt;=BRASS!$F$4),($T15&lt;=BRASS!$G$4),($V15=BRASS!$E$4)),(BRASS!$C$4),(IF(AND($AR15=BRASS!$B$5,($T15&gt;=BRASS!$F$5),($T15&lt;=BRASS!$G$5),($V15=BRASS!$E$5)),(BRASS!$C$5),(IF(AND($AR15=BRASS!$B$6,($T15&gt;=BRASS!$F$6),($T15&lt;=BRASS!$G$6),($V15=BRASS!$E$6)),(BRASS!$C$6),(IF(AND($AR15=BRASS!$B$7,($T15&gt;=BRASS!$F$7),($T15&lt;=BRASS!$G$7),($V15=BRASS!$E$7)),(BRASS!$C$7),(IF(AND($AR15=BRASS!$B$8,($T15&gt;=BRASS!$F$8),($T15&lt;=BRASS!$G$8),($V15=BRASS!$E$8)),(BRASS!$C$8),(IF(AND($AR15=BRASS!$B$9,($T15&gt;=BRASS!$F$9),($T15&lt;=BRASS!$G$9),($V15=BRASS!$E$9)),(BRASS!$C$9),(IF(AND($AR15=BRASS!$B$10,($T15&gt;=BRASS!$F$10),($T15&lt;=BRASS!$G$10),($V15=BRASS!$E$10)),(BRASS!$C$10),(IF(AND($AR15=BRASS!$B$11,($T15&gt;=BRASS!$F$11),($T15&lt;=BRASS!$G$11),($V15=BRASS!$E$11)),(BRASS!$C$11),(IF(AND($AR15=BRASS!$B$12,($T15&gt;=BRASS!$F$12),($T15&lt;=BRASS!$G$12),($V15=BRASS!$E$12)),(BRASS!$C$12),(IF(AND($AR15=BRASS!$B$13,($T15&gt;=BRASS!$F$13),($T15&lt;=BRASS!$G$13),($V15=BRASS!$E$13)),(BRASS!$C$13),(IF(AND($AR15=BRASS!$B$14,($T15&gt;=BRASS!$F$14),($T15&lt;=BRASS!$G$14),($V15=BRASS!$E$14)),(BRASS!$C$14),(IF(AND($AR15=BRASS!$B$15,($T15&gt;=BRASS!$F$15),($T15&lt;=BRASS!$G$15),($V15=BRASS!$E$15)),(BRASS!$C$15),(IF(AND($AR15=BRASS!$B$16,($T15&gt;=BRASS!$F$16),($T15&lt;=BRASS!$G$16),($V15=BRASS!$E$16)),(BRASS!$C$16),(IF(AND($AR15=BRASS!$B$17,($T15&gt;=BRASS!$F$17),($T15&lt;=BRASS!$G$17),($V15=BRASS!$E$17)),(BRASS!$C$17),(IF(AND($AR15=BRASS!$B$18,($T15&gt;=BRASS!$F$18),($T15&lt;=BRASS!$G$18),($V15=BRASS!$E$18)),(BRASS!$C$18),(IF(AND($AR15=BRASS!$B$19,($T15&gt;=BRASS!$F$19),($T15&lt;=BRASS!$G$19),($V15=BRASS!$E$19)),(BRASS!$C$19),(IF(AND($AR15=BRASS!$B$20,($T15&gt;=BRASS!$F$20),($T15&lt;=BRASS!$G$20),($V15=BRASS!$E$20)),(BRASS!$C$20),(IF(AND($AR15=BRASS!$B$21,($T15&gt;=BRASS!$F$21),($T15&lt;=BRASS!$G$21),($V15=BRASS!$E$21)),(BRASS!$C$21),(IF(AND($AR15=BRASS!$B$22,($T15&gt;=BRASS!$F$22),($T15&lt;=BRASS!$G$22),($V15=BRASS!$E$22)),(BRASS!$C$22),(IF(AND($AR15=BRASS!$B$23,($T15&gt;=BRASS!$F$23),($T15&lt;=BRASS!$G$23),($V15=BRASS!$E$23)),(BRASS!$C$23),(IF(AND($AR15=BRASS!$B$24,($T15&gt;=BRASS!$F$24),($T15&lt;=BRASS!$G$24),($V15=BRASS!$E$24)),(BRASS!$C$24),(IF(AND($AR15=BRASS!$B$25,($T15&gt;=BRASS!$F$25),($T15&lt;=BRASS!$G$25),($V15=BRASS!$E$25)),(BRASS!$C$25),(IF(AND($AR15=BRASS!$B$26,($T15&gt;=BRASS!$F$26),($T15&lt;=BRASS!$G$26),($V15=BRASS!$E$26)),(BRASS!$C$26),(IF(AND($AR15=BRASS!$B$27,($T15&gt;=BRASS!$F$27),($T15&lt;=BRASS!$G$27),($V15=BRASS!$E$27)),(BRASS!$C$27),(IF(AND($AR15=BRASS!$B$28,($T15&gt;=BRASS!$F$28),($T15&lt;=BRASS!$G$28),($V15=BRASS!$E$28)),(BRASS!$C$28),(IF(AND($AR15=BRASS!$B$29,($T15&gt;=BRASS!$F$29),($T15&lt;=BRASS!$G$29),($V15=BRASS!$E$29)),(BRASS!$C$29),(IF(AND($AR15=BRASS!$B$30,($T15&gt;=BRASS!$F$30),($T15&lt;=BRASS!$G$30),($V15=BRASS!$E$30)),(BRASS!$C$30),(IF(AND($AR15=BRASS!$B$31,($T15&gt;=BRASS!$F$31),($T15&lt;=BRASS!$G$31),($V15=BRASS!$E$31)),(BRASS!$C$31),(IF(AND($AR15=BRASS!$B$32,($T15&gt;=BRASS!$F$32),($T15&lt;=BRASS!$G$32),($V15=BRASS!$E$32)),(BRASS!$C$32),(IF(AND($AR15=BRASS!$B$33,($T15&gt;=BRASS!$F$33),($T15&lt;=BRASS!$G$33),($V15=BRASS!$E$33)),(BRASS!$C$33),(IF(AND($AR15=BRASS!$B$34,($T15&gt;=BRASS!$F$34),($T15&lt;=BRASS!$G$34),($V15=BRASS!$E$34)),(BRASS!$C$34),(IF(AND($AR15=BRASS!$B$35,($T15&gt;=BRASS!$F$35),($T15&lt;=BRASS!$G$35),($V15=BRASS!$E$35)),(BRASS!$C$35),(IF(AND($AR15=BRASS!$B$36,($T15&gt;=BRASS!$F$36),($T15&lt;=BRASS!$G$36),($V15=BRASS!$E$36)),(BRASS!$C$36),(IF(AND($AR15=BRASS!$B$37,($T15&gt;=BRASS!$F$37),($T15&lt;=BRASS!$G$37),($V15=BRASS!$E$37)),(BRASS!$C$37),(IF(AND($AR15=BRASS!$B$38,($T15&gt;=BRASS!$F$38),($T15&lt;=BRASS!$G$38),($V15=BRASS!$E$38)),(BRASS!$C$38),(IF(AND($AR15=BRASS!$B$39,($T15&gt;=BRASS!$F$39),($T15&lt;=BRASS!$G$39),($V15=BRASS!$E$39)),(BRASS!$C$39),(IF(AND($AR15=BRASS!$B$40,($T15&gt;=BRASS!$F$40),($T15&lt;=BRASS!$G$40),($V15=BRASS!$E$40)),(BRASS!$C$40),(IF(AND($AR15=BRASS!$B$41,($T15&gt;=BRASS!$F$41),($T15&lt;=BRASS!$G$41),($V15=BRASS!$E$41)),(BRASS!$C$41),(IF(AND($AR15=BRASS!$B$42,($T15&gt;=BRASS!$F$42),($T15&lt;=BRASS!$G$42),($V15=BRASS!$E$42)),(BRASS!$C$42),(IF(AND($AR15=BRASS!$B$43,($T15&gt;=BRASS!$F$43),($T15&lt;=BRASS!$G$43),($V15=BRASS!$E$43)),(BRASS!$C$43),(IF(AND($AR15=BRASS!$B$44,($T15&gt;=BRASS!$F$44),($T15&lt;=BRASS!$G$44),($V15=BRASS!$E$44)),(BRASS!$C$44),(IF(AND($AR15=BRASS!$B$45,($T15&gt;=BRASS!$F$45),($T15&lt;=BRASS!$G$45),($V15=BRASS!$E$45)),(BRASS!$C$45),(IF(AND($AR15=BRASS!$B$46,($T15&gt;=BRASS!$F$46),($T15&lt;=BRASS!$G$46),($V15=BRASS!$E$46)),(BRASS!$C$46),(IF(AND($AR15=BRASS!$B$47,($T15&gt;=BRASS!$F$47),($T15&lt;=BRASS!$G$47),($V15=BRASS!$E$47)),(BRASS!$C$47),(IF(AND($AR15=BRASS!$B$48,($T15&gt;=BRASS!$F$48),($T15&lt;=BRASS!$G$48),($V15=BRASS!$E$48)),(BRASS!$C$48),(IF(AND($AR15=BRASS!$B$49,($T15&gt;=BRASS!$F$49),($T15&lt;=BRASS!$G$49),($V15=BRASS!$E$49)),(BRASS!$C$49),(IF(AND($AR15=BRASS!$B$50,($T15&gt;=BRASS!$F$50),($T15&lt;=BRASS!$G$50),($V15=BRASS!$E$50)),(BRASS!$C$50),(IF(AND($AR15=BRASS!$B$51,($T15&gt;=BRASS!$F$51),($T15&lt;=BRASS!$G$51),($V15=BRASS!$E$51)),(BRASS!$C$51),(IF(AND($AR15=BRASS!$B$52,($T15&gt;=BRASS!$F$52),($T15&lt;=BRASS!$G$52),($V15=BRASS!$E$52)),(BRASS!$C$52),(IF(AND($AR15=BRASS!$B$53,($T15&gt;=BRASS!$F$53),($T15&lt;=BRASS!$G$53),($V15=BRASS!$E$53)),(BRASS!$C$53),(IF(AND($AR15=BRASS!$B$54,($T15&gt;=BRASS!$F$54),($T15&lt;=BRASS!$G$54),($V15=BRASS!$E$54)),(BRASS!$C$54),(IF(AND($AR15=BRASS!$B$55,($T15&gt;=BRASS!$F$55),($T15&lt;=BRASS!$G$55),($V15=BRASS!$E$55)),(BRASS!$C$55),(IF(AND($AR15=BRASS!$B$56,($T15&gt;=BRASS!$F$56),($T15&lt;=BRASS!$G$56),($V15=BRASS!$E$56)),(BRASS!$C$56),(IF(AND($AR15=BRASS!$B$57,($T15&gt;=BRASS!$F$57),($T15&lt;=BRASS!$G$57),($V15=BRASS!$E$57)),(BRASS!$C$57),(IF(AND($AR15=BRASS!$B$58,($T15&gt;=BRASS!$F$58),($T15&lt;=BRASS!$G$58),($V15=BRASS!$E$58)),(BRASS!$C$58),(IF(AND($AR15=BRASS!$B$59,($T15&gt;=BRASS!$F$59),($T15&lt;=BRASS!$G$59),($V15=BRASS!$E$59)),(BRASS!$C$59),("NA"))))))))))))))))))))))))))))))))))))))))))))))))))))))))))))))))))))))))))))))))))))))))))))))))))))))))))))))))</f>
        <v>NA</v>
      </c>
      <c r="AV15" s="83" t="str">
        <f>(IF(AND($AR15=BRASS!$B$98,($T15&gt;=BRASS!$F$98),($T15&lt;=BRASS!$G$98),($V15=BRASS!$E$98)),(BRASS!$C$98),(IF(AND($AR15=BRASS!$B$99,($T15&gt;=BRASS!$F$99),($T15&lt;=BRASS!$G$99),($V15=BRASS!$E$99)),(BRASS!$C$99),(IF(AND($AR15=BRASS!$B$100,($T15&gt;=BRASS!$F$100),($T15&lt;=BRASS!$G$100),($V15=BRASS!$E$100)),(BRASS!$C$100),(IF(AND($AR15=BRASS!$B$101,($T15&gt;=BRASS!$F$101),($T15&lt;=BRASS!$G$101),($V15=BRASS!$E$101)),(BRASS!$C$101),(IF(AND($AR15=BRASS!$B$102,($T15&gt;=BRASS!$F$102),($T15&lt;=BRASS!$G$102),($V15=BRASS!$E$102)),(BRASS!$C$102),(IF(AND($AR15=BRASS!$B$103,($T15&gt;=BRASS!$F$103),($T15&lt;=BRASS!$G$103),($V15=BRASS!$E$103)),(BRASS!$C$103),(IF(AND($AR15=BRASS!$B$104,($T15&gt;=BRASS!$F$104),($T15&lt;=BRASS!$G$104),($V15=BRASS!$E$104)),(BRASS!$C$104),(IF(AND($AR15=BRASS!$B$105,($T15&gt;=BRASS!$F$105),($T15&lt;=BRASS!$G$105),($V15=BRASS!$E$105)),(BRASS!$C$105),(IF(AND($AR15=BRASS!$B$106,($T15&gt;=BRASS!$F$106),($T15&lt;=BRASS!$G$106),($V15=BRASS!$E$106)),(BRASS!$C$106),(IF(AND($AR15=BRASS!$B$107,($T15&gt;=BRASS!$F$107),($T15&lt;=BRASS!$G$107),($V15=BRASS!$E$107)),(BRASS!$C$107),(IF(AND($AR15=BRASS!$B$108,($T15&gt;=BRASS!$F$108),($T15&lt;=BRASS!$G$108),($V15=BRASS!$E$108)),(BRASS!$C$108),(IF(AND($AR15=BRASS!$B$109,($T15&gt;=BRASS!$F$109),($T15&lt;=BRASS!$G$109),($V15=BRASS!$E$109)),(BRASS!$C$109),(IF(AND($AR15=BRASS!$B$110,($T15&gt;=BRASS!$F$110),($T15&lt;=BRASS!$G$110),($V15=BRASS!$E$110)),(BRASS!$C$110),(IF(AND($AR15=BRASS!$B$111,($T15&gt;=BRASS!$F$111),($T15&lt;=BRASS!$G$111),($V15=BRASS!$E$111)),(BRASS!$C$111),(IF(AND($AR15=BRASS!$B$112,($T15&gt;=BRASS!$F$112),($T15&lt;=BRASS!$G$112),($V15=BRASS!$E$112)),(BRASS!$C$112),(IF(AND($AR15=BRASS!$B$113,($T15&gt;=BRASS!$F$113),($T15&lt;=BRASS!$G$113),($V15=BRASS!$E$113)),(BRASS!$C$113),(IF(AND($AR15=BRASS!$B$114,($T15&gt;=BRASS!$F$114),($T15&lt;=BRASS!$G$114),($V15=BRASS!$E$114)),(BRASS!$C$114),(IF(AND($AR15=BRASS!$B$115,($T15&gt;=BRASS!$F$115),($T15&lt;=BRASS!$G$115),($V15=BRASS!$E$115)),(BRASS!$C$115),(IF(AND($AR15=BRASS!$B$116,($T15&gt;=BRASS!$F$116),($T15&lt;=BRASS!$G$116),($V15=BRASS!$E$116)),(BRASS!$C$116),(IF(AND($AR15=BRASS!$B$117,($T15&gt;=BRASS!$F$117),($T15&lt;=BRASS!$G$117),($V15=BRASS!$E$117)),(BRASS!$C$117),(IF(AND($AR15=BRASS!$B$118,($T15&gt;=BRASS!$F$118),($T15&lt;=BRASS!$G$118),($V15=BRASS!$E$118)),(BRASS!$C$118),(IF(AND($AR15=BRASS!$B$119,($T15&gt;=BRASS!$F$119),($T15&lt;=BRASS!$G$119),($V15=BRASS!$E$119)),(BRASS!$C$119),(IF(AND($AR15=BRASS!$B$120,($T15&gt;=BRASS!$F$120),($T15&lt;=BRASS!$G$120),($V15=BRASS!$E$120)),(BRASS!$C$120),(IF(AND($AR15=BRASS!$B$121,($T15&gt;=BRASS!$F$121),($T15&lt;=BRASS!$G$121),($V15=BRASS!$E$121)),(BRASS!$C$121),(IF(AND($AR15=BRASS!$B$122,($T15&gt;=BRASS!$F$122),($T15&lt;=BRASS!$G$122),($V15=BRASS!$E$122)),(BRASS!$C$122),(IF(AND($AR15=BRASS!$B$123,($T15&gt;=BRASS!$F$123),($T15&lt;=BRASS!$G$123),($V15=BRASS!$E$123)),(BRASS!$C$123),(IF(AND($AR15=BRASS!$B$124,($T15&gt;=BRASS!$F$124),($T15&lt;=BRASS!$G$124),($V15=BRASS!$E$124)),(BRASS!$C$124),(IF(AND($AR15=BRASS!$B$125,($T15&gt;=BRASS!$F$125),($T15&lt;=BRASS!$G$125),($V15=BRASS!$E$125)),(BRASS!$C$125),(IF(AND($AR15=BRASS!$B$126,($T15&gt;=BRASS!$F$126),($T15&lt;=BRASS!$G$126),($V15=BRASS!$E$126)),(BRASS!$C$126),(IF(AND($AR15=BRASS!$B$127,($T15&gt;=BRASS!$F$127),($T15&lt;=BRASS!$G$127),($V15=BRASS!$E$127)),(BRASS!$C$127),(IF(AND($AR15=BRASS!$B$128,($T15&gt;=BRASS!$F$128),($T15&lt;=BRASS!$G$128),($V15=BRASS!$E$128)),(BRASS!$C$128),(IF(AND($AR15=BRASS!$B$129,($T15&gt;=BRASS!$F$129),($T15&lt;=BRASS!$G$129),($V15=BRASS!$E$129)),(BRASS!$C$129),(IF(AND($AR15=BRASS!$B$130,($T15&gt;=BRASS!$F$130),($T15&lt;=BRASS!$G$130),($V15=BRASS!$E$130)),(BRASS!$C$130),(IF(AND($AR15=BRASS!$B$131,($T15&gt;=BRASS!$F$131),($T15&lt;=BRASS!$G$131),($V15=BRASS!$E$131)),(BRASS!$C$131),(IF(AND($AR15=BRASS!$B$132,($T15&gt;=BRASS!$F$132),($T15&lt;=BRASS!$G$132),($V15=BRASS!$E$132)),(BRASS!$C$132),(IF(AND($AR15=BRASS!$B$133,($T15&gt;=BRASS!$F$133),($T15&lt;=BRASS!$G$133),($V15=BRASS!$E$133)),(BRASS!$C$133),(IF(AND($AR15=BRASS!$B$134,($T15&gt;=BRASS!$F$134),($T15&lt;=BRASS!$G$134),($V15=BRASS!$E$134)),(BRASS!$C$134),(IF(AND($AR15=BRASS!$B$135,($T15&gt;=BRASS!$F$135),($T15&lt;=BRASS!$G$135),($V15=BRASS!$E$135)),(BRASS!$C$135),(IF(AND($AR15=BRASS!$B$136,($T15&gt;=BRASS!$F$136),($T15&lt;=BRASS!$G$136),($V15=BRASS!$E$136)),(BRASS!$C$136),(IF(AND($AR15=BRASS!$B$137,($T15&gt;=BRASS!$F$137),($T15&lt;=BRASS!$G$137),($V15=BRASS!$E$137)),(BRASS!$C$137),(IF(AND($AR15=BRASS!$B$138,($T15&gt;=BRASS!$F$138),($T15&lt;=BRASS!$G$138),($V15=BRASS!$E$138)),(BRASS!$C$138),(IF(AND($AR15=BRASS!$B$139,($T15&gt;=BRASS!$F$139),($T15&lt;=BRASS!$G$139),($V15=BRASS!$E$139)),(BRASS!$C$139),(IF(AND($AR15=BRASS!$B$140,($T15&gt;=BRASS!$F$140),($T15&lt;=BRASS!$G$140),($V15=BRASS!$E$140)),(BRASS!$C$140),(IF(AND($AR15=BRASS!$B$141,($T15&gt;=BRASS!$F$141),($T15&lt;=BRASS!$G$141),($V15=BRASS!$E$141)),(BRASS!$C$141),(IF(AND($AR15=BRASS!$B$142,($T15&gt;=BRASS!$F$142),($T15&lt;=BRASS!$G$142),($V15=BRASS!$E$142)),(BRASS!$C$142),(IF(AND($AR15=BRASS!$B$143,($T15&gt;=BRASS!$F$143),($T15&lt;=BRASS!$G$143),($V15=BRASS!$E$143)),(BRASS!$C$143),(IF(AND($AR15=BRASS!$B$144,($T15&gt;=BRASS!$F$144),($T15&lt;=BRASS!$G$144),($V15=BRASS!$E$144)),(BRASS!$C$144),(IF(AND($AR15=BRASS!$B$145,($T15&gt;=BRASS!$F$145),($T15&lt;=BRASS!$G$145),($V15=BRASS!$E$145)),(BRASS!$C$145),(IF(AND($AR15=BRASS!$B$145,($T15&gt;=BRASS!$F$145),($T15&lt;=BRASS!$G$145),($V15=BRASS!$E$145)),(BRASS!$C$145),(IF(AND($AR15=BRASS!$B$146,($T15&gt;=BRASS!$F$146),($T15&lt;=BRASS!$G$146),($V15=BRASS!$E$146)),(BRASS!$C$146),(IF(AND($AR15=BRASS!$B$147,($T15&gt;=BRASS!$F$147),($T15&lt;=BRASS!$G$147),($V15=BRASS!$E$147)),(BRASS!$C$147),(IF(AND($AR15=BRASS!$B$148,($T15&gt;=BRASS!$F$148),($T15&lt;=BRASS!$G$148),($V15=BRASS!$E$148)),(BRASS!$C$148),(IF(AND($AR15=BRASS!$B$149,($T15&gt;=BRASS!$F$149),($T15&lt;=BRASS!$G$149),($V15=BRASS!$E$149)),(BRASS!$C$149),(IF(AND($AR15=BRASS!$B$150,($T15&gt;=BRASS!$F$150),($T15&lt;=BRASS!$G$150),($V15=BRASS!$E$150)),(BRASS!$C$150),(IF(AND($AR15=BRASS!$B$151,($T15&gt;=BRASS!$F$151),($T15&lt;=BRASS!$G$151),($V15=BRASS!$E$151)),(BRASS!$C$151),(IF(AND($AR15=BRASS!$B$152,($T15&gt;=BRASS!$F$152),($T15&lt;=BRASS!$G$152),($V15=BRASS!$E$152)),(BRASS!$C$152),(IF(AND($AR15=BRASS!$B$153,($T15&gt;=BRASS!$F$153),($T15&lt;=BRASS!$G$153),($V15=BRASS!$E$153)),(BRASS!$C$153),("NA")))))))))))))))))))))))))))))))))))))))))))))))))))))))))))))))))))))))))))))))))))))))))))))))))))))))))))))))))))</f>
        <v>NA</v>
      </c>
      <c r="AW15" s="82" t="str">
        <f>IF(AND($AR15=BRASS!$B$154,($T15&gt;=BRASS!$F$154),($T15&lt;=BRASS!$G$154),($V15=BRASS!$E$154)),(BRASS!$C$154),(IF(AND($AR15=BRASS!$B$155,($T15&gt;=BRASS!$F$155),($T15&lt;=BRASS!$G$155),($V15=BRASS!$E$155)),(BRASS!$C$155),(IF(AND($AR15=BRASS!$B$156,($T15&gt;=BRASS!$F$156),($T15&lt;=BRASS!$G$156),($V15=BRASS!$E$156)),(BRASS!$C$156),(IF(AND($AR15=BRASS!$B$157,($T15&gt;=BRASS!$F$157),($T15&lt;=BRASS!$G$157),($V15=BRASS!$E$157)),(BRASS!$C$157),(IF(AND($AR15=BRASS!$B$158,($T15&gt;=BRASS!$F$158),($T15&lt;=BRASS!$G$158),($V15=BRASS!$E$158)),(BRASS!$C$158),(IF(AND($AR15=BRASS!$B$159,($T15&gt;=BRASS!$F$159),($T15&lt;=BRASS!$G$159),($V15=BRASS!$E$159)),(BRASS!$C$159),(IF(AND($AR15=BRASS!$B$160,($T15&gt;=BRASS!$F$160),($T15&lt;=BRASS!$G$160),($V15=BRASS!$E$160)),(BRASS!$C$160),(IF(AND($AR15=BRASS!$B$161,($T15&gt;=BRASS!$F$161),($T15&lt;=BRASS!$G$161),($V15=BRASS!$E$161)),(BRASS!$C$161),(IF(AND($AR15=BRASS!$B$162,($T15&gt;=BRASS!$F$162),($T15&lt;=BRASS!$G$162),($V15=BRASS!$E$162)),(BRASS!$C$162),(IF(AND($AR15=BRASS!$B$163,($T15&gt;=BRASS!$F$163),($T15&lt;=BRASS!$G$163),($V15=BRASS!$E$163)),(BRASS!$C$163),(IF(AND($AR15=BRASS!$B$164,($T15&gt;=BRASS!$F$164),($T15&lt;=BRASS!$G$164),($V15=BRASS!$E$164)),(BRASS!$C$164),(IF(AND($AR15=BRASS!$B$165,($T15&gt;=BRASS!$F$165),($T15&lt;=BRASS!$G$165),($V15=BRASS!$E$165)),(BRASS!$C$165),(IF(AND($AR15=BRASS!$B$166,($T15&gt;=BRASS!$F$166),($T15&lt;=BRASS!$G$166),($V15=BRASS!$E$166)),(BRASS!$C$166),(IF(AND($AR15=BRASS!$B$167,($T15&gt;=BRASS!$F$167),($T15&lt;=BRASS!$G$167),($V15=BRASS!$E$167)),(BRASS!$C$167),(IF(AND($AR15=BRASS!$B$168,($T15&gt;=BRASS!$F$168),($T15&lt;=BRASS!$G$168),($V15=BRASS!$E$168)),(BRASS!$C$168),(IF(AND($AR15=BRASS!$B$169,($T15&gt;=BRASS!$F$169),($T15&lt;=BRASS!$G$169),($V15=BRASS!$E$169)),(BRASS!$C$169),(IF(AND($AR15=BRASS!$B$170,($T15&gt;=BRASS!$F$170),($T15&lt;=BRASS!$G$170),($V15=BRASS!$E$170)),(BRASS!$C$170),(IF(AND($AR15=BRASS!$B$171,($T15&gt;=BRASS!$F$171),($T15&lt;=BRASS!$G$171),($V15=BRASS!$E$171)),(BRASS!$C$171),(IF(AND($AR15=BRASS!$B$172,($T15&gt;=BRASS!$F$172),($T15&lt;=BRASS!$G$172),($V15=BRASS!$E$172)),(BRASS!$C$172),(IF(AND($AR15=BRASS!$B$173,($T15&gt;=BRASS!$F$173),($T15&lt;=BRASS!$G$173),($V15=BRASS!$E$173)),(BRASS!$C$173),(IF(AND($AR15=BRASS!$B$174,($T15&gt;=BRASS!$F$174),($T15&lt;=BRASS!$G$174),($V15=BRASS!$E$174)),(BRASS!$C$174),(IF(AND($AR15=BRASS!$B$175,($T15&gt;=BRASS!$F$175),($T15&lt;=BRASS!$G$175),($V15=BRASS!$E$175)),(BRASS!$C$175),(IF(AND($AR15=BRASS!$B$176,($T15&gt;=BRASS!$F$176),($T15&lt;=BRASS!$G$176),($V15=BRASS!$E$176)),(BRASS!$C$176),(IF(AND($AR15=BRASS!$B$177,($T15&gt;=BRASS!$F$177),($T15&lt;=BRASS!$G$177),($V15=BRASS!$E$177)),(BRASS!$C$177),(IF(AND($AR15=BRASS!$B$178,($T15&gt;=BRASS!$F$178),($T15&lt;=BRASS!$G$178),($V15=BRASS!$E$178)),(BRASS!$C$178),(IF(AND($AR15=BRASS!$B$179,($T15&gt;=BRASS!$F$179),($T15&lt;=BRASS!$G$179),($V15=BRASS!$E$179)),(BRASS!$C$179),(IF(AND($AR15=BRASS!$B$180,($T15&gt;=BRASS!$F$180),($T15&lt;=BRASS!$G$180),($V15=BRASS!$E$180)),(BRASS!$C$180),(IF(AND($AR15=BRASS!$B$181,($T15&gt;=BRASS!$F$181),($T15&lt;=BRASS!$G$181),($V15=BRASS!$E$181)),(BRASS!$C$181),(IF(AND($AR15=BRASS!$B$182,($T15&gt;=BRASS!$F$182),($T15&lt;=BRASS!$G$182),($V15=BRASS!$E$182)),(BRASS!$C$182),(IF(AND($AR15=BRASS!$B$183,($T15&gt;=BRASS!$F$183),($T15&lt;=BRASS!$G$183),($V15=BRASS!$E$183)),(BRASS!$C$183),(IF(AND($AR15=BRASS!$B$184,($T15&gt;=BRASS!$F$184),($T15&lt;=BRASS!$G$184),($V15=BRASS!$E$184)),(BRASS!$C$184),(IF(AND($AR15=BRASS!$B$185,($T15&gt;=BRASS!$F$185),($T15&lt;=BRASS!$G$185),($V15=BRASS!$E$185)),(BRASS!$C$185),(IF(AND($AR15=BRASS!$B$186,($T15&gt;=BRASS!$F$186),($T15&lt;=BRASS!$G$186),($V15=BRASS!$E$186)),(BRASS!$C$186),(IF(AND($AR15=BRASS!$B$187,($T15&gt;=BRASS!$F$187),($T15&lt;=BRASS!$G$187),($V15=BRASS!$E$187)),(BRASS!$C$187),(IF(AND($AR15=BRASS!$B$188,($T15&gt;=BRASS!$F$188),($T15&lt;=BRASS!$G$188),($V15=BRASS!$E$188)),(BRASS!$C$188),(IF(AND($AR15=BRASS!$B$189,($T15&gt;=BRASS!$F$189),($T15&lt;=BRASS!$G$189),($V15=BRASS!$E$189)),(BRASS!$C$189),(IF(AND($AR15=BRASS!$B$190,($T15&gt;=BRASS!$F$190),($T15&lt;=BRASS!$G$190),($V15=BRASS!$E$190)),(BRASS!$C$190),(IF(AND($AR15=BRASS!$B$191,($T15&gt;=BRASS!$F$191),($T15&lt;=BRASS!$G$191),($V15=BRASS!$E$191)),(BRASS!$C$191),(IF(AND($AR15=BRASS!$B$192,($T15&gt;=BRASS!$F$192),($T15&lt;=BRASS!$G$192),($V15=BRASS!$E$192)),(BRASS!$C$192),(IF(AND($AR15=BRASS!$B$193,($T15&gt;=BRASS!$F$193),($T15&lt;=BRASS!$G$193),($V15=BRASS!$E$193)),(BRASS!$C$193),(IF(AND($AR15=BRASS!$B$194,($T15&gt;=BRASS!$F$194),($T15&lt;=BRASS!$G$194),($V15=BRASS!$E$194)),(BRASS!$C$194),(IF(AND($AR15=BRASS!$B$195,($T15&gt;=BRASS!$F$195),($T15&lt;=BRASS!$G$195),($V15=BRASS!$E$195)),(BRASS!$C$195),(IF(AND($AR15=BRASS!$B$196,($T15&gt;=BRASS!$F$196),($T15&lt;=BRASS!$G$196),($V15=BRASS!$E$196)),(BRASS!$C$196),("NA"))))))))))))))))))))))))))))))))))))))))))))))))))))))))))))))))))))))))))))))))))))))</f>
        <v>NA</v>
      </c>
      <c r="AX15" s="82" t="str">
        <f>IF(AND($AR15=BRASS!$B$60,($T15&gt;=BRASS!$F$60),($T15&lt;=BRASS!$G$60),($V15=BRASS!$E$60)),(BRASS!$C$60),(IF(AND($AR15=BRASS!$B$61,($T15&gt;=BRASS!$F$61),($T15&lt;=BRASS!$G$61),($V15=BRASS!$E$61)),(BRASS!$C$61),(IF(AND($AR15=BRASS!$B$62,($T15&gt;=BRASS!$F$62),($T15&lt;=BRASS!$G$62),($V15=BRASS!$E$62)),(BRASS!$C$62),(IF(AND($AR15=BRASS!$B$63,($T15&gt;=BRASS!$F$63),($T15&lt;=BRASS!$G$63),($V15=BRASS!$E$63)),(BRASS!$C$63),(IF(AND($AR15=BRASS!$B$64,($T15&gt;=BRASS!$F$64),($T15&lt;=BRASS!$G$64),($V15=BRASS!$E$64)),(BRASS!$C$64),(IF(AND($AR15=BRASS!$B$65,($T15&gt;=BRASS!$F$65),($T15&lt;=BRASS!$G$65),($V15=BRASS!$E$65)),(BRASS!$C$65),(IF(AND($AR15=BRASS!$B$66,($T15&gt;=BRASS!$F$66),($T15&lt;=BRASS!$G$66),($V15=BRASS!$E$66)),(BRASS!$C$66),(IF(AND($AR15=BRASS!$B$67,($T15&gt;=BRASS!$F$67),($T15&lt;=BRASS!$G$67),($V15=BRASS!$E$67)),(BRASS!$C$67),(IF(AND($AR15=BRASS!$B$68,($T15&gt;=BRASS!$F$68),($T15&lt;=BRASS!$G$68),($V15=BRASS!$E$68)),(BRASS!$C$68),(IF(AND($AR15=BRASS!$B$69,($T15&gt;=BRASS!$F$69),($T15&lt;=BRASS!$G$69),($V15=BRASS!$E$69)),(BRASS!$C$69),(IF(AND($AR15=BRASS!$B$70,($T15&gt;=BRASS!$F$70),($T15&lt;=BRASS!$G$70),($V15=BRASS!$E$70)),(BRASS!$C$70),(IF(AND($AR15=BRASS!$B$71,($T15&gt;=BRASS!$F$71),($T15&lt;=BRASS!$G$71),($V15=BRASS!$E$71)),(BRASS!$C$71),(IF(AND($AR15=BRASS!$B$72,($T15&gt;=BRASS!$F$72),($T15&lt;=BRASS!$G$72),($V15=BRASS!$E$72)),(BRASS!$C$72),(IF(AND($AR15=BRASS!$B$73,($T15&gt;=BRASS!$F$73),($T15&lt;=BRASS!$G$73),($V15=BRASS!$E$73)),(BRASS!$C$73),(IF(AND($AR15=BRASS!$B$74,($T15&gt;=BRASS!$F$74),($T15&lt;=BRASS!$G$74),($V15=BRASS!$E$74)),(BRASS!$C$74),(IF(AND($AR15=BRASS!$B$75,($T15&gt;=BRASS!$F$75),($T15&lt;=BRASS!$G$75),($V15=BRASS!$E$75)),(BRASS!$C$75),(IF(AND($AR15=BRASS!$B$76,($T15&gt;=BRASS!$F$76),($T15&lt;=BRASS!$G$76),($V15=BRASS!$E$76)),(BRASS!$C$76),(IF(AND($AR15=BRASS!$B$77,($T15&gt;=BRASS!$F$77),($T15&lt;=BRASS!$G$77),($V15=BRASS!$E$77)),(BRASS!$C$77),(IF(AND($AR15=BRASS!$B$78,($T15&gt;=BRASS!$F$78),($T15&lt;=BRASS!$G$78),($V15=BRASS!$E$78)),(BRASS!$C$78),(IF(AND($AR15=BRASS!$B$79,($T15&gt;=BRASS!$F$79),($T15&lt;=BRASS!$G$79),($V15=BRASS!$E$79)),(BRASS!$C$79),(IF(AND($AR15=BRASS!$B$80,($T15&gt;=BRASS!$F$80),($T15&lt;=BRASS!$G$80),($V15=BRASS!$E$80)),(BRASS!$C$80),(IF(AND($AR15=BRASS!$B$81,($T15&gt;=BRASS!$F$81),($T15&lt;=BRASS!$G$81),($V15=BRASS!$E$81)),(BRASS!$C$81),(IF(AND($AR15=BRASS!$B$82,($T15&gt;=BRASS!$F$82),($T15&lt;=BRASS!$G$82),($V15=BRASS!$E$82)),(BRASS!$C$82),(IF(AND($AR15=BRASS!$B$83,($T15&gt;=BRASS!$F$83),($T15&lt;=BRASS!$G$83),($V15=BRASS!$E$83)),(BRASS!$C$83),(IF(AND($AR15=BRASS!$B$84,($T15&gt;=BRASS!$F$84),($T15&lt;=BRASS!$G$84),($V15=BRASS!$E$84)),(BRASS!$C$84),(IF(AND($AR15=BRASS!$B$85,($T15&gt;=BRASS!$F$85),($T15&lt;=BRASS!$G$85),($V15=BRASS!$E$85)),(BRASS!$C$85),(IF(AND($AR15=BRASS!$B$86,($T15&gt;=BRASS!$F$86),($T15&lt;=BRASS!$G$86),($V15=BRASS!$E$86)),(BRASS!$C$86),(IF(AND($AR15=BRASS!$B$87,($T15&gt;=BRASS!$F$87),($T15&lt;=BRASS!$G$87),($V15=BRASS!$E$87)),(BRASS!$C$87),(IF(AND($AR15=BRASS!$B$88,($T15&gt;=BRASS!$F$88),($T15&lt;=BRASS!$G$88),($V15=BRASS!$E$88)),(BRASS!$C$88),(IF(AND($AR15=BRASS!$B$89,($T15&gt;=BRASS!$F$89),($T15&lt;=BRASS!$G$89),($V15=BRASS!$E$89)),(BRASS!$C$89),(IF(AND($AR15=BRASS!$B$90,($T15&gt;=BRASS!$F$90),($T15&lt;=BRASS!$G$90),($V15=BRASS!$E$90)),(BRASS!$C$90),(IF(AND($AR15=BRASS!$B$91,($T15&gt;=BRASS!$F$91),($T15&lt;=BRASS!$G$91),($V15=BRASS!$E$91)),(BRASS!$C$91),(IF(AND($AR15=BRASS!$B$92,($T15&gt;=BRASS!$F$92),($T15&lt;=BRASS!$G$92),($V15=BRASS!$E$92)),(BRASS!$C$92),(IF(AND($AR15=BRASS!$B$93,($T15&gt;=BRASS!$F$93),($T15&lt;=BRASS!$G$93),($V15=BRASS!$E$93)),(BRASS!$C$93),(IF(AND($AR15=BRASS!$B$94,($T15&gt;=BRASS!$F$94),($T15&lt;=BRASS!$G$94),($V15=BRASS!$E$94)),(BRASS!$C$94),(IF(AND($AR15=BRASS!$B$95,($T15&gt;=BRASS!$F$95),($T15&lt;=BRASS!$G$95),($V15=BRASS!$E$95)),(BRASS!$C$95),(IF(AND($AR15=BRASS!$B$96,($T15&gt;=BRASS!$F$96),($T15&lt;=BRASS!$G$96),($V15=BRASS!$E$96)),(BRASS!$C$96),(IF(AND($AR15=BRASS!$B$97,($T15&gt;=BRASS!$F$97),($T15&lt;=BRASS!$G$97),($V15=BRASS!$E$97)),(BRASS!$C$97),("NA"))))))))))))))))))))))))))))))))))))))))))))))))))))))))))))))))))))))))))))</f>
        <v>NA</v>
      </c>
      <c r="AY15" s="82" t="str">
        <f t="shared" si="5"/>
        <v/>
      </c>
      <c r="AZ15" s="82" t="str">
        <f t="shared" si="6"/>
        <v/>
      </c>
      <c r="BA15" s="82" t="str">
        <f>IF(AND($AR15=BRASS!$B$4,($T15&gt;=BRASS!$F$4),($T15&lt;=BRASS!$G$4),($AA15=BRASS!$E$4)),(BRASS!$C$4),(IF(AND($AR15=BRASS!$B$5,($T15&gt;=BRASS!$F$5),($T15&lt;=BRASS!$G$5),($AA15=BRASS!$E$5)),(BRASS!$C$5),(IF(AND($AR15=BRASS!$B$6,($T15&gt;=BRASS!$F$6),($T15&lt;=BRASS!$G$6),($AA15=BRASS!$E$6)),(BRASS!$C$6),(IF(AND($AR15=BRASS!$B$7,($T15&gt;=BRASS!$F$7),($T15&lt;=BRASS!$G$7),($AA15=BRASS!$E$7)),(BRASS!$C$7),(IF(AND($AR15=BRASS!$B$8,($T15&gt;=BRASS!$F$8),($T15&lt;=BRASS!$G$8),($AA15=BRASS!$E$8)),(BRASS!$C$8),(IF(AND($AR15=BRASS!$B$9,($T15&gt;=BRASS!$F$9),($T15&lt;=BRASS!$G$9),($AA15=BRASS!$E$9)),(BRASS!$C$9),(IF(AND($AR15=BRASS!$B$10,($T15&gt;=BRASS!$F$10),($T15&lt;=BRASS!$G$10),($AA15=BRASS!$E$10)),(BRASS!$C$10),(IF(AND($AR15=BRASS!$B$11,($T15&gt;=BRASS!$F$11),($T15&lt;=BRASS!$G$11),($AA15=BRASS!$E$11)),(BRASS!$C$11),(IF(AND($AR15=BRASS!$B$12,($T15&gt;=BRASS!$F$12),($T15&lt;=BRASS!$G$12),($AA15=BRASS!$E$12)),(BRASS!$C$12),(IF(AND($AR15=BRASS!$B$13,($T15&gt;=BRASS!$F$13),($T15&lt;=BRASS!$G$13),($AA15=BRASS!$E$13)),(BRASS!$C$13),(IF(AND($AR15=BRASS!$B$14,($T15&gt;=BRASS!$F$14),($T15&lt;=BRASS!$G$14),($AA15=BRASS!$E$14)),(BRASS!$C$14),(IF(AND($AR15=BRASS!$B$15,($T15&gt;=BRASS!$F$15),($T15&lt;=BRASS!$G$15),($AA15=BRASS!$E$15)),(BRASS!$C$15),(IF(AND($AR15=BRASS!$B$16,($T15&gt;=BRASS!$F$16),($T15&lt;=BRASS!$G$16),($AA15=BRASS!$E$16)),(BRASS!$C$16),(IF(AND($AR15=BRASS!$B$17,($T15&gt;=BRASS!$F$17),($T15&lt;=BRASS!$G$17),($AA15=BRASS!$E$17)),(BRASS!$C$17),(IF(AND($AR15=BRASS!$B$18,($T15&gt;=BRASS!$F$18),($T15&lt;=BRASS!$G$18),($AA15=BRASS!$E$18)),(BRASS!$C$18),(IF(AND($AR15=BRASS!$B$19,($T15&gt;=BRASS!$F$19),($T15&lt;=BRASS!$G$19),($AA15=BRASS!$E$19)),(BRASS!$C$19),(IF(AND($AR15=BRASS!$B$20,($T15&gt;=BRASS!$F$20),($T15&lt;=BRASS!$G$20),($AA15=BRASS!$E$20)),(BRASS!$C$20),(IF(AND($AR15=BRASS!$B$21,($T15&gt;=BRASS!$F$21),($T15&lt;=BRASS!$G$21),($AA15=BRASS!$E$21)),(BRASS!$C$21),(IF(AND($AR15=BRASS!$B$22,($T15&gt;=BRASS!$F$22),($T15&lt;=BRASS!$G$22),($AA15=BRASS!$E$22)),(BRASS!$C$22),(IF(AND($AR15=BRASS!$B$23,($T15&gt;=BRASS!$F$23),($T15&lt;=BRASS!$G$23),($AA15=BRASS!$E$23)),(BRASS!$C$23),(IF(AND($AR15=BRASS!$B$24,($T15&gt;=BRASS!$F$24),($T15&lt;=BRASS!$G$24),($AA15=BRASS!$E$24)),(BRASS!$C$24),(IF(AND($AR15=BRASS!$B$25,($T15&gt;=BRASS!$F$25),($T15&lt;=BRASS!$G$25),($AA15=BRASS!$E$25)),(BRASS!$C$25),(IF(AND($AR15=BRASS!$B$26,($T15&gt;=BRASS!$F$26),($T15&lt;=BRASS!$G$26),($AA15=BRASS!$E$26)),(BRASS!$C$26),(IF(AND($AR15=BRASS!$B$27,($T15&gt;=BRASS!$F$27),($T15&lt;=BRASS!$G$27),($AA15=BRASS!$E$27)),(BRASS!$C$27),(IF(AND($AR15=BRASS!$B$28,($T15&gt;=BRASS!$F$28),($T15&lt;=BRASS!$G$28),($AA15=BRASS!$E$28)),(BRASS!$C$28),(IF(AND($AR15=BRASS!$B$29,($T15&gt;=BRASS!$F$29),($T15&lt;=BRASS!$G$29),($AA15=BRASS!$E$29)),(BRASS!$C$29),(IF(AND($AR15=BRASS!$B$30,($T15&gt;=BRASS!$F$30),($T15&lt;=BRASS!$G$30),($AA15=BRASS!$E$30)),(BRASS!$C$30),(IF(AND($AR15=BRASS!$B$31,($T15&gt;=BRASS!$F$31),($T15&lt;=BRASS!$G$31),($AA15=BRASS!$E$31)),(BRASS!$C$31),(IF(AND($AR15=BRASS!$B$32,($T15&gt;=BRASS!$F$32),($T15&lt;=BRASS!$G$32),($AA15=BRASS!$E$32)),(BRASS!$C$32),(IF(AND($AR15=BRASS!$B$33,($T15&gt;=BRASS!$F$33),($T15&lt;=BRASS!$G$33),($AA15=BRASS!$E$33)),(BRASS!$C$33),(IF(AND($AR15=BRASS!$B$34,($T15&gt;=BRASS!$F$34),($T15&lt;=BRASS!$G$34),($AA15=BRASS!$E$34)),(BRASS!$C$34),(IF(AND($AR15=BRASS!$B$35,($T15&gt;=BRASS!$F$35),($T15&lt;=BRASS!$G$35),($AA15=BRASS!$E$35)),(BRASS!$C$35),(IF(AND($AR15=BRASS!$B$36,($T15&gt;=BRASS!$F$36),($T15&lt;=BRASS!$G$36),($AA15=BRASS!$E$36)),(BRASS!$C$36),(IF(AND($AR15=BRASS!$B$37,($T15&gt;=BRASS!$F$37),($T15&lt;=BRASS!$G$37),($AA15=BRASS!$E$37)),(BRASS!$C$37),(IF(AND($AR15=BRASS!$B$38,($T15&gt;=BRASS!$F$38),($T15&lt;=BRASS!$G$38),($AA15=BRASS!$E$38)),(BRASS!$C$38),(IF(AND($AR15=BRASS!$B$39,($T15&gt;=BRASS!$F$39),($T15&lt;=BRASS!$G$39),($AA15=BRASS!$E$39)),(BRASS!$C$39),(IF(AND($AR15=BRASS!$B$40,($T15&gt;=BRASS!$F$40),($T15&lt;=BRASS!$G$40),($AA15=BRASS!$E$40)),(BRASS!$C$40),(IF(AND($AR15=BRASS!$B$41,($T15&gt;=BRASS!$F$41),($T15&lt;=BRASS!$G$41),($AA15=BRASS!$E$41)),(BRASS!$C$41),(IF(AND($AR15=BRASS!$B$42,($T15&gt;=BRASS!$F$42),($T15&lt;=BRASS!$G$42),($AA15=BRASS!$E$42)),(BRASS!$C$42),(IF(AND($AR15=BRASS!$B$43,($T15&gt;=BRASS!$F$43),($T15&lt;=BRASS!$G$43),($AA15=BRASS!$E$43)),(BRASS!$C$43),(IF(AND($AR15=BRASS!$B$44,($T15&gt;=BRASS!$F$44),($T15&lt;=BRASS!$G$44),($AA15=BRASS!$E$44)),(BRASS!$C$44),(IF(AND($AR15=BRASS!$B$45,($T15&gt;=BRASS!$F$45),($T15&lt;=BRASS!$G$45),($AA15=BRASS!$E$45)),(BRASS!$C$45),(IF(AND($AR15=BRASS!$B$46,($T15&gt;=BRASS!$F$46),($T15&lt;=BRASS!$G$46),($AA15=BRASS!$E$46)),(BRASS!$C$46),(IF(AND($AR15=BRASS!$B$47,($T15&gt;=BRASS!$F$47),($T15&lt;=BRASS!$G$47),($AA15=BRASS!$E$47)),(BRASS!$C$47),(IF(AND($AR15=BRASS!$B$48,($T15&gt;=BRASS!$F$48),($T15&lt;=BRASS!$G$48),($AA15=BRASS!$E$48)),(BRASS!$C$48),(IF(AND($AR15=BRASS!$B$49,($T15&gt;=BRASS!$F$49),($T15&lt;=BRASS!$G$49),($AA15=BRASS!$E$49)),(BRASS!$C$49),(IF(AND($AR15=BRASS!$B$50,($T15&gt;=BRASS!$F$50),($T15&lt;=BRASS!$G$50),($AA15=BRASS!$E$50)),(BRASS!$C$50),(IF(AND($AR15=BRASS!$B$51,($T15&gt;=BRASS!$F$51),($T15&lt;=BRASS!$G$51),($AA15=BRASS!$E$51)),(BRASS!$C$51),(IF(AND($AR15=BRASS!$B$52,($T15&gt;=BRASS!$F$52),($T15&lt;=BRASS!$G$52),($AA15=BRASS!$E$52)),(BRASS!$C$52),(IF(AND($AR15=BRASS!$B$53,($T15&gt;=BRASS!$F$53),($T15&lt;=BRASS!$G$53),($AA15=BRASS!$E$53)),(BRASS!$C$53),(IF(AND($AR15=BRASS!$B$54,($T15&gt;=BRASS!$F$54),($T15&lt;=BRASS!$G$54),($AA15=BRASS!$E$54)),(BRASS!$C$54),(IF(AND($AR15=BRASS!$B$55,($T15&gt;=BRASS!$F$55),($T15&lt;=BRASS!$G$55),($AA15=BRASS!$E$55)),(BRASS!$C$55),(IF(AND($AR15=BRASS!$B$56,($T15&gt;=BRASS!$F$56),($T15&lt;=BRASS!$G$56),($AA15=BRASS!$E$56)),(BRASS!$C$56),(IF(AND($AR15=BRASS!$B$57,($T15&gt;=BRASS!$F$57),($T15&lt;=BRASS!$G$57),($AA15=BRASS!$E$57)),(BRASS!$C$57),(IF(AND($AR15=BRASS!$B$58,($T15&gt;=BRASS!$F$58),($T15&lt;=BRASS!$G$58),($AA15=BRASS!$E$58)),(BRASS!$C$58),(IF(AND($AR15=BRASS!$B$59,($T15&gt;=BRASS!$F$59),($T15&lt;=BRASS!$G$59),($AA15=BRASS!$E$59)),(BRASS!$C$59),("NA"))))))))))))))))))))))))))))))))))))))))))))))))))))))))))))))))))))))))))))))))))))))))))))))))))))))))))))))))</f>
        <v>NA</v>
      </c>
      <c r="BB15" s="151" t="str">
        <f>(IF(AND($AR15=BRASS!$B$98,($T15&gt;=BRASS!$F$98),($T15&lt;=BRASS!$G$98),($AA15=BRASS!$E$98)),(BRASS!$C$98),(IF(AND($AR15=BRASS!$B$99,($T15&gt;=BRASS!$F$99),($T15&lt;=BRASS!$G$99),($AA15=BRASS!$E$99)),(BRASS!$C$99),(IF(AND($AR15=BRASS!$B$100,($T15&gt;=BRASS!$F$100),($T15&lt;=BRASS!$G$100),($AA15=BRASS!$E$100)),(BRASS!$C$100),(IF(AND($AR15=BRASS!$B$101,($T15&gt;=BRASS!$F$101),($T15&lt;=BRASS!$G$101),($AA15=BRASS!$E$101)),(BRASS!$C$101),(IF(AND($AR15=BRASS!$B$102,($T15&gt;=BRASS!$F$102),($T15&lt;=BRASS!$G$102),($AA15=BRASS!$E$102)),(BRASS!$C$102),(IF(AND($AR15=BRASS!$B$103,($T15&gt;=BRASS!$F$103),($T15&lt;=BRASS!$G$103),($AA15=BRASS!$E$103)),(BRASS!$C$103),(IF(AND($AR15=BRASS!$B$104,($T15&gt;=BRASS!$F$104),($T15&lt;=BRASS!$G$104),($AA15=BRASS!$E$104)),(BRASS!$C$104),(IF(AND($AR15=BRASS!$B$105,($T15&gt;=BRASS!$F$105),($T15&lt;=BRASS!$G$105),($AA15=BRASS!$E$105)),(BRASS!$C$105),(IF(AND($AR15=BRASS!$B$106,($T15&gt;=BRASS!$F$106),($T15&lt;=BRASS!$G$106),($AA15=BRASS!$E$106)),(BRASS!$C$106),(IF(AND($AR15=BRASS!$B$107,($T15&gt;=BRASS!$F$107),($T15&lt;=BRASS!$G$107),($AA15=BRASS!$E$107)),(BRASS!$C$107),(IF(AND($AR15=BRASS!$B$108,($T15&gt;=BRASS!$F$108),($T15&lt;=BRASS!$G$108),($AA15=BRASS!$E$108)),(BRASS!$C$108),(IF(AND($AR15=BRASS!$B$109,($T15&gt;=BRASS!$F$109),($T15&lt;=BRASS!$G$109),($AA15=BRASS!$E$109)),(BRASS!$C$109),(IF(AND($AR15=BRASS!$B$110,($T15&gt;=BRASS!$F$110),($T15&lt;=BRASS!$G$110),($AA15=BRASS!$E$110)),(BRASS!$C$110),(IF(AND($AR15=BRASS!$B$111,($T15&gt;=BRASS!$F$111),($T15&lt;=BRASS!$G$111),($AA15=BRASS!$E$111)),(BRASS!$C$111),(IF(AND($AR15=BRASS!$B$112,($T15&gt;=BRASS!$F$112),($T15&lt;=BRASS!$G$112),($AA15=BRASS!$E$112)),(BRASS!$C$112),(IF(AND($AR15=BRASS!$B$113,($T15&gt;=BRASS!$F$113),($T15&lt;=BRASS!$G$113),($AA15=BRASS!$E$113)),(BRASS!$C$113),(IF(AND($AR15=BRASS!$B$114,($T15&gt;=BRASS!$F$114),($T15&lt;=BRASS!$G$114),($AA15=BRASS!$E$114)),(BRASS!$C$114),(IF(AND($AR15=BRASS!$B$115,($T15&gt;=BRASS!$F$115),($T15&lt;=BRASS!$G$115),($AA15=BRASS!$E$115)),(BRASS!$C$115),(IF(AND($AR15=BRASS!$B$116,($T15&gt;=BRASS!$F$116),($T15&lt;=BRASS!$G$116),($AA15=BRASS!$E$116)),(BRASS!$C$116),(IF(AND($AR15=BRASS!$B$117,($T15&gt;=BRASS!$F$117),($T15&lt;=BRASS!$G$117),($AA15=BRASS!$E$117)),(BRASS!$C$117),(IF(AND($AR15=BRASS!$B$118,($T15&gt;=BRASS!$F$118),($T15&lt;=BRASS!$G$118),($AA15=BRASS!$E$118)),(BRASS!$C$118),(IF(AND($AR15=BRASS!$B$119,($T15&gt;=BRASS!$F$119),($T15&lt;=BRASS!$G$119),($AA15=BRASS!$E$119)),(BRASS!$C$119),(IF(AND($AR15=BRASS!$B$120,($T15&gt;=BRASS!$F$120),($T15&lt;=BRASS!$G$120),($AA15=BRASS!$E$120)),(BRASS!$C$120),(IF(AND($AR15=BRASS!$B$121,($T15&gt;=BRASS!$F$121),($T15&lt;=BRASS!$G$121),($AA15=BRASS!$E$121)),(BRASS!$C$121),(IF(AND($AR15=BRASS!$B$122,($T15&gt;=BRASS!$F$122),($T15&lt;=BRASS!$G$122),($AA15=BRASS!$E$122)),(BRASS!$C$122),(IF(AND($AR15=BRASS!$B$123,($T15&gt;=BRASS!$F$123),($T15&lt;=BRASS!$G$123),($AA15=BRASS!$E$123)),(BRASS!$C$123),(IF(AND($AR15=BRASS!$B$124,($T15&gt;=BRASS!$F$124),($T15&lt;=BRASS!$G$124),($AA15=BRASS!$E$124)),(BRASS!$C$124),(IF(AND($AR15=BRASS!$B$125,($T15&gt;=BRASS!$F$125),($T15&lt;=BRASS!$G$125),($AA15=BRASS!$E$125)),(BRASS!$C$125),(IF(AND($AR15=BRASS!$B$126,($T15&gt;=BRASS!$F$126),($T15&lt;=BRASS!$G$126),($AA15=BRASS!$E$126)),(BRASS!$C$126),(IF(AND($AR15=BRASS!$B$127,($T15&gt;=BRASS!$F$127),($T15&lt;=BRASS!$G$127),($AA15=BRASS!$E$127)),(BRASS!$C$127),(IF(AND($AR15=BRASS!$B$128,($T15&gt;=BRASS!$F$128),($T15&lt;=BRASS!$G$128),($AA15=BRASS!$E$128)),(BRASS!$C$128),(IF(AND($AR15=BRASS!$B$129,($T15&gt;=BRASS!$F$129),($T15&lt;=BRASS!$G$129),($AA15=BRASS!$E$129)),(BRASS!$C$129),(IF(AND($AR15=BRASS!$B$130,($T15&gt;=BRASS!$F$130),($T15&lt;=BRASS!$G$130),($AA15=BRASS!$E$130)),(BRASS!$C$130),(IF(AND($AR15=BRASS!$B$131,($T15&gt;=BRASS!$F$131),($T15&lt;=BRASS!$G$131),($AA15=BRASS!$E$131)),(BRASS!$C$131),(IF(AND($AR15=BRASS!$B$132,($T15&gt;=BRASS!$F$132),($T15&lt;=BRASS!$G$132),($AA15=BRASS!$E$132)),(BRASS!$C$132),(IF(AND($AR15=BRASS!$B$133,($T15&gt;=BRASS!$F$133),($T15&lt;=BRASS!$G$133),($AA15=BRASS!$E$133)),(BRASS!$C$133),(IF(AND($AR15=BRASS!$B$134,($T15&gt;=BRASS!$F$134),($T15&lt;=BRASS!$G$134),($AA15=BRASS!$E$134)),(BRASS!$C$134),(IF(AND($AR15=BRASS!$B$135,($T15&gt;=BRASS!$F$135),($T15&lt;=BRASS!$G$135),($AA15=BRASS!$E$135)),(BRASS!$C$135),(IF(AND($AR15=BRASS!$B$136,($T15&gt;=BRASS!$F$136),($T15&lt;=BRASS!$G$136),($AA15=BRASS!$E$136)),(BRASS!$C$136),(IF(AND($AR15=BRASS!$B$137,($T15&gt;=BRASS!$F$137),($T15&lt;=BRASS!$G$137),($AA15=BRASS!$E$137)),(BRASS!$C$137),(IF(AND($AR15=BRASS!$B$138,($T15&gt;=BRASS!$F$138),($T15&lt;=BRASS!$G$138),($AA15=BRASS!$E$138)),(BRASS!$C$138),(IF(AND($AR15=BRASS!$B$139,($T15&gt;=BRASS!$F$139),($T15&lt;=BRASS!$G$139),($AA15=BRASS!$E$139)),(BRASS!$C$139),(IF(AND($AR15=BRASS!$B$140,($T15&gt;=BRASS!$F$140),($T15&lt;=BRASS!$G$140),($AA15=BRASS!$E$140)),(BRASS!$C$140),(IF(AND($AR15=BRASS!$B$141,($T15&gt;=BRASS!$F$141),($T15&lt;=BRASS!$G$141),($AA15=BRASS!$E$141)),(BRASS!$C$141),(IF(AND($AR15=BRASS!$B$142,($T15&gt;=BRASS!$F$142),($T15&lt;=BRASS!$G$142),($AA15=BRASS!$E$142)),(BRASS!$C$142),(IF(AND($AR15=BRASS!$B$143,($T15&gt;=BRASS!$F$143),($T15&lt;=BRASS!$G$143),($AA15=BRASS!$E$143)),(BRASS!$C$143),(IF(AND($AR15=BRASS!$B$144,($T15&gt;=BRASS!$F$144),($T15&lt;=BRASS!$G$144),($AA15=BRASS!$E$144)),(BRASS!$C$144),(IF(AND($AR15=BRASS!$B$145,($T15&gt;=BRASS!$F$145),($T15&lt;=BRASS!$G$145),($AA15=BRASS!$E$145)),(BRASS!$C$145),(IF(AND($AR15=BRASS!$B$145,($T15&gt;=BRASS!$F$145),($T15&lt;=BRASS!$G$145),($AA15=BRASS!$E$145)),(BRASS!$C$145),(IF(AND($AR15=BRASS!$B$146,($T15&gt;=BRASS!$F$146),($T15&lt;=BRASS!$G$146),($AA15=BRASS!$E$146)),(BRASS!$C$146),(IF(AND($AR15=BRASS!$B$147,($T15&gt;=BRASS!$F$147),($T15&lt;=BRASS!$G$147),($AA15=BRASS!$E$147)),(BRASS!$C$147),(IF(AND($AR15=BRASS!$B$148,($T15&gt;=BRASS!$F$148),($T15&lt;=BRASS!$G$148),($AA15=BRASS!$E$148)),(BRASS!$C$148),(IF(AND($AR15=BRASS!$B$149,($T15&gt;=BRASS!$F$149),($T15&lt;=BRASS!$G$149),($AA15=BRASS!$E$149)),(BRASS!$C$149),(IF(AND($AR15=BRASS!$B$150,($T15&gt;=BRASS!$F$150),($T15&lt;=BRASS!$G$150),($AA15=BRASS!$E$150)),(BRASS!$C$150),(IF(AND($AR15=BRASS!$B$151,($T15&gt;=BRASS!$F$151),($T15&lt;=BRASS!$G$151),($AA15=BRASS!$E$151)),(BRASS!$C$151),(IF(AND($AR15=BRASS!$B$152,($T15&gt;=BRASS!$F$152),($T15&lt;=BRASS!$G$152),($AA15=BRASS!$E$152)),(BRASS!$C$152),(IF(AND($AR15=BRASS!$B$153,($T15&gt;=BRASS!$F$153),($T15&lt;=BRASS!$G$153),($AA15=BRASS!$E$153)),(BRASS!$C$153),("NA")))))))))))))))))))))))))))))))))))))))))))))))))))))))))))))))))))))))))))))))))))))))))))))))))))))))))))))))))))</f>
        <v>NA</v>
      </c>
      <c r="BC15" s="152" t="str">
        <f>IF(AND($AR15=BRASS!$B$154,($T15&gt;=BRASS!$F$154),($T15&lt;=BRASS!$G$154),($AA15=BRASS!$E$154)),(BRASS!$C$154),(IF(AND($AR15=BRASS!$B$155,($T15&gt;=BRASS!$F$155),($T15&lt;=BRASS!$G$155),($AA15=BRASS!$E$155)),(BRASS!$C$155),(IF(AND($AR15=BRASS!$B$156,($T15&gt;=BRASS!$F$156),($T15&lt;=BRASS!$G$156),($AA15=BRASS!$E$156)),(BRASS!$C$156),(IF(AND($AR15=BRASS!$B$157,($T15&gt;=BRASS!$F$157),($T15&lt;=BRASS!$G$157),($AA15=BRASS!$E$157)),(BRASS!$C$157),(IF(AND($AR15=BRASS!$B$158,($T15&gt;=BRASS!$F$158),($T15&lt;=BRASS!$G$158),($AA15=BRASS!$E$158)),(BRASS!$C$158),(IF(AND($AR15=BRASS!$B$159,($T15&gt;=BRASS!$F$159),($T15&lt;=BRASS!$G$159),($AA15=BRASS!$E$159)),(BRASS!$C$159),(IF(AND($AR15=BRASS!$B$160,($T15&gt;=BRASS!$F$160),($T15&lt;=BRASS!$G$160),($AA15=BRASS!$E$160)),(BRASS!$C$160),(IF(AND($AR15=BRASS!$B$161,($T15&gt;=BRASS!$F$161),($T15&lt;=BRASS!$G$161),($AA15=BRASS!$E$161)),(BRASS!$C$161),(IF(AND($AR15=BRASS!$B$162,($T15&gt;=BRASS!$F$162),($T15&lt;=BRASS!$G$162),($AA15=BRASS!$E$162)),(BRASS!$C$162),(IF(AND($AR15=BRASS!$B$163,($T15&gt;=BRASS!$F$163),($T15&lt;=BRASS!$G$163),($AA15=BRASS!$E$163)),(BRASS!$C$163),(IF(AND($AR15=BRASS!$B$164,($T15&gt;=BRASS!$F$164),($T15&lt;=BRASS!$G$164),($AA15=BRASS!$E$164)),(BRASS!$C$164),(IF(AND($AR15=BRASS!$B$165,($T15&gt;=BRASS!$F$165),($T15&lt;=BRASS!$G$165),($AA15=BRASS!$E$165)),(BRASS!$C$165),(IF(AND($AR15=BRASS!$B$166,($T15&gt;=BRASS!$F$166),($T15&lt;=BRASS!$G$166),($AA15=BRASS!$E$166)),(BRASS!$C$166),(IF(AND($AR15=BRASS!$B$167,($T15&gt;=BRASS!$F$167),($T15&lt;=BRASS!$G$167),($AA15=BRASS!$E$167)),(BRASS!$C$167),(IF(AND($AR15=BRASS!$B$168,($T15&gt;=BRASS!$F$168),($T15&lt;=BRASS!$G$168),($AA15=BRASS!$E$168)),(BRASS!$C$168),(IF(AND($AR15=BRASS!$B$169,($T15&gt;=BRASS!$F$169),($T15&lt;=BRASS!$G$169),($AA15=BRASS!$E$169)),(BRASS!$C$169),(IF(AND($AR15=BRASS!$B$170,($T15&gt;=BRASS!$F$170),($T15&lt;=BRASS!$G$170),($AA15=BRASS!$E$170)),(BRASS!$C$170),(IF(AND($AR15=BRASS!$B$171,($T15&gt;=BRASS!$F$171),($T15&lt;=BRASS!$G$171),($AA15=BRASS!$E$171)),(BRASS!$C$171),(IF(AND($AR15=BRASS!$B$172,($T15&gt;=BRASS!$F$172),($T15&lt;=BRASS!$G$172),($AA15=BRASS!$E$172)),(BRASS!$C$172),(IF(AND($AR15=BRASS!$B$173,($T15&gt;=BRASS!$F$173),($T15&lt;=BRASS!$G$173),($AA15=BRASS!$E$173)),(BRASS!$C$173),(IF(AND($AR15=BRASS!$B$174,($T15&gt;=BRASS!$F$174),($T15&lt;=BRASS!$G$174),($AA15=BRASS!$E$174)),(BRASS!$C$174),(IF(AND($AR15=BRASS!$B$175,($T15&gt;=BRASS!$F$175),($T15&lt;=BRASS!$G$175),($AA15=BRASS!$E$175)),(BRASS!$C$175),(IF(AND($AR15=BRASS!$B$176,($T15&gt;=BRASS!$F$176),($T15&lt;=BRASS!$G$176),($AA15=BRASS!$E$176)),(BRASS!$C$176),(IF(AND($AR15=BRASS!$B$177,($T15&gt;=BRASS!$F$177),($T15&lt;=BRASS!$G$177),($AA15=BRASS!$E$177)),(BRASS!$C$177),(IF(AND($AR15=BRASS!$B$178,($T15&gt;=BRASS!$F$178),($T15&lt;=BRASS!$G$178),($AA15=BRASS!$E$178)),(BRASS!$C$178),(IF(AND($AR15=BRASS!$B$179,($T15&gt;=BRASS!$F$179),($T15&lt;=BRASS!$G$179),($AA15=BRASS!$E$179)),(BRASS!$C$179),(IF(AND($AR15=BRASS!$B$180,($T15&gt;=BRASS!$F$180),($T15&lt;=BRASS!$G$180),($AA15=BRASS!$E$180)),(BRASS!$C$180),(IF(AND($AR15=BRASS!$B$181,($T15&gt;=BRASS!$F$181),($T15&lt;=BRASS!$G$181),($AA15=BRASS!$E$181)),(BRASS!$C$181),(IF(AND($AR15=BRASS!$B$182,($T15&gt;=BRASS!$F$182),($T15&lt;=BRASS!$G$182),($AA15=BRASS!$E$182)),(BRASS!$C$182),(IF(AND($AR15=BRASS!$B$183,($T15&gt;=BRASS!$F$183),($T15&lt;=BRASS!$G$183),($AA15=BRASS!$E$183)),(BRASS!$C$183),(IF(AND($AR15=BRASS!$B$184,($T15&gt;=BRASS!$F$184),($T15&lt;=BRASS!$G$184),($AA15=BRASS!$E$184)),(BRASS!$C$184),(IF(AND($AR15=BRASS!$B$185,($T15&gt;=BRASS!$F$185),($T15&lt;=BRASS!$G$185),($AA15=BRASS!$E$185)),(BRASS!$C$185),(IF(AND($AR15=BRASS!$B$186,($T15&gt;=BRASS!$F$186),($T15&lt;=BRASS!$G$186),($AA15=BRASS!$E$186)),(BRASS!$C$186),(IF(AND($AR15=BRASS!$B$187,($T15&gt;=BRASS!$F$187),($T15&lt;=BRASS!$G$187),($AA15=BRASS!$E$187)),(BRASS!$C$187),(IF(AND($AR15=BRASS!$B$188,($T15&gt;=BRASS!$F$188),($T15&lt;=BRASS!$G$188),($AA15=BRASS!$E$188)),(BRASS!$C$188),(IF(AND($AR15=BRASS!$B$189,($T15&gt;=BRASS!$F$189),($T15&lt;=BRASS!$G$189),($AA15=BRASS!$E$189)),(BRASS!$C$189),(IF(AND($AR15=BRASS!$B$190,($T15&gt;=BRASS!$F$190),($T15&lt;=BRASS!$G$190),($AA15=BRASS!$E$190)),(BRASS!$C$190),(IF(AND($AR15=BRASS!$B$191,($T15&gt;=BRASS!$F$191),($T15&lt;=BRASS!$G$191),($AA15=BRASS!$E$191)),(BRASS!$C$191),(IF(AND($AR15=BRASS!$B$192,($T15&gt;=BRASS!$F$192),($T15&lt;=BRASS!$G$192),($AA15=BRASS!$E$192)),(BRASS!$C$192),(IF(AND($AR15=BRASS!$B$193,($T15&gt;=BRASS!$F$193),($T15&lt;=BRASS!$G$193),($AA15=BRASS!$E$193)),(BRASS!$C$193),(IF(AND($AR15=BRASS!$B$194,($T15&gt;=BRASS!$F$194),($T15&lt;=BRASS!$G$194),($AA15=BRASS!$E$194)),(BRASS!$C$194),(IF(AND($AR15=BRASS!$B$195,($T15&gt;=BRASS!$F$195),($T15&lt;=BRASS!$G$195),($AA15=BRASS!$E$195)),(BRASS!$C$195),(IF(AND($AR15=BRASS!$B$196,($T15&gt;=BRASS!$F$196),($T15&lt;=BRASS!$G$196),($AA15=BRASS!$E$196)),(BRASS!$C$196),("NA"))))))))))))))))))))))))))))))))))))))))))))))))))))))))))))))))))))))))))))))))))))))</f>
        <v>NA</v>
      </c>
      <c r="BD15" s="152" t="str">
        <f>IF(AND($AR15=BRASS!$B$60,($T15&gt;=BRASS!$F$60),($T15&lt;=BRASS!$G$60),($AA15=BRASS!$E$60)),(BRASS!$C$60),(IF(AND($AR15=BRASS!$B$61,($T15&gt;=BRASS!$F$61),($T15&lt;=BRASS!$G$61),($AA15=BRASS!$E$61)),(BRASS!$C$61),(IF(AND($AR15=BRASS!$B$62,($T15&gt;=BRASS!$F$62),($T15&lt;=BRASS!$G$62),($AA15=BRASS!$E$62)),(BRASS!$C$62),(IF(AND($AR15=BRASS!$B$63,($T15&gt;=BRASS!$F$63),($T15&lt;=BRASS!$G$63),($AA15=BRASS!$E$63)),(BRASS!$C$63),(IF(AND($AR15=BRASS!$B$64,($T15&gt;=BRASS!$F$64),($T15&lt;=BRASS!$G$64),($AA15=BRASS!$E$64)),(BRASS!$C$64),(IF(AND($AR15=BRASS!$B$65,($T15&gt;=BRASS!$F$65),($T15&lt;=BRASS!$G$65),($AA15=BRASS!$E$65)),(BRASS!$C$65),(IF(AND($AR15=BRASS!$B$66,($T15&gt;=BRASS!$F$66),($T15&lt;=BRASS!$G$66),($AA15=BRASS!$E$66)),(BRASS!$C$66),(IF(AND($AR15=BRASS!$B$67,($T15&gt;=BRASS!$F$67),($T15&lt;=BRASS!$G$67),($AA15=BRASS!$E$67)),(BRASS!$C$67),(IF(AND($AR15=BRASS!$B$68,($T15&gt;=BRASS!$F$68),($T15&lt;=BRASS!$G$68),($AA15=BRASS!$E$68)),(BRASS!$C$68),(IF(AND($AR15=BRASS!$B$69,($T15&gt;=BRASS!$F$69),($T15&lt;=BRASS!$G$69),($AA15=BRASS!$E$69)),(BRASS!$C$69),(IF(AND($AR15=BRASS!$B$70,($T15&gt;=BRASS!$F$70),($T15&lt;=BRASS!$G$70),($AA15=BRASS!$E$70)),(BRASS!$C$70),(IF(AND($AR15=BRASS!$B$71,($T15&gt;=BRASS!$F$71),($T15&lt;=BRASS!$G$71),($AA15=BRASS!$E$71)),(BRASS!$C$71),(IF(AND($AR15=BRASS!$B$72,($T15&gt;=BRASS!$F$72),($T15&lt;=BRASS!$G$72),($AA15=BRASS!$E$72)),(BRASS!$C$72),(IF(AND($AR15=BRASS!$B$73,($T15&gt;=BRASS!$F$73),($T15&lt;=BRASS!$G$73),($AA15=BRASS!$E$73)),(BRASS!$C$73),(IF(AND($AR15=BRASS!$B$74,($T15&gt;=BRASS!$F$74),($T15&lt;=BRASS!$G$74),($AA15=BRASS!$E$74)),(BRASS!$C$74),(IF(AND($AR15=BRASS!$B$75,($T15&gt;=BRASS!$F$75),($T15&lt;=BRASS!$G$75),($AA15=BRASS!$E$75)),(BRASS!$C$75),(IF(AND($AR15=BRASS!$B$76,($T15&gt;=BRASS!$F$76),($T15&lt;=BRASS!$G$76),($AA15=BRASS!$E$76)),(BRASS!$C$76),(IF(AND($AR15=BRASS!$B$77,($T15&gt;=BRASS!$F$77),($T15&lt;=BRASS!$G$77),($AA15=BRASS!$E$77)),(BRASS!$C$77),(IF(AND($AR15=BRASS!$B$78,($T15&gt;=BRASS!$F$78),($T15&lt;=BRASS!$G$78),($AA15=BRASS!$E$78)),(BRASS!$C$78),(IF(AND($AR15=BRASS!$B$79,($T15&gt;=BRASS!$F$79),($T15&lt;=BRASS!$G$79),($AA15=BRASS!$E$79)),(BRASS!$C$79),(IF(AND($AR15=BRASS!$B$80,($T15&gt;=BRASS!$F$80),($T15&lt;=BRASS!$G$80),($AA15=BRASS!$E$80)),(BRASS!$C$80),(IF(AND($AR15=BRASS!$B$81,($T15&gt;=BRASS!$F$81),($T15&lt;=BRASS!$G$81),($AA15=BRASS!$E$81)),(BRASS!$C$81),(IF(AND($AR15=BRASS!$B$82,($T15&gt;=BRASS!$F$82),($T15&lt;=BRASS!$G$82),($AA15=BRASS!$E$82)),(BRASS!$C$82),(IF(AND($AR15=BRASS!$B$83,($T15&gt;=BRASS!$F$83),($T15&lt;=BRASS!$G$83),($AA15=BRASS!$E$83)),(BRASS!$C$83),(IF(AND($AR15=BRASS!$B$84,($T15&gt;=BRASS!$F$84),($T15&lt;=BRASS!$G$84),($AA15=BRASS!$E$84)),(BRASS!$C$84),(IF(AND($AR15=BRASS!$B$85,($T15&gt;=BRASS!$F$85),($T15&lt;=BRASS!$G$85),($AA15=BRASS!$E$85)),(BRASS!$C$85),(IF(AND($AR15=BRASS!$B$86,($T15&gt;=BRASS!$F$86),($T15&lt;=BRASS!$G$86),($AA15=BRASS!$E$86)),(BRASS!$C$86),(IF(AND($AR15=BRASS!$B$87,($T15&gt;=BRASS!$F$87),($T15&lt;=BRASS!$G$87),($AA15=BRASS!$E$87)),(BRASS!$C$87),(IF(AND($AR15=BRASS!$B$88,($T15&gt;=BRASS!$F$88),($T15&lt;=BRASS!$G$88),($AA15=BRASS!$E$88)),(BRASS!$C$88),(IF(AND($AR15=BRASS!$B$89,($T15&gt;=BRASS!$F$89),($T15&lt;=BRASS!$G$89),($AA15=BRASS!$E$89)),(BRASS!$C$89),(IF(AND($AR15=BRASS!$B$90,($T15&gt;=BRASS!$F$90),($T15&lt;=BRASS!$G$90),($AA15=BRASS!$E$90)),(BRASS!$C$90),(IF(AND($AR15=BRASS!$B$91,($T15&gt;=BRASS!$F$91),($T15&lt;=BRASS!$G$91),($AA15=BRASS!$E$91)),(BRASS!$C$91),(IF(AND($AR15=BRASS!$B$92,($T15&gt;=BRASS!$F$92),($T15&lt;=BRASS!$G$92),($AA15=BRASS!$E$92)),(BRASS!$C$92),(IF(AND($AR15=BRASS!$B$93,($T15&gt;=BRASS!$F$93),($T15&lt;=BRASS!$G$93),($AA15=BRASS!$E$93)),(BRASS!$C$93),(IF(AND($AR15=BRASS!$B$94,($T15&gt;=BRASS!$F$94),($T15&lt;=BRASS!$G$94),($AA15=BRASS!$E$94)),(BRASS!$C$94),(IF(AND($AR15=BRASS!$B$95,($T15&gt;=BRASS!$F$95),($T15&lt;=BRASS!$G$95),($AA15=BRASS!$E$95)),(BRASS!$C$95),(IF(AND($AR15=BRASS!$B$96,($T15&gt;=BRASS!$F$96),($T15&lt;=BRASS!$G$96),($AA15=BRASS!$E$96)),(BRASS!$C$96),(IF(AND($AR15=BRASS!$B$97,($T15&gt;=BRASS!$F$97),($T15&lt;=BRASS!$G$97),($AA15=BRASS!$E$97)),(BRASS!$C$97),("NA"))))))))))))))))))))))))))))))))))))))))))))))))))))))))))))))))))))))))))))</f>
        <v>NA</v>
      </c>
      <c r="BE15" s="97"/>
      <c r="BF15" s="82" t="str">
        <f t="shared" si="7"/>
        <v/>
      </c>
      <c r="BG15" s="82" t="str">
        <f t="shared" si="8"/>
        <v/>
      </c>
      <c r="BH15" s="82" t="str">
        <f>IF(AND($AR15=SS!$B$4,($T15&gt;=SS!$F$4),($T15&lt;=SS!$G$4),($V15=SS!$E$4)),(SS!$C$4),(IF(AND($AR15=SS!$B$5,($T15&gt;=SS!$F$5),($T15&lt;=SS!$G$5),($V15=SS!$E$5)),(SS!$C$5),(IF(AND($AR15=SS!$B$6,($T15&gt;=SS!$F$6),($T15&lt;=SS!$G$6),($V15=SS!$E$6)),(SS!$C$6),(IF(AND($AR15=SS!$B$7,($T15&gt;=SS!$F$7),($T15&lt;=SS!$G$7),($V15=SS!$E$7)),(SS!$C$7),(IF(AND($AR15=SS!$B$8,($T15&gt;=SS!$F$8),($T15&lt;=SS!$G$8),($V15=SS!$E$8)),(SS!$C$8),(IF(AND($AR15=SS!$B$9,($T15&gt;=SS!$F$9),($T15&lt;=SS!$G$9),($V15=SS!$E$9)),(SS!$C$9),(IF(AND($AR15=SS!$B$10,($T15&gt;=SS!$F$10),($T15&lt;=SS!$G$10),($V15=SS!$E$10)),(SS!$C$10),(IF(AND($AR15=SS!$B$11,($T15&gt;=SS!$F$11),($T15&lt;=SS!$G$11),($V15=SS!$E$11)),(SS!$C$11),(IF(AND($AR15=SS!$B$12,($T15&gt;=SS!$F$12),($T15&lt;=SS!$G$12),($V15=SS!$E$12)),(SS!$C$12),(IF(AND($AR15=SS!$B$13,($T15&gt;=SS!$F$13),($T15&lt;=SS!$G$13),($V15=SS!$E$13)),(SS!$C$13),(IF(AND($AR15=SS!$B$14,($T15&gt;=SS!$F$14),($T15&lt;=SS!$G$14),($V15=SS!$E$14)),(SS!$C$14),(IF(AND($AR15=SS!$B$15,($T15&gt;=SS!$F$15),($T15&lt;=SS!$G$15),($V15=SS!$E$15)),(SS!$C$15),(IF(AND($AR15=SS!$B$16,($T15&gt;=SS!$F$16),($T15&lt;=SS!$G$16),($V15=SS!$E$16)),(SS!$C$16),(IF(AND($AR15=SS!$B$17,($T15&gt;=SS!$F$17),($T15&lt;=SS!$G$17),($V15=SS!$E$17)),(SS!$C$17),(IF(AND($AR15=SS!$B$18,($T15&gt;=SS!$F$18),($T15&lt;=SS!$G$18),($V15=SS!$E$18)),(SS!$C$18),(IF(AND($AR15=SS!$B$19,($T15&gt;=SS!$F$19),($T15&lt;=SS!$G$19),($V15=SS!$E$19)),(SS!$C$19),(IF(AND($AR15=SS!$B$20,($T15&gt;=SS!$F$20),($T15&lt;=SS!$G$20),($V15=SS!$E$20)),(SS!$C$20),(IF(AND($AR15=SS!$B$21,($T15&gt;=SS!$F$21),($T15&lt;=SS!$G$21),($V15=SS!$E$21)),(SS!$C$21),(IF(AND($AR15=SS!$B$22,($T15&gt;=SS!$F$22),($T15&lt;=SS!$G$22),($V15=SS!$E$22)),(SS!$C$22),(IF(AND($AR15=SS!$B$23,($T15&gt;=SS!$F$23),($T15&lt;=SS!$G$23),($V15=SS!$E$23)),(SS!$C$23),(IF(AND($AR15=SS!$B$24,($T15&gt;=SS!$F$24),($T15&lt;=SS!$G$24),($V15=SS!$E$24)),(SS!$C$24),(IF(AND($AR15=SS!$B$25,($T15&gt;=SS!$F$25),($T15&lt;=SS!$G$25),($V15=SS!$E$25)),(SS!$C$25),(IF(AND($AR15=SS!$B$26,($T15&gt;=SS!$F$26),($T15&lt;=SS!$G$26),($V15=SS!$E$26)),(SS!$C$26),(IF(AND($AR15=SS!$B$27,($T15&gt;=SS!$F$27),($T15&lt;=SS!$G$27),($V15=SS!$E$27)),(SS!$C$27),(IF(AND($AR15=SS!$B$28,($T15&gt;=SS!$F$28),($T15&lt;=SS!$G$28),($V15=SS!$E$28)),(SS!$C$28),(IF(AND($AR15=SS!$B$29,($T15&gt;=SS!$F$29),($T15&lt;=SS!$G$29),($V15=SS!$E$29)),(SS!$C$29),(IF(AND($AR15=SS!$B$30,($T15&gt;=SS!$F$30),($T15&lt;=SS!$G$30),($V15=SS!$E$30)),(SS!$C$30),("NA"))))))))))))))))))))))))))))))))))))))))))))))))))))))</f>
        <v>NA</v>
      </c>
      <c r="BI15" s="83" t="str">
        <f>(IF(AND($AR15=SS!$B$31,($T15&gt;=SS!$F$31),($T15&lt;=SS!$G$31),($V15=SS!$E$31)),(SS!$C$31),(IF(AND($AR15=SS!$B$32,($T15&gt;=SS!$F$32),($T15&lt;=SS!$G$32),($V15=SS!$E$32)),(SS!$C$32),(IF(AND($AR15=SS!$B$33,($T15&gt;=SS!$F$33),($T15&lt;=SS!$G$33),($V15=SS!$E$33)),(SS!$C$33),(IF(AND($AR15=SS!$B$34,($T15&gt;=SS!$F$34),($T15&lt;=SS!$G$34),($V15=SS!$E$34)),(SS!$C$34),(IF(AND($AR15=SS!$B$35,($T15&gt;=SS!$F$35),($T15&lt;=SS!$G$35),($V15=SS!$E$35)),(SS!$C$35),(IF(AND($AR15=SS!$B$36,($T15&gt;=SS!$F$36),($T15&lt;=SS!$G$36),($V15=SS!$E$36)),(SS!$C$36),(IF(AND($AR15=SS!$B$37,($T15&gt;=SS!$F$37),($T15&lt;=SS!$G$37),($V15=SS!$E$37)),(SS!$C$37),(IF(AND($AR15=SS!$B$38,($T15&gt;=SS!$F$38),($T15&lt;=SS!$G$38),($V15=SS!$E$38)),(SS!$C$38),(IF(AND($AR15=SS!$B$39,($T15&gt;=SS!$F$39),($T15&lt;=SS!$G$39),($V15=SS!$E$39)),(SS!$C$39),(IF(AND($AR15=SS!$B$40,($T15&gt;=SS!$F$40),($T15&lt;=SS!$G$40),($V15=SS!$E$40)),(SS!$C$40),(IF(AND($AR15=SS!$B$41,($T15&gt;=SS!$F$41),($T15&lt;=SS!$G$41),($V15=SS!$E$41)),(SS!$C$41),(IF(AND($AR15=SS!$B$42,($T15&gt;=SS!$F$42),($T15&lt;=SS!$G$42),($V15=SS!$E$42)),(SS!$C$42),(IF(AND($AR15=SS!$B$43,($T15&gt;=SS!$F$43),($T15&lt;=SS!$G$43),($V15=SS!$E$43)),(SS!$C$43),(IF(AND($AR15=SS!$B$44,($T15&gt;=SS!$F$44),($T15&lt;=SS!$G$44),($V15=SS!$E$44)),(SS!$C$44),(IF(AND($AR15=SS!$B$45,($T15&gt;=SS!$F$45),($T15&lt;=SS!$G$45),($V15=SS!$E$45)),(SS!$C$45),(IF(AND($AR15=SS!$B$46,($T15&gt;=SS!$F$46),($T15&lt;=SS!$G$46),($V15=SS!$E$46)),(SS!$C$46),(IF(AND($AR15=SS!$B$47,($T15&gt;=SS!$F$47),($T15&lt;=SS!$G$47),($V15=SS!$E$47)),(SS!$C$47),(IF(AND($AR15=SS!$B$48,($T15&gt;=SS!$F$48),($T15&lt;=SS!$G$48),($V15=SS!$E$48)),(SS!$C$48),(IF(AND($AR15=SS!$B$49,($T15&gt;=SS!$F$49),($T15&lt;=SS!$G$49),($V15=SS!$E$49)),(SS!$C$49),(IF(AND($AR15=SS!$B$50,($T15&gt;=SS!$F$50),($T15&lt;=SS!$G$50),($V15=SS!$E$50)),(SS!$C$50),(IF(AND($AR15=SS!$B$51,($T15&gt;=SS!$F$51),($T15&lt;=SS!$G$51),($V15=SS!$E$51)),(SS!$C$51),(IF(AND($AR15=SS!$B$52,($T15&gt;=SS!$F$52),($T15&lt;=SS!$G$52),($V15=SS!$E$52)),(SS!$C$52),(IF(AND($AR15=SS!$B$53,($T15&gt;=SS!$F$53),($T15&lt;=SS!$G$53),($V15=SS!$E$53)),(SS!$C$53),(IF(AND($AR15=SS!$B$54,($T15&gt;=SS!$F$54),($T15&lt;=SS!$G$54),($V15=SS!$E$54)),(SS!$C$54),(IF(AND($AR15=SS!$B$55,($T15&gt;=SS!$F$55),($T15&lt;=SS!$G$55),($V15=SS!$E$55)),(SS!$C$55),(IF(AND($AR15=SS!$B$56,($T15&gt;=SS!$F$56),($T15&lt;=SS!$G$56),($V15=SS!$E$56)),(SS!$C$56),(IF(AND($AR15=SS!$B$57,($T15&gt;=SS!$F$57),($T15&lt;=SS!$G$57),($V15=SS!$E$57)),(SS!$C$57),(IF(AND($AR15=SS!$B$58,($T15&gt;=SS!$F$58),($T15&lt;=SS!$G$58),($V15=SS!$E$58)),(SS!$C$58),(IF(AND($AR15=SS!$B$59,($T15&gt;=SS!$F$59),($T15&lt;=SS!$G$59),($V15=SS!$E$59)),(SS!$C$59),(IF(AND($AR15=SS!$B$60,($T15&gt;=SS!$F$60),($T15&lt;=SS!$G$60),($V15=SS!$E$60)),(SS!$C$60),("NA")))))))))))))))))))))))))))))))))))))))))))))))))))))))))))))</f>
        <v>NA</v>
      </c>
      <c r="BJ15" s="82" t="str">
        <f>IF(AND($AR15=SS!$B$61,($T15&gt;=SS!$F$61),($T15&lt;=SS!$G$61),($V15=SS!$E$61)),(SS!$C$61),(IF(AND($AR15=SS!$B$62,($T15&gt;=SS!$F$62),($T15&lt;=SS!$G$62),($V15=SS!$E$62)),(SS!$C$62),(IF(AND($AR15=SS!$B$63,($T15&gt;=SS!$F$63),($T15&lt;=SS!$G$63),($V15=SS!$E$63)),(SS!$C$63),(IF(AND($AR15=SS!$B$64,($T15&gt;=SS!$F$64),($T15&lt;=SS!$G$64),($V15=SS!$E$64)),(SS!$C$64),(IF(AND($AR15=SS!$B$65,($T15&gt;=SS!$F$65),($T15&lt;=SS!$G$65),($V15=SS!$E$65)),(SS!$C$65),(IF(AND($AR15=SS!$B$66,($T15&gt;=SS!$F$66),($T15&lt;=SS!$G$66),($V15=SS!$E$66)),(SS!$C$66),(IF(AND($AR15=SS!$B$67,($T15&gt;=SS!$F$67),($T15&lt;=SS!$G$67),($V15=SS!$E$67)),(SS!$C$67),(IF(AND($AR15=SS!$B$68,($T15&gt;=SS!$F$68),($T15&lt;=SS!$G$68),($V15=SS!$E$68)),(SS!$C$68),(IF(AND($AR15=SS!$B$69,($T15&gt;=SS!$F$69),($T15&lt;=SS!$G$69),($V15=SS!$E$69)),(SS!$C$69),(IF(AND($AR15=SS!$B$70,($T15&gt;=SS!$F$70),($T15&lt;=SS!$G$70),($V15=SS!$E$70)),(SS!$C$70),(IF(AND($AR15=SS!$B$71,($T15&gt;=SS!$F$71),($T15&lt;=SS!$G$71),($V15=SS!$E$71)),(SS!$C$71),(IF(AND($AR15=SS!$B$72,($T15&gt;=SS!$F$72),($T15&lt;=SS!$G$72),($V15=SS!$E$72)),(SS!$C$72),(IF(AND($AR15=SS!$B$73,($T15&gt;=SS!$F$73),($T15&lt;=SS!$G$73),($V15=SS!$E$73)),(SS!$C$73),(IF(AND($AR15=SS!$B$74,($T15&gt;=SS!$F$74),($T15&lt;=SS!$G$74),($V15=SS!$E$74)),(SS!$C$74),(IF(AND($AR15=SS!$B$75,($T15&gt;=SS!$F$75),($T15&lt;=SS!$G$75),($V15=SS!$E$75)),(SS!$C$75),(IF(AND($AR15=SS!$B$76,($T15&gt;=SS!$F$76),($T15&lt;=SS!$G$76),($V15=SS!$E$76)),(SS!$C$76),("NA"))))))))))))))))))))))))))))))))</f>
        <v>NA</v>
      </c>
      <c r="BK15" s="82" t="str">
        <f>IF(AND($AR15=SS!$B$77,($T15&gt;=SS!$F$77),($T15&lt;=SS!$G$77),($V15=SS!$E$77)),(SS!$C$77),(IF(AND($AR15=SS!$B$78,($T15&gt;=SS!$F$78),($T15&lt;=SS!$G$78),($V15=SS!$E$78)),(SS!$C$78),(IF(AND($AR15=SS!$B$79,($T15&gt;=SS!$F$79),($T15&lt;=SS!$G$79),($V15=SS!$E$79)),(SS!$C$79),(IF(AND($AR15=SS!$B$80,($T15&gt;=SS!$F$80),($T15&lt;=SS!$G$80),($V15=SS!$E$80)),(SS!$C$80),(IF(AND($AR15=SS!$B$81,($T15&gt;=SS!$F$81),($T15&lt;=SS!$G$81),($V15=SS!$E$81)),(SS!$C$81),(IF(AND($AR15=SS!$B$82,($T15&gt;=SS!$F$82),($T15&lt;=SS!$G$82),($V15=SS!$E$82)),(SS!$C$82),(IF(AND($AR15=SS!$B$83,($T15&gt;=SS!$F$83),($T15&lt;=SS!$G$83),($V15=SS!$E$83)),(SS!$C$83),(IF(AND($AR15=SS!$B$84,($T15&gt;=SS!$F$84),($T15&lt;=SS!$G$84),($V15=SS!$E$84)),(SS!$C$84),(IF(AND($AR15=SS!$B$85,($T15&gt;=SS!$F$85),($T15&lt;=SS!$G$85),($V15=SS!$E$85)),(SS!$C$85),(IF(AND($AR15=SS!$B$86,($T15&gt;=SS!$F$86),($T15&lt;=SS!$G$86),($V15=SS!$E$86)),(SS!$C$86),(IF(AND($AR15=SS!$B$87,($T15&gt;=SS!$F$87),($T15&lt;=SS!$G$87),($V15=SS!$E$87)),(SS!$C$87),(IF(AND($AR15=SS!$B$88,($T15&gt;=SS!$F$88),($T15&lt;=SS!$G$88),($V15=SS!$E$88)),(SS!$C$88),(IF(AND($AR15=SS!$B$89,($T15&gt;=SS!$F$89),($T15&lt;=SS!$G$89),($V15=SS!$E$89)),(SS!$C$89),(IF(AND($AR15=SS!$B$90,($T15&gt;=SS!$F$90),($T15&lt;=SS!$G$90),($V15=SS!$E$90)),(SS!$C$90),(IF(AND($AR15=SS!$B$91,($T15&gt;=SS!$F$91),($T15&lt;=SS!$G$91),($V15=SS!$E$91)),(SS!$C$91),(IF(AND($AR15=SS!$B$92,($T15&gt;=SS!$F$92),($T15&lt;=SS!$G$92),($V15=SS!$E$92)),(SS!$C$92),(IF(AND($AR15=SS!$B$93,($T15&gt;=SS!$F$93),($T15&lt;=SS!$G$93),($V15=SS!$E$93)),(SS!$C$93),(IF(AND($AR15=SS!$B$94,($T15&gt;=SS!$F$94),($T15&lt;=SS!$G$94),($V15=SS!$E$94)),(SS!$C$94),(IF(AND($AR15=SS!$B$95,($T15&gt;=SS!$F$95),($T15&lt;=SS!$G$95),($V15=SS!$E$95)),(SS!$C$95),(IF(AND($AR15=SS!$B$96,($T15&gt;=SS!$F$96),($T15&lt;=SS!$G$96),($V15=SS!$E$96)),(SS!$C$96),("NA"))))))))))))))))))))))))))))))))))))))))</f>
        <v>NA</v>
      </c>
      <c r="BL15" s="82" t="str">
        <f t="shared" si="9"/>
        <v/>
      </c>
      <c r="BM15" s="82" t="str">
        <f t="shared" si="10"/>
        <v/>
      </c>
      <c r="BN15" s="82" t="str">
        <f>IF(AND($AR15=SS!$B$4,($T15&gt;=SS!$F$4),($T15&lt;=SS!$G$4),($AA15=SS!$E$4)),(SS!$C$4),(IF(AND($AR15=SS!$B$5,($T15&gt;=SS!$F$5),($T15&lt;=SS!$G$5),($AA15=SS!$E$5)),(SS!$C$5),(IF(AND($AR15=SS!$B$6,($T15&gt;=SS!$F$6),($T15&lt;=SS!$G$6),($AA15=SS!$E$6)),(SS!$C$6),(IF(AND($AR15=SS!$B$7,($T15&gt;=SS!$F$7),($T15&lt;=SS!$G$7),($AA15=SS!$E$7)),(SS!$C$7),(IF(AND($AR15=SS!$B$8,($T15&gt;=SS!$F$8),($T15&lt;=SS!$G$8),($AA15=SS!$E$8)),(SS!$C$8),(IF(AND($AR15=SS!$B$9,($T15&gt;=SS!$F$9),($T15&lt;=SS!$G$9),($AA15=SS!$E$9)),(SS!$C$9),(IF(AND($AR15=SS!$B$10,($T15&gt;=SS!$F$10),($T15&lt;=SS!$G$10),($AA15=SS!$E$10)),(SS!$C$10),(IF(AND($AR15=SS!$B$11,($T15&gt;=SS!$F$11),($T15&lt;=SS!$G$11),($AA15=SS!$E$11)),(SS!$C$11),(IF(AND($AR15=SS!$B$12,($T15&gt;=SS!$F$12),($T15&lt;=SS!$G$12),($AA15=SS!$E$12)),(SS!$C$12),(IF(AND($AR15=SS!$B$13,($T15&gt;=SS!$F$13),($T15&lt;=SS!$G$13),($AA15=SS!$E$13)),(SS!$C$13),(IF(AND($AR15=SS!$B$14,($T15&gt;=SS!$F$14),($T15&lt;=SS!$G$14),($AA15=SS!$E$14)),(SS!$C$14),(IF(AND($AR15=SS!$B$15,($T15&gt;=SS!$F$15),($T15&lt;=SS!$G$15),($AA15=SS!$E$15)),(SS!$C$15),(IF(AND($AR15=SS!$B$16,($T15&gt;=SS!$F$16),($T15&lt;=SS!$G$16),($AA15=SS!$E$16)),(SS!$C$16),(IF(AND($AR15=SS!$B$17,($T15&gt;=SS!$F$17),($T15&lt;=SS!$G$17),($AA15=SS!$E$17)),(SS!$C$17),(IF(AND($AR15=SS!$B$18,($T15&gt;=SS!$F$18),($T15&lt;=SS!$G$18),($AA15=SS!$E$18)),(SS!$C$18),(IF(AND($AR15=SS!$B$19,($T15&gt;=SS!$F$19),($T15&lt;=SS!$G$19),($AA15=SS!$E$19)),(SS!$C$19),(IF(AND($AR15=SS!$B$20,($T15&gt;=SS!$F$20),($T15&lt;=SS!$G$20),($AA15=SS!$E$20)),(SS!$C$20),(IF(AND($AR15=SS!$B$21,($T15&gt;=SS!$F$21),($T15&lt;=SS!$G$21),($AA15=SS!$E$21)),(SS!$C$21),(IF(AND($AR15=SS!$B$22,($T15&gt;=SS!$F$22),($T15&lt;=SS!$G$22),($AA15=SS!$E$22)),(SS!$C$22),(IF(AND($AR15=SS!$B$23,($T15&gt;=SS!$F$23),($T15&lt;=SS!$G$23),($AA15=SS!$E$23)),(SS!$C$23),(IF(AND($AR15=SS!$B$24,($T15&gt;=SS!$F$24),($T15&lt;=SS!$G$24),($AA15=SS!$E$24)),(SS!$C$24),(IF(AND($AR15=SS!$B$25,($T15&gt;=SS!$F$25),($T15&lt;=SS!$G$25),($AA15=SS!$E$25)),(SS!$C$25),(IF(AND($AR15=SS!$B$26,($T15&gt;=SS!$F$26),($T15&lt;=SS!$G$26),($AA15=SS!$E$26)),(SS!$C$26),(IF(AND($AR15=SS!$B$27,($T15&gt;=SS!$F$27),($T15&lt;=SS!$G$27),($AA15=SS!$E$27)),(SS!$C$27),(IF(AND($AR15=SS!$B$28,($T15&gt;=SS!$F$28),($T15&lt;=SS!$G$28),($AA15=SS!$E$28)),(SS!$C$28),(IF(AND($AR15=SS!$B$29,($T15&gt;=SS!$F$29),($T15&lt;=SS!$G$29),($AA15=SS!$E$29)),(SS!$C$29),(IF(AND($AR15=SS!$B$30,($T15&gt;=SS!$F$30),($T15&lt;=SS!$G$30),($AA15=SS!$E$30)),(SS!$C$30),(IF(AND($AR15=SS!$B$31,($T15&gt;=SS!$F$31),($T15&lt;=SS!$G$31),($AA15=SS!$E$31)),(SS!$C$31),(IF(AND($AR15=SS!$B$32,($T15&gt;=SS!$F$32),($T15&lt;=SS!$G$32),($AA15=SS!$E$32)),(SS!$C$32),(IF(AND($AR15=SS!$B$33,($T15&gt;=SS!$F$33),($T15&lt;=SS!$G$33),($AA15=SS!$E$33)),(SS!$C$33),(IF(AND($AR15=SS!$B$34,($T15&gt;=SS!$F$34),($T15&lt;=SS!$G$34),($AA15=SS!$E$34)),(SS!$C$34),(IF(AND($AR15=SS!$B$35,($T15&gt;=SS!$F$35),($T15&lt;=SS!$G$35),($AA15=SS!$E$35)),(SS!$C$35),(IF(AND($AR15=SS!$B$36,($T15&gt;=SS!$F$36),($T15&lt;=SS!$G$36),($AA15=SS!$E$36)),(SS!$C$36),(IF(AND($AR15=SS!$B$37,($T15&gt;=SS!$F$37),($T15&lt;=SS!$G$37),($AA15=SS!$E$37)),(SS!$C$37),(IF(AND($AR15=SS!$B$38,($T15&gt;=SS!$F$38),($T15&lt;=SS!$G$38),($AA15=SS!$E$38)),(SS!$C$38),(IF(AND($AR15=SS!$B$39,($T15&gt;=SS!$F$39),($T15&lt;=SS!$G$39),($AA15=SS!$E$39)),(SS!$C$39),(IF(AND($AR15=SS!$B$40,($T15&gt;=SS!$F$40),($T15&lt;=SS!$G$40),($AA15=SS!$E$40)),(SS!$C$40),(IF(AND($AR15=SS!$B$41,($T15&gt;=SS!$F$41),($T15&lt;=SS!$G$41),($AA15=SS!$E$41)),(SS!$C$41),(IF(AND($AR15=SS!$B$42,($T15&gt;=SS!$F$42),($T15&lt;=SS!$G$42),($AA15=SS!$E$42)),(SS!$C$42),(IF(AND($AR15=SS!$B$43,($T15&gt;=SS!$F$43),($T15&lt;=SS!$G$43),($AA15=SS!$E$43)),(SS!$C$43),(IF(AND($AR15=SS!$B$44,($T15&gt;=SS!$F$44),($T15&lt;=SS!$G$44),($AA15=SS!$E$44)),(SS!$C$44),(IF(AND($AR15=SS!$B$45,($T15&gt;=SS!$F$45),($T15&lt;=SS!$G$45),($AA15=SS!$E$45)),(SS!$C$45),(IF(AND($AR15=SS!$B$46,($T15&gt;=SS!$F$46),($T15&lt;=SS!$G$46),($AA15=SS!$E$46)),(SS!$C$46),(IF(AND($AR15=SS!$B$47,($T15&gt;=SS!$F$47),($T15&lt;=SS!$G$47),($AA15=SS!$E$47)),(SS!$C$47),(IF(AND($AR15=SS!$B$48,($T15&gt;=SS!$F$48),($T15&lt;=SS!$G$48),($AA15=SS!$E$48)),(SS!$C$48),(IF(AND($AR15=SS!$B$49,($T15&gt;=SS!$F$49),($T15&lt;=SS!$G$49),($AA15=SS!$E$49)),(SS!$C$49),(IF(AND($AR15=SS!$B$50,($T15&gt;=SS!$F$50),($T15&lt;=SS!$G$50),($AA15=SS!$E$50)),(SS!$C$50),(IF(AND($AR15=SS!$B$51,($T15&gt;=SS!$F$51),($T15&lt;=SS!$G$51),($AA15=SS!$E$51)),(SS!$C$51),(IF(AND($AR15=SS!$B$52,($T15&gt;=SS!$F$52),($T15&lt;=SS!$G$52),($AA15=SS!$E$52)),(SS!$C$52),(IF(AND($AR15=SS!$B$53,($T15&gt;=SS!$F$53),($T15&lt;=SS!$G$53),($AA15=SS!$E$53)),(SS!$C$53),(IF(AND($AR15=SS!$B$54,($T15&gt;=SS!$F$54),($T15&lt;=SS!$G$54),($AA15=SS!$E$54)),(SS!$C$54),(IF(AND($AR15=SS!$B$55,($T15&gt;=SS!$F$55),($T15&lt;=SS!$G$55),($AA15=SS!$E$55)),(SS!$C$55),(IF(AND($AR15=SS!$B$56,($T15&gt;=SS!$F$56),($T15&lt;=SS!$G$56),($AA15=SS!$E$56)),(SS!$C$56),(IF(AND($AR15=SS!$B$57,($T15&gt;=SS!$F$57),($T15&lt;=SS!$G$57),($AA15=SS!$E$57)),(SS!$C$57),(IF(AND($AR15=SS!$B$58,($T15&gt;=SS!$F$58),($T15&lt;=SS!$G$58),($AA15=SS!$E$58)),(SS!$C$58),(IF(AND($AR15=SS!$B$59,($T15&gt;=SS!$F$59),($T15&lt;=SS!$G$59),($AA15=SS!$E$59)),(SS!$C$59),("NA"))))))))))))))))))))))))))))))))))))))))))))))))))))))))))))))))))))))))))))))))))))))))))))))))))))))))))))))))</f>
        <v>NA</v>
      </c>
      <c r="BO15" s="83" t="str">
        <f>(IF(AND($AR15=SS!$B$31,($T15&gt;=SS!$F$31),($T15&lt;=SS!$G$31),($AA15=SS!$E$31)),(SS!$C$31),(IF(AND($AR15=SS!$B$32,($T15&gt;=SS!$F$32),($T15&lt;=SS!$G$32),($AA15=SS!$E$32)),(SS!$C$32),(IF(AND($AR15=SS!$B$33,($T15&gt;=SS!$F$33),($T15&lt;=SS!$G$33),($AA15=SS!$E$33)),(SS!$C$33),(IF(AND($AR15=SS!$B$34,($T15&gt;=SS!$F$34),($T15&lt;=SS!$G$34),($AA15=SS!$E$34)),(SS!$C$34),(IF(AND($AR15=SS!$B$35,($T15&gt;=SS!$F$35),($T15&lt;=SS!$G$35),($AA15=SS!$E$35)),(SS!$C$35),(IF(AND($AR15=SS!$B$36,($T15&gt;=SS!$F$36),($T15&lt;=SS!$G$36),($AA15=SS!$E$36)),(SS!$C$36),(IF(AND($AR15=SS!$B$37,($T15&gt;=SS!$F$37),($T15&lt;=SS!$G$37),($AA15=SS!$E$37)),(SS!$C$37),(IF(AND($AR15=SS!$B$38,($T15&gt;=SS!$F$38),($T15&lt;=SS!$G$38),($AA15=SS!$E$38)),(SS!$C$38),(IF(AND($AR15=SS!$B$39,($T15&gt;=SS!$F$39),($T15&lt;=SS!$G$39),($AA15=SS!$E$39)),(SS!$C$39),(IF(AND($AR15=SS!$B$40,($T15&gt;=SS!$F$40),($T15&lt;=SS!$G$40),($AA15=SS!$E$40)),(SS!$C$40),(IF(AND($AR15=SS!$B$41,($T15&gt;=SS!$F$41),($T15&lt;=SS!$G$41),($AA15=SS!$E$41)),(SS!$C$41),(IF(AND($AR15=SS!$B$42,($T15&gt;=SS!$F$42),($T15&lt;=SS!$G$42),($AA15=SS!$E$42)),(SS!$C$42),(IF(AND($AR15=SS!$B$43,($T15&gt;=SS!$F$43),($T15&lt;=SS!$G$43),($AA15=SS!$E$43)),(SS!$C$43),(IF(AND($AR15=SS!$B$44,($T15&gt;=SS!$F$44),($T15&lt;=SS!$G$44),($AA15=SS!$E$44)),(SS!$C$44),(IF(AND($AR15=SS!$B$45,($T15&gt;=SS!$F$45),($T15&lt;=SS!$G$45),($AA15=SS!$E$45)),(SS!$C$45),(IF(AND($AR15=SS!$B$46,($T15&gt;=SS!$F$46),($T15&lt;=SS!$G$46),($AA15=SS!$E$46)),(SS!$C$46),(IF(AND($AR15=SS!$B$47,($T15&gt;=SS!$F$47),($T15&lt;=SS!$G$47),($AA15=SS!$E$47)),(SS!$C$47),(IF(AND($AR15=SS!$B$48,($T15&gt;=SS!$F$48),($T15&lt;=SS!$G$48),($AA15=SS!$E$48)),(SS!$C$48),(IF(AND($AR15=SS!$B$49,($T15&gt;=SS!$F$49),($T15&lt;=SS!$G$49),($AA15=SS!$E$49)),(SS!$C$49),(IF(AND($AR15=SS!$B$50,($T15&gt;=SS!$F$50),($T15&lt;=SS!$G$50),($AA15=SS!$E$50)),(SS!$C$50),(IF(AND($AR15=SS!$B$51,($T15&gt;=SS!$F$51),($T15&lt;=SS!$G$51),($AA15=SS!$E$51)),(SS!$C$51),(IF(AND($AR15=SS!$B$52,($T15&gt;=SS!$F$52),($T15&lt;=SS!$G$52),($AA15=SS!$E$52)),(SS!$C$52),(IF(AND($AR15=SS!$B$53,($T15&gt;=SS!$F$53),($T15&lt;=SS!$G$53),($AA15=SS!$E$53)),(SS!$C$53),(IF(AND($AR15=SS!$B$54,($T15&gt;=SS!$F$54),($T15&lt;=SS!$G$54),($AA15=SS!$E$54)),(SS!$C$54),(IF(AND($AR15=SS!$B$55,($T15&gt;=SS!$F$55),($T15&lt;=SS!$G$55),($AA15=SS!$E$55)),(SS!$C$55),(IF(AND($AR15=SS!$B$56,($T15&gt;=SS!$F$56),($T15&lt;=SS!$G$56),($AA15=SS!$E$56)),(SS!$C$56),(IF(AND($AR15=SS!$B$57,($T15&gt;=SS!$F$57),($T15&lt;=SS!$G$57),($AA15=SS!$E$57)),(SS!$C$57),(IF(AND($AR15=SS!$B$58,($T15&gt;=SS!$F$58),($T15&lt;=SS!$G$58),($AA15=SS!$E$58)),(SS!$C$58),(IF(AND($AR15=SS!$B$59,($T15&gt;=SS!$F$59),($T15&lt;=SS!$G$59),($AA15=SS!$E$59)),(SS!$C$59),("NA")))))))))))))))))))))))))))))))))))))))))))))))))))))))))))</f>
        <v>NA</v>
      </c>
      <c r="BP15" s="152" t="str">
        <f>IF(AND($AR15=SS!$B$61,($T15&gt;=SS!$F$61),($T15&lt;=SS!$G$61),($AA15=SS!$E$61)),(SS!$C$61),(IF(AND($AR15=SS!$B$62,($T15&gt;=SS!$F$62),($T15&lt;=SS!$G$62),($AA15=SS!$E$62)),(SS!$C$62),(IF(AND($AR15=SS!$B$63,($T15&gt;=SS!$F$63),($T15&lt;=SS!$G$63),($AA15=SS!$E$63)),(SS!$C$63),(IF(AND($AR15=SS!$B$64,($T15&gt;=SS!$F$64),($T15&lt;=SS!$G$64),($AA15=SS!$E$64)),(SS!$C$64),(IF(AND($AR15=SS!$B$65,($T15&gt;=SS!$F$65),($T15&lt;=SS!$G$65),($AA15=SS!$E$65)),(SS!$C$65),(IF(AND($AR15=SS!$B$66,($T15&gt;=SS!$F$66),($T15&lt;=SS!$G$66),($AA15=SS!$E$66)),(SS!$C$66),(IF(AND($AR15=SS!$B$67,($T15&gt;=SS!$F$67),($T15&lt;=SS!$G$67),($AA15=SS!$E$67)),(SS!$C$67),(IF(AND($AR15=SS!$B$68,($T15&gt;=SS!$F$68),($T15&lt;=SS!$G$68),($AA15=SS!$E$68)),(SS!$C$68),(IF(AND($AR15=SS!$B$69,($T15&gt;=SS!$F$69),($T15&lt;=SS!$G$69),($AA15=SS!$E$69)),(SS!$C$69),(IF(AND($AR15=SS!$B$70,($T15&gt;=SS!$F$70),($T15&lt;=SS!$G$70),($AA15=SS!$E$70)),(SS!$C$70),(IF(AND($AR15=SS!$B$71,($T15&gt;=SS!$F$71),($T15&lt;=SS!$G$71),($AA15=SS!$E$71)),(SS!$C$71),(IF(AND($AR15=SS!$B$72,($T15&gt;=SS!$F$72),($T15&lt;=SS!$G$72),($AA15=SS!$E$72)),(SS!$C$72),(IF(AND($AR15=SS!$B$73,($T15&gt;=SS!$F$73),($T15&lt;=SS!$G$73),($AA15=SS!$E$73)),(SS!$C$73),(IF(AND($AR15=SS!$B$74,($T15&gt;=SS!$F$74),($T15&lt;=SS!$G$74),($AA15=SS!$E$74)),(SS!$C$74),(IF(AND($AR15=SS!$B$75,($T15&gt;=SS!$F$75),($T15&lt;=SS!$G$75),($AA15=SS!$E$75)),(SS!$C$75),(IF(AND($AR15=SS!$B$76,($T15&gt;=SS!$F$76),($T15&lt;=SS!$G$76),($AA15=SS!$E$76)),(SS!$C$76),("NA"))))))))))))))))))))))))))))))))</f>
        <v>NA</v>
      </c>
      <c r="BQ15" s="152" t="str">
        <f>IF(AND($AR15=SS!$B$77,($T15&gt;=SS!$F$77),($T15&lt;=SS!$G$77),($AA15=SS!$E$77)),(SS!$C$77),(IF(AND($AR15=SS!$B$78,($T15&gt;=SS!$F$78),($T15&lt;=SS!$G$78),($AA15=SS!$E$78)),(SS!$C$78),(IF(AND($AR15=SS!$B$79,($T15&gt;=SS!$F$79),($T15&lt;=SS!$G$79),($AA15=SS!$E$79)),(SS!$C$79),(IF(AND($AR15=SS!$B$80,($T15&gt;=SS!$F$80),($T15&lt;=SS!$G$80),($AA15=SS!$E$80)),(SS!$C$80),(IF(AND($AR15=SS!$B$81,($T15&gt;=SS!$F$81),($T15&lt;=SS!$G$81),($AA15=SS!$E$81)),(SS!$C$81),(IF(AND($AR15=SS!$B$82,($T15&gt;=SS!$F$82),($T15&lt;=SS!$G$82),($AA15=SS!$E$82)),(SS!$C$82),(IF(AND($AR15=SS!$B$83,($T15&gt;=SS!$F$83),($T15&lt;=SS!$G$83),($AA15=SS!$E$83)),(SS!$C$83),(IF(AND($AR15=SS!$B$84,($T15&gt;=SS!$F$84),($T15&lt;=SS!$G$84),($AA15=SS!$E$84)),(SS!$C$84),(IF(AND($AR15=SS!$B$85,($T15&gt;=SS!$F$85),($T15&lt;=SS!$G$85),($AA15=SS!$E$85)),(SS!$C$85),(IF(AND($AR15=SS!$B$86,($T15&gt;=SS!$F$86),($T15&lt;=SS!$G$86),($AA15=SS!$E$86)),(SS!$C$86),(IF(AND($AR15=SS!$B$87,($T15&gt;=SS!$F$87),($T15&lt;=SS!$G$87),($AA15=SS!$E$87)),(SS!$C$87),(IF(AND($AR15=SS!$B$88,($T15&gt;=SS!$F$88),($T15&lt;=SS!$G$88),($AA15=SS!$E$88)),(SS!$C$88),(IF(AND($AR15=SS!$B$89,($T15&gt;=SS!$F$89),($T15&lt;=SS!$G$89),($AA15=SS!$E$89)),(SS!$C$89),(IF(AND($AR15=SS!$B$90,($T15&gt;=SS!$F$90),($T15&lt;=SS!$G$90),($AA15=SS!$E$90)),(SS!$C$90),(IF(AND($AR15=SS!$B$91,($T15&gt;=SS!$F$91),($T15&lt;=SS!$G$91),($AA15=SS!$E$91)),(SS!$C$91),(IF(AND($AR15=SS!$B$92,($T15&gt;=SS!$F$92),($T15&lt;=SS!$G$92),($AA15=SS!$E$92)),(SS!$C$92),(IF(AND($AR15=SS!$B$93,($T15&gt;=SS!$F$93),($T15&lt;=SS!$G$93),($AA15=SS!$E$93)),(SS!$C$93),(IF(AND($AR15=SS!$B$94,($T15&gt;=SS!$F$94),($T15&lt;=SS!$G$94),($AA15=SS!$E$94)),(SS!$C$94),(IF(AND($AR15=SS!$B$95,($T15&gt;=SS!$F$95),($T15&lt;=SS!$G$95),($AA15=SS!$E$95)),(SS!$C$95),(IF(AND($AR15=SS!$B$96,($T15&gt;=SS!$F$96),($T15&lt;=SS!$G$96),($AA15=SS!$E$96)),(SS!$C$96),("NA"))))))))))))))))))))))))))))))))))))))))</f>
        <v>NA</v>
      </c>
      <c r="BR15" s="84"/>
    </row>
    <row r="16" spans="1:70" s="53" customFormat="1" ht="38.25" customHeight="1" x14ac:dyDescent="0.35">
      <c r="A16" s="296"/>
      <c r="B16" s="275"/>
      <c r="C16" s="146" t="str">
        <f>CONCATENATE(B14,"/",G9,"-",P16)</f>
        <v>CC-01/MCC-1-</v>
      </c>
      <c r="D16" s="146" t="s">
        <v>500</v>
      </c>
      <c r="E16" s="146" t="s">
        <v>509</v>
      </c>
      <c r="F16" s="146" t="str">
        <f t="shared" si="0"/>
        <v>PM-WTP-M-02-A-LPBS - TB-3/1X1</v>
      </c>
      <c r="G16" s="275"/>
      <c r="H16" s="275"/>
      <c r="I16" s="275"/>
      <c r="J16" s="275"/>
      <c r="K16" s="155" t="s">
        <v>502</v>
      </c>
      <c r="L16" s="275"/>
      <c r="M16" s="275"/>
      <c r="N16" s="147" t="str">
        <f t="shared" si="1"/>
        <v>1X1/PM-WTP-M-02-A-LPBS - TB-3</v>
      </c>
      <c r="O16" s="147" t="str">
        <f>P14&amp;" - "&amp;Q16</f>
        <v>PM-WTP-M-02-A-LPBS - TB-3</v>
      </c>
      <c r="P16" s="299"/>
      <c r="Q16" s="21" t="s">
        <v>514</v>
      </c>
      <c r="R16" s="299"/>
      <c r="S16" s="275"/>
      <c r="T16" s="293"/>
      <c r="U16" s="286"/>
      <c r="V16" s="289"/>
      <c r="W16" s="280"/>
      <c r="X16" s="302"/>
      <c r="Y16" s="305"/>
      <c r="Z16" s="319"/>
      <c r="AA16" s="289"/>
      <c r="AB16" s="280"/>
      <c r="AC16" s="302"/>
      <c r="AD16" s="305"/>
      <c r="AE16" s="275"/>
      <c r="AF16" s="149"/>
      <c r="AG16" s="147"/>
      <c r="AH16" s="150"/>
      <c r="AI16" s="147">
        <v>3</v>
      </c>
      <c r="AJ16" s="150"/>
      <c r="AK16" s="64"/>
      <c r="AL16" s="64" t="s">
        <v>512</v>
      </c>
      <c r="AO16" s="63"/>
      <c r="AP16" s="59"/>
      <c r="AQ16" s="82" t="str">
        <f t="shared" si="2"/>
        <v/>
      </c>
      <c r="AR16" s="82" t="str">
        <f>'GLAND SELEC. INPUT &amp; NOTES SHT'!$H$16</f>
        <v>BRACO</v>
      </c>
      <c r="AS16" s="82" t="str">
        <f t="shared" si="3"/>
        <v/>
      </c>
      <c r="AT16" s="82" t="str">
        <f t="shared" si="4"/>
        <v/>
      </c>
      <c r="AU16" s="82" t="str">
        <f>IF(AND($AR16=BRASS!$B$4,($T16&gt;=BRASS!$F$4),($T16&lt;=BRASS!$G$4),($V16=BRASS!$E$4)),(BRASS!$C$4),(IF(AND($AR16=BRASS!$B$5,($T16&gt;=BRASS!$F$5),($T16&lt;=BRASS!$G$5),($V16=BRASS!$E$5)),(BRASS!$C$5),(IF(AND($AR16=BRASS!$B$6,($T16&gt;=BRASS!$F$6),($T16&lt;=BRASS!$G$6),($V16=BRASS!$E$6)),(BRASS!$C$6),(IF(AND($AR16=BRASS!$B$7,($T16&gt;=BRASS!$F$7),($T16&lt;=BRASS!$G$7),($V16=BRASS!$E$7)),(BRASS!$C$7),(IF(AND($AR16=BRASS!$B$8,($T16&gt;=BRASS!$F$8),($T16&lt;=BRASS!$G$8),($V16=BRASS!$E$8)),(BRASS!$C$8),(IF(AND($AR16=BRASS!$B$9,($T16&gt;=BRASS!$F$9),($T16&lt;=BRASS!$G$9),($V16=BRASS!$E$9)),(BRASS!$C$9),(IF(AND($AR16=BRASS!$B$10,($T16&gt;=BRASS!$F$10),($T16&lt;=BRASS!$G$10),($V16=BRASS!$E$10)),(BRASS!$C$10),(IF(AND($AR16=BRASS!$B$11,($T16&gt;=BRASS!$F$11),($T16&lt;=BRASS!$G$11),($V16=BRASS!$E$11)),(BRASS!$C$11),(IF(AND($AR16=BRASS!$B$12,($T16&gt;=BRASS!$F$12),($T16&lt;=BRASS!$G$12),($V16=BRASS!$E$12)),(BRASS!$C$12),(IF(AND($AR16=BRASS!$B$13,($T16&gt;=BRASS!$F$13),($T16&lt;=BRASS!$G$13),($V16=BRASS!$E$13)),(BRASS!$C$13),(IF(AND($AR16=BRASS!$B$14,($T16&gt;=BRASS!$F$14),($T16&lt;=BRASS!$G$14),($V16=BRASS!$E$14)),(BRASS!$C$14),(IF(AND($AR16=BRASS!$B$15,($T16&gt;=BRASS!$F$15),($T16&lt;=BRASS!$G$15),($V16=BRASS!$E$15)),(BRASS!$C$15),(IF(AND($AR16=BRASS!$B$16,($T16&gt;=BRASS!$F$16),($T16&lt;=BRASS!$G$16),($V16=BRASS!$E$16)),(BRASS!$C$16),(IF(AND($AR16=BRASS!$B$17,($T16&gt;=BRASS!$F$17),($T16&lt;=BRASS!$G$17),($V16=BRASS!$E$17)),(BRASS!$C$17),(IF(AND($AR16=BRASS!$B$18,($T16&gt;=BRASS!$F$18),($T16&lt;=BRASS!$G$18),($V16=BRASS!$E$18)),(BRASS!$C$18),(IF(AND($AR16=BRASS!$B$19,($T16&gt;=BRASS!$F$19),($T16&lt;=BRASS!$G$19),($V16=BRASS!$E$19)),(BRASS!$C$19),(IF(AND($AR16=BRASS!$B$20,($T16&gt;=BRASS!$F$20),($T16&lt;=BRASS!$G$20),($V16=BRASS!$E$20)),(BRASS!$C$20),(IF(AND($AR16=BRASS!$B$21,($T16&gt;=BRASS!$F$21),($T16&lt;=BRASS!$G$21),($V16=BRASS!$E$21)),(BRASS!$C$21),(IF(AND($AR16=BRASS!$B$22,($T16&gt;=BRASS!$F$22),($T16&lt;=BRASS!$G$22),($V16=BRASS!$E$22)),(BRASS!$C$22),(IF(AND($AR16=BRASS!$B$23,($T16&gt;=BRASS!$F$23),($T16&lt;=BRASS!$G$23),($V16=BRASS!$E$23)),(BRASS!$C$23),(IF(AND($AR16=BRASS!$B$24,($T16&gt;=BRASS!$F$24),($T16&lt;=BRASS!$G$24),($V16=BRASS!$E$24)),(BRASS!$C$24),(IF(AND($AR16=BRASS!$B$25,($T16&gt;=BRASS!$F$25),($T16&lt;=BRASS!$G$25),($V16=BRASS!$E$25)),(BRASS!$C$25),(IF(AND($AR16=BRASS!$B$26,($T16&gt;=BRASS!$F$26),($T16&lt;=BRASS!$G$26),($V16=BRASS!$E$26)),(BRASS!$C$26),(IF(AND($AR16=BRASS!$B$27,($T16&gt;=BRASS!$F$27),($T16&lt;=BRASS!$G$27),($V16=BRASS!$E$27)),(BRASS!$C$27),(IF(AND($AR16=BRASS!$B$28,($T16&gt;=BRASS!$F$28),($T16&lt;=BRASS!$G$28),($V16=BRASS!$E$28)),(BRASS!$C$28),(IF(AND($AR16=BRASS!$B$29,($T16&gt;=BRASS!$F$29),($T16&lt;=BRASS!$G$29),($V16=BRASS!$E$29)),(BRASS!$C$29),(IF(AND($AR16=BRASS!$B$30,($T16&gt;=BRASS!$F$30),($T16&lt;=BRASS!$G$30),($V16=BRASS!$E$30)),(BRASS!$C$30),(IF(AND($AR16=BRASS!$B$31,($T16&gt;=BRASS!$F$31),($T16&lt;=BRASS!$G$31),($V16=BRASS!$E$31)),(BRASS!$C$31),(IF(AND($AR16=BRASS!$B$32,($T16&gt;=BRASS!$F$32),($T16&lt;=BRASS!$G$32),($V16=BRASS!$E$32)),(BRASS!$C$32),(IF(AND($AR16=BRASS!$B$33,($T16&gt;=BRASS!$F$33),($T16&lt;=BRASS!$G$33),($V16=BRASS!$E$33)),(BRASS!$C$33),(IF(AND($AR16=BRASS!$B$34,($T16&gt;=BRASS!$F$34),($T16&lt;=BRASS!$G$34),($V16=BRASS!$E$34)),(BRASS!$C$34),(IF(AND($AR16=BRASS!$B$35,($T16&gt;=BRASS!$F$35),($T16&lt;=BRASS!$G$35),($V16=BRASS!$E$35)),(BRASS!$C$35),(IF(AND($AR16=BRASS!$B$36,($T16&gt;=BRASS!$F$36),($T16&lt;=BRASS!$G$36),($V16=BRASS!$E$36)),(BRASS!$C$36),(IF(AND($AR16=BRASS!$B$37,($T16&gt;=BRASS!$F$37),($T16&lt;=BRASS!$G$37),($V16=BRASS!$E$37)),(BRASS!$C$37),(IF(AND($AR16=BRASS!$B$38,($T16&gt;=BRASS!$F$38),($T16&lt;=BRASS!$G$38),($V16=BRASS!$E$38)),(BRASS!$C$38),(IF(AND($AR16=BRASS!$B$39,($T16&gt;=BRASS!$F$39),($T16&lt;=BRASS!$G$39),($V16=BRASS!$E$39)),(BRASS!$C$39),(IF(AND($AR16=BRASS!$B$40,($T16&gt;=BRASS!$F$40),($T16&lt;=BRASS!$G$40),($V16=BRASS!$E$40)),(BRASS!$C$40),(IF(AND($AR16=BRASS!$B$41,($T16&gt;=BRASS!$F$41),($T16&lt;=BRASS!$G$41),($V16=BRASS!$E$41)),(BRASS!$C$41),(IF(AND($AR16=BRASS!$B$42,($T16&gt;=BRASS!$F$42),($T16&lt;=BRASS!$G$42),($V16=BRASS!$E$42)),(BRASS!$C$42),(IF(AND($AR16=BRASS!$B$43,($T16&gt;=BRASS!$F$43),($T16&lt;=BRASS!$G$43),($V16=BRASS!$E$43)),(BRASS!$C$43),(IF(AND($AR16=BRASS!$B$44,($T16&gt;=BRASS!$F$44),($T16&lt;=BRASS!$G$44),($V16=BRASS!$E$44)),(BRASS!$C$44),(IF(AND($AR16=BRASS!$B$45,($T16&gt;=BRASS!$F$45),($T16&lt;=BRASS!$G$45),($V16=BRASS!$E$45)),(BRASS!$C$45),(IF(AND($AR16=BRASS!$B$46,($T16&gt;=BRASS!$F$46),($T16&lt;=BRASS!$G$46),($V16=BRASS!$E$46)),(BRASS!$C$46),(IF(AND($AR16=BRASS!$B$47,($T16&gt;=BRASS!$F$47),($T16&lt;=BRASS!$G$47),($V16=BRASS!$E$47)),(BRASS!$C$47),(IF(AND($AR16=BRASS!$B$48,($T16&gt;=BRASS!$F$48),($T16&lt;=BRASS!$G$48),($V16=BRASS!$E$48)),(BRASS!$C$48),(IF(AND($AR16=BRASS!$B$49,($T16&gt;=BRASS!$F$49),($T16&lt;=BRASS!$G$49),($V16=BRASS!$E$49)),(BRASS!$C$49),(IF(AND($AR16=BRASS!$B$50,($T16&gt;=BRASS!$F$50),($T16&lt;=BRASS!$G$50),($V16=BRASS!$E$50)),(BRASS!$C$50),(IF(AND($AR16=BRASS!$B$51,($T16&gt;=BRASS!$F$51),($T16&lt;=BRASS!$G$51),($V16=BRASS!$E$51)),(BRASS!$C$51),(IF(AND($AR16=BRASS!$B$52,($T16&gt;=BRASS!$F$52),($T16&lt;=BRASS!$G$52),($V16=BRASS!$E$52)),(BRASS!$C$52),(IF(AND($AR16=BRASS!$B$53,($T16&gt;=BRASS!$F$53),($T16&lt;=BRASS!$G$53),($V16=BRASS!$E$53)),(BRASS!$C$53),(IF(AND($AR16=BRASS!$B$54,($T16&gt;=BRASS!$F$54),($T16&lt;=BRASS!$G$54),($V16=BRASS!$E$54)),(BRASS!$C$54),(IF(AND($AR16=BRASS!$B$55,($T16&gt;=BRASS!$F$55),($T16&lt;=BRASS!$G$55),($V16=BRASS!$E$55)),(BRASS!$C$55),(IF(AND($AR16=BRASS!$B$56,($T16&gt;=BRASS!$F$56),($T16&lt;=BRASS!$G$56),($V16=BRASS!$E$56)),(BRASS!$C$56),(IF(AND($AR16=BRASS!$B$57,($T16&gt;=BRASS!$F$57),($T16&lt;=BRASS!$G$57),($V16=BRASS!$E$57)),(BRASS!$C$57),(IF(AND($AR16=BRASS!$B$58,($T16&gt;=BRASS!$F$58),($T16&lt;=BRASS!$G$58),($V16=BRASS!$E$58)),(BRASS!$C$58),(IF(AND($AR16=BRASS!$B$59,($T16&gt;=BRASS!$F$59),($T16&lt;=BRASS!$G$59),($V16=BRASS!$E$59)),(BRASS!$C$59),("NA"))))))))))))))))))))))))))))))))))))))))))))))))))))))))))))))))))))))))))))))))))))))))))))))))))))))))))))))))</f>
        <v>NA</v>
      </c>
      <c r="AV16" s="83" t="str">
        <f>(IF(AND($AR16=BRASS!$B$98,($T16&gt;=BRASS!$F$98),($T16&lt;=BRASS!$G$98),($V16=BRASS!$E$98)),(BRASS!$C$98),(IF(AND($AR16=BRASS!$B$99,($T16&gt;=BRASS!$F$99),($T16&lt;=BRASS!$G$99),($V16=BRASS!$E$99)),(BRASS!$C$99),(IF(AND($AR16=BRASS!$B$100,($T16&gt;=BRASS!$F$100),($T16&lt;=BRASS!$G$100),($V16=BRASS!$E$100)),(BRASS!$C$100),(IF(AND($AR16=BRASS!$B$101,($T16&gt;=BRASS!$F$101),($T16&lt;=BRASS!$G$101),($V16=BRASS!$E$101)),(BRASS!$C$101),(IF(AND($AR16=BRASS!$B$102,($T16&gt;=BRASS!$F$102),($T16&lt;=BRASS!$G$102),($V16=BRASS!$E$102)),(BRASS!$C$102),(IF(AND($AR16=BRASS!$B$103,($T16&gt;=BRASS!$F$103),($T16&lt;=BRASS!$G$103),($V16=BRASS!$E$103)),(BRASS!$C$103),(IF(AND($AR16=BRASS!$B$104,($T16&gt;=BRASS!$F$104),($T16&lt;=BRASS!$G$104),($V16=BRASS!$E$104)),(BRASS!$C$104),(IF(AND($AR16=BRASS!$B$105,($T16&gt;=BRASS!$F$105),($T16&lt;=BRASS!$G$105),($V16=BRASS!$E$105)),(BRASS!$C$105),(IF(AND($AR16=BRASS!$B$106,($T16&gt;=BRASS!$F$106),($T16&lt;=BRASS!$G$106),($V16=BRASS!$E$106)),(BRASS!$C$106),(IF(AND($AR16=BRASS!$B$107,($T16&gt;=BRASS!$F$107),($T16&lt;=BRASS!$G$107),($V16=BRASS!$E$107)),(BRASS!$C$107),(IF(AND($AR16=BRASS!$B$108,($T16&gt;=BRASS!$F$108),($T16&lt;=BRASS!$G$108),($V16=BRASS!$E$108)),(BRASS!$C$108),(IF(AND($AR16=BRASS!$B$109,($T16&gt;=BRASS!$F$109),($T16&lt;=BRASS!$G$109),($V16=BRASS!$E$109)),(BRASS!$C$109),(IF(AND($AR16=BRASS!$B$110,($T16&gt;=BRASS!$F$110),($T16&lt;=BRASS!$G$110),($V16=BRASS!$E$110)),(BRASS!$C$110),(IF(AND($AR16=BRASS!$B$111,($T16&gt;=BRASS!$F$111),($T16&lt;=BRASS!$G$111),($V16=BRASS!$E$111)),(BRASS!$C$111),(IF(AND($AR16=BRASS!$B$112,($T16&gt;=BRASS!$F$112),($T16&lt;=BRASS!$G$112),($V16=BRASS!$E$112)),(BRASS!$C$112),(IF(AND($AR16=BRASS!$B$113,($T16&gt;=BRASS!$F$113),($T16&lt;=BRASS!$G$113),($V16=BRASS!$E$113)),(BRASS!$C$113),(IF(AND($AR16=BRASS!$B$114,($T16&gt;=BRASS!$F$114),($T16&lt;=BRASS!$G$114),($V16=BRASS!$E$114)),(BRASS!$C$114),(IF(AND($AR16=BRASS!$B$115,($T16&gt;=BRASS!$F$115),($T16&lt;=BRASS!$G$115),($V16=BRASS!$E$115)),(BRASS!$C$115),(IF(AND($AR16=BRASS!$B$116,($T16&gt;=BRASS!$F$116),($T16&lt;=BRASS!$G$116),($V16=BRASS!$E$116)),(BRASS!$C$116),(IF(AND($AR16=BRASS!$B$117,($T16&gt;=BRASS!$F$117),($T16&lt;=BRASS!$G$117),($V16=BRASS!$E$117)),(BRASS!$C$117),(IF(AND($AR16=BRASS!$B$118,($T16&gt;=BRASS!$F$118),($T16&lt;=BRASS!$G$118),($V16=BRASS!$E$118)),(BRASS!$C$118),(IF(AND($AR16=BRASS!$B$119,($T16&gt;=BRASS!$F$119),($T16&lt;=BRASS!$G$119),($V16=BRASS!$E$119)),(BRASS!$C$119),(IF(AND($AR16=BRASS!$B$120,($T16&gt;=BRASS!$F$120),($T16&lt;=BRASS!$G$120),($V16=BRASS!$E$120)),(BRASS!$C$120),(IF(AND($AR16=BRASS!$B$121,($T16&gt;=BRASS!$F$121),($T16&lt;=BRASS!$G$121),($V16=BRASS!$E$121)),(BRASS!$C$121),(IF(AND($AR16=BRASS!$B$122,($T16&gt;=BRASS!$F$122),($T16&lt;=BRASS!$G$122),($V16=BRASS!$E$122)),(BRASS!$C$122),(IF(AND($AR16=BRASS!$B$123,($T16&gt;=BRASS!$F$123),($T16&lt;=BRASS!$G$123),($V16=BRASS!$E$123)),(BRASS!$C$123),(IF(AND($AR16=BRASS!$B$124,($T16&gt;=BRASS!$F$124),($T16&lt;=BRASS!$G$124),($V16=BRASS!$E$124)),(BRASS!$C$124),(IF(AND($AR16=BRASS!$B$125,($T16&gt;=BRASS!$F$125),($T16&lt;=BRASS!$G$125),($V16=BRASS!$E$125)),(BRASS!$C$125),(IF(AND($AR16=BRASS!$B$126,($T16&gt;=BRASS!$F$126),($T16&lt;=BRASS!$G$126),($V16=BRASS!$E$126)),(BRASS!$C$126),(IF(AND($AR16=BRASS!$B$127,($T16&gt;=BRASS!$F$127),($T16&lt;=BRASS!$G$127),($V16=BRASS!$E$127)),(BRASS!$C$127),(IF(AND($AR16=BRASS!$B$128,($T16&gt;=BRASS!$F$128),($T16&lt;=BRASS!$G$128),($V16=BRASS!$E$128)),(BRASS!$C$128),(IF(AND($AR16=BRASS!$B$129,($T16&gt;=BRASS!$F$129),($T16&lt;=BRASS!$G$129),($V16=BRASS!$E$129)),(BRASS!$C$129),(IF(AND($AR16=BRASS!$B$130,($T16&gt;=BRASS!$F$130),($T16&lt;=BRASS!$G$130),($V16=BRASS!$E$130)),(BRASS!$C$130),(IF(AND($AR16=BRASS!$B$131,($T16&gt;=BRASS!$F$131),($T16&lt;=BRASS!$G$131),($V16=BRASS!$E$131)),(BRASS!$C$131),(IF(AND($AR16=BRASS!$B$132,($T16&gt;=BRASS!$F$132),($T16&lt;=BRASS!$G$132),($V16=BRASS!$E$132)),(BRASS!$C$132),(IF(AND($AR16=BRASS!$B$133,($T16&gt;=BRASS!$F$133),($T16&lt;=BRASS!$G$133),($V16=BRASS!$E$133)),(BRASS!$C$133),(IF(AND($AR16=BRASS!$B$134,($T16&gt;=BRASS!$F$134),($T16&lt;=BRASS!$G$134),($V16=BRASS!$E$134)),(BRASS!$C$134),(IF(AND($AR16=BRASS!$B$135,($T16&gt;=BRASS!$F$135),($T16&lt;=BRASS!$G$135),($V16=BRASS!$E$135)),(BRASS!$C$135),(IF(AND($AR16=BRASS!$B$136,($T16&gt;=BRASS!$F$136),($T16&lt;=BRASS!$G$136),($V16=BRASS!$E$136)),(BRASS!$C$136),(IF(AND($AR16=BRASS!$B$137,($T16&gt;=BRASS!$F$137),($T16&lt;=BRASS!$G$137),($V16=BRASS!$E$137)),(BRASS!$C$137),(IF(AND($AR16=BRASS!$B$138,($T16&gt;=BRASS!$F$138),($T16&lt;=BRASS!$G$138),($V16=BRASS!$E$138)),(BRASS!$C$138),(IF(AND($AR16=BRASS!$B$139,($T16&gt;=BRASS!$F$139),($T16&lt;=BRASS!$G$139),($V16=BRASS!$E$139)),(BRASS!$C$139),(IF(AND($AR16=BRASS!$B$140,($T16&gt;=BRASS!$F$140),($T16&lt;=BRASS!$G$140),($V16=BRASS!$E$140)),(BRASS!$C$140),(IF(AND($AR16=BRASS!$B$141,($T16&gt;=BRASS!$F$141),($T16&lt;=BRASS!$G$141),($V16=BRASS!$E$141)),(BRASS!$C$141),(IF(AND($AR16=BRASS!$B$142,($T16&gt;=BRASS!$F$142),($T16&lt;=BRASS!$G$142),($V16=BRASS!$E$142)),(BRASS!$C$142),(IF(AND($AR16=BRASS!$B$143,($T16&gt;=BRASS!$F$143),($T16&lt;=BRASS!$G$143),($V16=BRASS!$E$143)),(BRASS!$C$143),(IF(AND($AR16=BRASS!$B$144,($T16&gt;=BRASS!$F$144),($T16&lt;=BRASS!$G$144),($V16=BRASS!$E$144)),(BRASS!$C$144),(IF(AND($AR16=BRASS!$B$145,($T16&gt;=BRASS!$F$145),($T16&lt;=BRASS!$G$145),($V16=BRASS!$E$145)),(BRASS!$C$145),(IF(AND($AR16=BRASS!$B$145,($T16&gt;=BRASS!$F$145),($T16&lt;=BRASS!$G$145),($V16=BRASS!$E$145)),(BRASS!$C$145),(IF(AND($AR16=BRASS!$B$146,($T16&gt;=BRASS!$F$146),($T16&lt;=BRASS!$G$146),($V16=BRASS!$E$146)),(BRASS!$C$146),(IF(AND($AR16=BRASS!$B$147,($T16&gt;=BRASS!$F$147),($T16&lt;=BRASS!$G$147),($V16=BRASS!$E$147)),(BRASS!$C$147),(IF(AND($AR16=BRASS!$B$148,($T16&gt;=BRASS!$F$148),($T16&lt;=BRASS!$G$148),($V16=BRASS!$E$148)),(BRASS!$C$148),(IF(AND($AR16=BRASS!$B$149,($T16&gt;=BRASS!$F$149),($T16&lt;=BRASS!$G$149),($V16=BRASS!$E$149)),(BRASS!$C$149),(IF(AND($AR16=BRASS!$B$150,($T16&gt;=BRASS!$F$150),($T16&lt;=BRASS!$G$150),($V16=BRASS!$E$150)),(BRASS!$C$150),(IF(AND($AR16=BRASS!$B$151,($T16&gt;=BRASS!$F$151),($T16&lt;=BRASS!$G$151),($V16=BRASS!$E$151)),(BRASS!$C$151),(IF(AND($AR16=BRASS!$B$152,($T16&gt;=BRASS!$F$152),($T16&lt;=BRASS!$G$152),($V16=BRASS!$E$152)),(BRASS!$C$152),(IF(AND($AR16=BRASS!$B$153,($T16&gt;=BRASS!$F$153),($T16&lt;=BRASS!$G$153),($V16=BRASS!$E$153)),(BRASS!$C$153),("NA")))))))))))))))))))))))))))))))))))))))))))))))))))))))))))))))))))))))))))))))))))))))))))))))))))))))))))))))))))</f>
        <v>NA</v>
      </c>
      <c r="AW16" s="82" t="str">
        <f>IF(AND($AR16=BRASS!$B$154,($T16&gt;=BRASS!$F$154),($T16&lt;=BRASS!$G$154),($V16=BRASS!$E$154)),(BRASS!$C$154),(IF(AND($AR16=BRASS!$B$155,($T16&gt;=BRASS!$F$155),($T16&lt;=BRASS!$G$155),($V16=BRASS!$E$155)),(BRASS!$C$155),(IF(AND($AR16=BRASS!$B$156,($T16&gt;=BRASS!$F$156),($T16&lt;=BRASS!$G$156),($V16=BRASS!$E$156)),(BRASS!$C$156),(IF(AND($AR16=BRASS!$B$157,($T16&gt;=BRASS!$F$157),($T16&lt;=BRASS!$G$157),($V16=BRASS!$E$157)),(BRASS!$C$157),(IF(AND($AR16=BRASS!$B$158,($T16&gt;=BRASS!$F$158),($T16&lt;=BRASS!$G$158),($V16=BRASS!$E$158)),(BRASS!$C$158),(IF(AND($AR16=BRASS!$B$159,($T16&gt;=BRASS!$F$159),($T16&lt;=BRASS!$G$159),($V16=BRASS!$E$159)),(BRASS!$C$159),(IF(AND($AR16=BRASS!$B$160,($T16&gt;=BRASS!$F$160),($T16&lt;=BRASS!$G$160),($V16=BRASS!$E$160)),(BRASS!$C$160),(IF(AND($AR16=BRASS!$B$161,($T16&gt;=BRASS!$F$161),($T16&lt;=BRASS!$G$161),($V16=BRASS!$E$161)),(BRASS!$C$161),(IF(AND($AR16=BRASS!$B$162,($T16&gt;=BRASS!$F$162),($T16&lt;=BRASS!$G$162),($V16=BRASS!$E$162)),(BRASS!$C$162),(IF(AND($AR16=BRASS!$B$163,($T16&gt;=BRASS!$F$163),($T16&lt;=BRASS!$G$163),($V16=BRASS!$E$163)),(BRASS!$C$163),(IF(AND($AR16=BRASS!$B$164,($T16&gt;=BRASS!$F$164),($T16&lt;=BRASS!$G$164),($V16=BRASS!$E$164)),(BRASS!$C$164),(IF(AND($AR16=BRASS!$B$165,($T16&gt;=BRASS!$F$165),($T16&lt;=BRASS!$G$165),($V16=BRASS!$E$165)),(BRASS!$C$165),(IF(AND($AR16=BRASS!$B$166,($T16&gt;=BRASS!$F$166),($T16&lt;=BRASS!$G$166),($V16=BRASS!$E$166)),(BRASS!$C$166),(IF(AND($AR16=BRASS!$B$167,($T16&gt;=BRASS!$F$167),($T16&lt;=BRASS!$G$167),($V16=BRASS!$E$167)),(BRASS!$C$167),(IF(AND($AR16=BRASS!$B$168,($T16&gt;=BRASS!$F$168),($T16&lt;=BRASS!$G$168),($V16=BRASS!$E$168)),(BRASS!$C$168),(IF(AND($AR16=BRASS!$B$169,($T16&gt;=BRASS!$F$169),($T16&lt;=BRASS!$G$169),($V16=BRASS!$E$169)),(BRASS!$C$169),(IF(AND($AR16=BRASS!$B$170,($T16&gt;=BRASS!$F$170),($T16&lt;=BRASS!$G$170),($V16=BRASS!$E$170)),(BRASS!$C$170),(IF(AND($AR16=BRASS!$B$171,($T16&gt;=BRASS!$F$171),($T16&lt;=BRASS!$G$171),($V16=BRASS!$E$171)),(BRASS!$C$171),(IF(AND($AR16=BRASS!$B$172,($T16&gt;=BRASS!$F$172),($T16&lt;=BRASS!$G$172),($V16=BRASS!$E$172)),(BRASS!$C$172),(IF(AND($AR16=BRASS!$B$173,($T16&gt;=BRASS!$F$173),($T16&lt;=BRASS!$G$173),($V16=BRASS!$E$173)),(BRASS!$C$173),(IF(AND($AR16=BRASS!$B$174,($T16&gt;=BRASS!$F$174),($T16&lt;=BRASS!$G$174),($V16=BRASS!$E$174)),(BRASS!$C$174),(IF(AND($AR16=BRASS!$B$175,($T16&gt;=BRASS!$F$175),($T16&lt;=BRASS!$G$175),($V16=BRASS!$E$175)),(BRASS!$C$175),(IF(AND($AR16=BRASS!$B$176,($T16&gt;=BRASS!$F$176),($T16&lt;=BRASS!$G$176),($V16=BRASS!$E$176)),(BRASS!$C$176),(IF(AND($AR16=BRASS!$B$177,($T16&gt;=BRASS!$F$177),($T16&lt;=BRASS!$G$177),($V16=BRASS!$E$177)),(BRASS!$C$177),(IF(AND($AR16=BRASS!$B$178,($T16&gt;=BRASS!$F$178),($T16&lt;=BRASS!$G$178),($V16=BRASS!$E$178)),(BRASS!$C$178),(IF(AND($AR16=BRASS!$B$179,($T16&gt;=BRASS!$F$179),($T16&lt;=BRASS!$G$179),($V16=BRASS!$E$179)),(BRASS!$C$179),(IF(AND($AR16=BRASS!$B$180,($T16&gt;=BRASS!$F$180),($T16&lt;=BRASS!$G$180),($V16=BRASS!$E$180)),(BRASS!$C$180),(IF(AND($AR16=BRASS!$B$181,($T16&gt;=BRASS!$F$181),($T16&lt;=BRASS!$G$181),($V16=BRASS!$E$181)),(BRASS!$C$181),(IF(AND($AR16=BRASS!$B$182,($T16&gt;=BRASS!$F$182),($T16&lt;=BRASS!$G$182),($V16=BRASS!$E$182)),(BRASS!$C$182),(IF(AND($AR16=BRASS!$B$183,($T16&gt;=BRASS!$F$183),($T16&lt;=BRASS!$G$183),($V16=BRASS!$E$183)),(BRASS!$C$183),(IF(AND($AR16=BRASS!$B$184,($T16&gt;=BRASS!$F$184),($T16&lt;=BRASS!$G$184),($V16=BRASS!$E$184)),(BRASS!$C$184),(IF(AND($AR16=BRASS!$B$185,($T16&gt;=BRASS!$F$185),($T16&lt;=BRASS!$G$185),($V16=BRASS!$E$185)),(BRASS!$C$185),(IF(AND($AR16=BRASS!$B$186,($T16&gt;=BRASS!$F$186),($T16&lt;=BRASS!$G$186),($V16=BRASS!$E$186)),(BRASS!$C$186),(IF(AND($AR16=BRASS!$B$187,($T16&gt;=BRASS!$F$187),($T16&lt;=BRASS!$G$187),($V16=BRASS!$E$187)),(BRASS!$C$187),(IF(AND($AR16=BRASS!$B$188,($T16&gt;=BRASS!$F$188),($T16&lt;=BRASS!$G$188),($V16=BRASS!$E$188)),(BRASS!$C$188),(IF(AND($AR16=BRASS!$B$189,($T16&gt;=BRASS!$F$189),($T16&lt;=BRASS!$G$189),($V16=BRASS!$E$189)),(BRASS!$C$189),(IF(AND($AR16=BRASS!$B$190,($T16&gt;=BRASS!$F$190),($T16&lt;=BRASS!$G$190),($V16=BRASS!$E$190)),(BRASS!$C$190),(IF(AND($AR16=BRASS!$B$191,($T16&gt;=BRASS!$F$191),($T16&lt;=BRASS!$G$191),($V16=BRASS!$E$191)),(BRASS!$C$191),(IF(AND($AR16=BRASS!$B$192,($T16&gt;=BRASS!$F$192),($T16&lt;=BRASS!$G$192),($V16=BRASS!$E$192)),(BRASS!$C$192),(IF(AND($AR16=BRASS!$B$193,($T16&gt;=BRASS!$F$193),($T16&lt;=BRASS!$G$193),($V16=BRASS!$E$193)),(BRASS!$C$193),(IF(AND($AR16=BRASS!$B$194,($T16&gt;=BRASS!$F$194),($T16&lt;=BRASS!$G$194),($V16=BRASS!$E$194)),(BRASS!$C$194),(IF(AND($AR16=BRASS!$B$195,($T16&gt;=BRASS!$F$195),($T16&lt;=BRASS!$G$195),($V16=BRASS!$E$195)),(BRASS!$C$195),(IF(AND($AR16=BRASS!$B$196,($T16&gt;=BRASS!$F$196),($T16&lt;=BRASS!$G$196),($V16=BRASS!$E$196)),(BRASS!$C$196),("NA"))))))))))))))))))))))))))))))))))))))))))))))))))))))))))))))))))))))))))))))))))))))</f>
        <v>NA</v>
      </c>
      <c r="AX16" s="82" t="str">
        <f>IF(AND($AR16=BRASS!$B$60,($T16&gt;=BRASS!$F$60),($T16&lt;=BRASS!$G$60),($V16=BRASS!$E$60)),(BRASS!$C$60),(IF(AND($AR16=BRASS!$B$61,($T16&gt;=BRASS!$F$61),($T16&lt;=BRASS!$G$61),($V16=BRASS!$E$61)),(BRASS!$C$61),(IF(AND($AR16=BRASS!$B$62,($T16&gt;=BRASS!$F$62),($T16&lt;=BRASS!$G$62),($V16=BRASS!$E$62)),(BRASS!$C$62),(IF(AND($AR16=BRASS!$B$63,($T16&gt;=BRASS!$F$63),($T16&lt;=BRASS!$G$63),($V16=BRASS!$E$63)),(BRASS!$C$63),(IF(AND($AR16=BRASS!$B$64,($T16&gt;=BRASS!$F$64),($T16&lt;=BRASS!$G$64),($V16=BRASS!$E$64)),(BRASS!$C$64),(IF(AND($AR16=BRASS!$B$65,($T16&gt;=BRASS!$F$65),($T16&lt;=BRASS!$G$65),($V16=BRASS!$E$65)),(BRASS!$C$65),(IF(AND($AR16=BRASS!$B$66,($T16&gt;=BRASS!$F$66),($T16&lt;=BRASS!$G$66),($V16=BRASS!$E$66)),(BRASS!$C$66),(IF(AND($AR16=BRASS!$B$67,($T16&gt;=BRASS!$F$67),($T16&lt;=BRASS!$G$67),($V16=BRASS!$E$67)),(BRASS!$C$67),(IF(AND($AR16=BRASS!$B$68,($T16&gt;=BRASS!$F$68),($T16&lt;=BRASS!$G$68),($V16=BRASS!$E$68)),(BRASS!$C$68),(IF(AND($AR16=BRASS!$B$69,($T16&gt;=BRASS!$F$69),($T16&lt;=BRASS!$G$69),($V16=BRASS!$E$69)),(BRASS!$C$69),(IF(AND($AR16=BRASS!$B$70,($T16&gt;=BRASS!$F$70),($T16&lt;=BRASS!$G$70),($V16=BRASS!$E$70)),(BRASS!$C$70),(IF(AND($AR16=BRASS!$B$71,($T16&gt;=BRASS!$F$71),($T16&lt;=BRASS!$G$71),($V16=BRASS!$E$71)),(BRASS!$C$71),(IF(AND($AR16=BRASS!$B$72,($T16&gt;=BRASS!$F$72),($T16&lt;=BRASS!$G$72),($V16=BRASS!$E$72)),(BRASS!$C$72),(IF(AND($AR16=BRASS!$B$73,($T16&gt;=BRASS!$F$73),($T16&lt;=BRASS!$G$73),($V16=BRASS!$E$73)),(BRASS!$C$73),(IF(AND($AR16=BRASS!$B$74,($T16&gt;=BRASS!$F$74),($T16&lt;=BRASS!$G$74),($V16=BRASS!$E$74)),(BRASS!$C$74),(IF(AND($AR16=BRASS!$B$75,($T16&gt;=BRASS!$F$75),($T16&lt;=BRASS!$G$75),($V16=BRASS!$E$75)),(BRASS!$C$75),(IF(AND($AR16=BRASS!$B$76,($T16&gt;=BRASS!$F$76),($T16&lt;=BRASS!$G$76),($V16=BRASS!$E$76)),(BRASS!$C$76),(IF(AND($AR16=BRASS!$B$77,($T16&gt;=BRASS!$F$77),($T16&lt;=BRASS!$G$77),($V16=BRASS!$E$77)),(BRASS!$C$77),(IF(AND($AR16=BRASS!$B$78,($T16&gt;=BRASS!$F$78),($T16&lt;=BRASS!$G$78),($V16=BRASS!$E$78)),(BRASS!$C$78),(IF(AND($AR16=BRASS!$B$79,($T16&gt;=BRASS!$F$79),($T16&lt;=BRASS!$G$79),($V16=BRASS!$E$79)),(BRASS!$C$79),(IF(AND($AR16=BRASS!$B$80,($T16&gt;=BRASS!$F$80),($T16&lt;=BRASS!$G$80),($V16=BRASS!$E$80)),(BRASS!$C$80),(IF(AND($AR16=BRASS!$B$81,($T16&gt;=BRASS!$F$81),($T16&lt;=BRASS!$G$81),($V16=BRASS!$E$81)),(BRASS!$C$81),(IF(AND($AR16=BRASS!$B$82,($T16&gt;=BRASS!$F$82),($T16&lt;=BRASS!$G$82),($V16=BRASS!$E$82)),(BRASS!$C$82),(IF(AND($AR16=BRASS!$B$83,($T16&gt;=BRASS!$F$83),($T16&lt;=BRASS!$G$83),($V16=BRASS!$E$83)),(BRASS!$C$83),(IF(AND($AR16=BRASS!$B$84,($T16&gt;=BRASS!$F$84),($T16&lt;=BRASS!$G$84),($V16=BRASS!$E$84)),(BRASS!$C$84),(IF(AND($AR16=BRASS!$B$85,($T16&gt;=BRASS!$F$85),($T16&lt;=BRASS!$G$85),($V16=BRASS!$E$85)),(BRASS!$C$85),(IF(AND($AR16=BRASS!$B$86,($T16&gt;=BRASS!$F$86),($T16&lt;=BRASS!$G$86),($V16=BRASS!$E$86)),(BRASS!$C$86),(IF(AND($AR16=BRASS!$B$87,($T16&gt;=BRASS!$F$87),($T16&lt;=BRASS!$G$87),($V16=BRASS!$E$87)),(BRASS!$C$87),(IF(AND($AR16=BRASS!$B$88,($T16&gt;=BRASS!$F$88),($T16&lt;=BRASS!$G$88),($V16=BRASS!$E$88)),(BRASS!$C$88),(IF(AND($AR16=BRASS!$B$89,($T16&gt;=BRASS!$F$89),($T16&lt;=BRASS!$G$89),($V16=BRASS!$E$89)),(BRASS!$C$89),(IF(AND($AR16=BRASS!$B$90,($T16&gt;=BRASS!$F$90),($T16&lt;=BRASS!$G$90),($V16=BRASS!$E$90)),(BRASS!$C$90),(IF(AND($AR16=BRASS!$B$91,($T16&gt;=BRASS!$F$91),($T16&lt;=BRASS!$G$91),($V16=BRASS!$E$91)),(BRASS!$C$91),(IF(AND($AR16=BRASS!$B$92,($T16&gt;=BRASS!$F$92),($T16&lt;=BRASS!$G$92),($V16=BRASS!$E$92)),(BRASS!$C$92),(IF(AND($AR16=BRASS!$B$93,($T16&gt;=BRASS!$F$93),($T16&lt;=BRASS!$G$93),($V16=BRASS!$E$93)),(BRASS!$C$93),(IF(AND($AR16=BRASS!$B$94,($T16&gt;=BRASS!$F$94),($T16&lt;=BRASS!$G$94),($V16=BRASS!$E$94)),(BRASS!$C$94),(IF(AND($AR16=BRASS!$B$95,($T16&gt;=BRASS!$F$95),($T16&lt;=BRASS!$G$95),($V16=BRASS!$E$95)),(BRASS!$C$95),(IF(AND($AR16=BRASS!$B$96,($T16&gt;=BRASS!$F$96),($T16&lt;=BRASS!$G$96),($V16=BRASS!$E$96)),(BRASS!$C$96),(IF(AND($AR16=BRASS!$B$97,($T16&gt;=BRASS!$F$97),($T16&lt;=BRASS!$G$97),($V16=BRASS!$E$97)),(BRASS!$C$97),("NA"))))))))))))))))))))))))))))))))))))))))))))))))))))))))))))))))))))))))))))</f>
        <v>NA</v>
      </c>
      <c r="AY16" s="82" t="str">
        <f t="shared" si="5"/>
        <v/>
      </c>
      <c r="AZ16" s="82" t="str">
        <f t="shared" si="6"/>
        <v/>
      </c>
      <c r="BA16" s="82" t="str">
        <f>IF(AND($AR16=BRASS!$B$4,($T16&gt;=BRASS!$F$4),($T16&lt;=BRASS!$G$4),($AA16=BRASS!$E$4)),(BRASS!$C$4),(IF(AND($AR16=BRASS!$B$5,($T16&gt;=BRASS!$F$5),($T16&lt;=BRASS!$G$5),($AA16=BRASS!$E$5)),(BRASS!$C$5),(IF(AND($AR16=BRASS!$B$6,($T16&gt;=BRASS!$F$6),($T16&lt;=BRASS!$G$6),($AA16=BRASS!$E$6)),(BRASS!$C$6),(IF(AND($AR16=BRASS!$B$7,($T16&gt;=BRASS!$F$7),($T16&lt;=BRASS!$G$7),($AA16=BRASS!$E$7)),(BRASS!$C$7),(IF(AND($AR16=BRASS!$B$8,($T16&gt;=BRASS!$F$8),($T16&lt;=BRASS!$G$8),($AA16=BRASS!$E$8)),(BRASS!$C$8),(IF(AND($AR16=BRASS!$B$9,($T16&gt;=BRASS!$F$9),($T16&lt;=BRASS!$G$9),($AA16=BRASS!$E$9)),(BRASS!$C$9),(IF(AND($AR16=BRASS!$B$10,($T16&gt;=BRASS!$F$10),($T16&lt;=BRASS!$G$10),($AA16=BRASS!$E$10)),(BRASS!$C$10),(IF(AND($AR16=BRASS!$B$11,($T16&gt;=BRASS!$F$11),($T16&lt;=BRASS!$G$11),($AA16=BRASS!$E$11)),(BRASS!$C$11),(IF(AND($AR16=BRASS!$B$12,($T16&gt;=BRASS!$F$12),($T16&lt;=BRASS!$G$12),($AA16=BRASS!$E$12)),(BRASS!$C$12),(IF(AND($AR16=BRASS!$B$13,($T16&gt;=BRASS!$F$13),($T16&lt;=BRASS!$G$13),($AA16=BRASS!$E$13)),(BRASS!$C$13),(IF(AND($AR16=BRASS!$B$14,($T16&gt;=BRASS!$F$14),($T16&lt;=BRASS!$G$14),($AA16=BRASS!$E$14)),(BRASS!$C$14),(IF(AND($AR16=BRASS!$B$15,($T16&gt;=BRASS!$F$15),($T16&lt;=BRASS!$G$15),($AA16=BRASS!$E$15)),(BRASS!$C$15),(IF(AND($AR16=BRASS!$B$16,($T16&gt;=BRASS!$F$16),($T16&lt;=BRASS!$G$16),($AA16=BRASS!$E$16)),(BRASS!$C$16),(IF(AND($AR16=BRASS!$B$17,($T16&gt;=BRASS!$F$17),($T16&lt;=BRASS!$G$17),($AA16=BRASS!$E$17)),(BRASS!$C$17),(IF(AND($AR16=BRASS!$B$18,($T16&gt;=BRASS!$F$18),($T16&lt;=BRASS!$G$18),($AA16=BRASS!$E$18)),(BRASS!$C$18),(IF(AND($AR16=BRASS!$B$19,($T16&gt;=BRASS!$F$19),($T16&lt;=BRASS!$G$19),($AA16=BRASS!$E$19)),(BRASS!$C$19),(IF(AND($AR16=BRASS!$B$20,($T16&gt;=BRASS!$F$20),($T16&lt;=BRASS!$G$20),($AA16=BRASS!$E$20)),(BRASS!$C$20),(IF(AND($AR16=BRASS!$B$21,($T16&gt;=BRASS!$F$21),($T16&lt;=BRASS!$G$21),($AA16=BRASS!$E$21)),(BRASS!$C$21),(IF(AND($AR16=BRASS!$B$22,($T16&gt;=BRASS!$F$22),($T16&lt;=BRASS!$G$22),($AA16=BRASS!$E$22)),(BRASS!$C$22),(IF(AND($AR16=BRASS!$B$23,($T16&gt;=BRASS!$F$23),($T16&lt;=BRASS!$G$23),($AA16=BRASS!$E$23)),(BRASS!$C$23),(IF(AND($AR16=BRASS!$B$24,($T16&gt;=BRASS!$F$24),($T16&lt;=BRASS!$G$24),($AA16=BRASS!$E$24)),(BRASS!$C$24),(IF(AND($AR16=BRASS!$B$25,($T16&gt;=BRASS!$F$25),($T16&lt;=BRASS!$G$25),($AA16=BRASS!$E$25)),(BRASS!$C$25),(IF(AND($AR16=BRASS!$B$26,($T16&gt;=BRASS!$F$26),($T16&lt;=BRASS!$G$26),($AA16=BRASS!$E$26)),(BRASS!$C$26),(IF(AND($AR16=BRASS!$B$27,($T16&gt;=BRASS!$F$27),($T16&lt;=BRASS!$G$27),($AA16=BRASS!$E$27)),(BRASS!$C$27),(IF(AND($AR16=BRASS!$B$28,($T16&gt;=BRASS!$F$28),($T16&lt;=BRASS!$G$28),($AA16=BRASS!$E$28)),(BRASS!$C$28),(IF(AND($AR16=BRASS!$B$29,($T16&gt;=BRASS!$F$29),($T16&lt;=BRASS!$G$29),($AA16=BRASS!$E$29)),(BRASS!$C$29),(IF(AND($AR16=BRASS!$B$30,($T16&gt;=BRASS!$F$30),($T16&lt;=BRASS!$G$30),($AA16=BRASS!$E$30)),(BRASS!$C$30),(IF(AND($AR16=BRASS!$B$31,($T16&gt;=BRASS!$F$31),($T16&lt;=BRASS!$G$31),($AA16=BRASS!$E$31)),(BRASS!$C$31),(IF(AND($AR16=BRASS!$B$32,($T16&gt;=BRASS!$F$32),($T16&lt;=BRASS!$G$32),($AA16=BRASS!$E$32)),(BRASS!$C$32),(IF(AND($AR16=BRASS!$B$33,($T16&gt;=BRASS!$F$33),($T16&lt;=BRASS!$G$33),($AA16=BRASS!$E$33)),(BRASS!$C$33),(IF(AND($AR16=BRASS!$B$34,($T16&gt;=BRASS!$F$34),($T16&lt;=BRASS!$G$34),($AA16=BRASS!$E$34)),(BRASS!$C$34),(IF(AND($AR16=BRASS!$B$35,($T16&gt;=BRASS!$F$35),($T16&lt;=BRASS!$G$35),($AA16=BRASS!$E$35)),(BRASS!$C$35),(IF(AND($AR16=BRASS!$B$36,($T16&gt;=BRASS!$F$36),($T16&lt;=BRASS!$G$36),($AA16=BRASS!$E$36)),(BRASS!$C$36),(IF(AND($AR16=BRASS!$B$37,($T16&gt;=BRASS!$F$37),($T16&lt;=BRASS!$G$37),($AA16=BRASS!$E$37)),(BRASS!$C$37),(IF(AND($AR16=BRASS!$B$38,($T16&gt;=BRASS!$F$38),($T16&lt;=BRASS!$G$38),($AA16=BRASS!$E$38)),(BRASS!$C$38),(IF(AND($AR16=BRASS!$B$39,($T16&gt;=BRASS!$F$39),($T16&lt;=BRASS!$G$39),($AA16=BRASS!$E$39)),(BRASS!$C$39),(IF(AND($AR16=BRASS!$B$40,($T16&gt;=BRASS!$F$40),($T16&lt;=BRASS!$G$40),($AA16=BRASS!$E$40)),(BRASS!$C$40),(IF(AND($AR16=BRASS!$B$41,($T16&gt;=BRASS!$F$41),($T16&lt;=BRASS!$G$41),($AA16=BRASS!$E$41)),(BRASS!$C$41),(IF(AND($AR16=BRASS!$B$42,($T16&gt;=BRASS!$F$42),($T16&lt;=BRASS!$G$42),($AA16=BRASS!$E$42)),(BRASS!$C$42),(IF(AND($AR16=BRASS!$B$43,($T16&gt;=BRASS!$F$43),($T16&lt;=BRASS!$G$43),($AA16=BRASS!$E$43)),(BRASS!$C$43),(IF(AND($AR16=BRASS!$B$44,($T16&gt;=BRASS!$F$44),($T16&lt;=BRASS!$G$44),($AA16=BRASS!$E$44)),(BRASS!$C$44),(IF(AND($AR16=BRASS!$B$45,($T16&gt;=BRASS!$F$45),($T16&lt;=BRASS!$G$45),($AA16=BRASS!$E$45)),(BRASS!$C$45),(IF(AND($AR16=BRASS!$B$46,($T16&gt;=BRASS!$F$46),($T16&lt;=BRASS!$G$46),($AA16=BRASS!$E$46)),(BRASS!$C$46),(IF(AND($AR16=BRASS!$B$47,($T16&gt;=BRASS!$F$47),($T16&lt;=BRASS!$G$47),($AA16=BRASS!$E$47)),(BRASS!$C$47),(IF(AND($AR16=BRASS!$B$48,($T16&gt;=BRASS!$F$48),($T16&lt;=BRASS!$G$48),($AA16=BRASS!$E$48)),(BRASS!$C$48),(IF(AND($AR16=BRASS!$B$49,($T16&gt;=BRASS!$F$49),($T16&lt;=BRASS!$G$49),($AA16=BRASS!$E$49)),(BRASS!$C$49),(IF(AND($AR16=BRASS!$B$50,($T16&gt;=BRASS!$F$50),($T16&lt;=BRASS!$G$50),($AA16=BRASS!$E$50)),(BRASS!$C$50),(IF(AND($AR16=BRASS!$B$51,($T16&gt;=BRASS!$F$51),($T16&lt;=BRASS!$G$51),($AA16=BRASS!$E$51)),(BRASS!$C$51),(IF(AND($AR16=BRASS!$B$52,($T16&gt;=BRASS!$F$52),($T16&lt;=BRASS!$G$52),($AA16=BRASS!$E$52)),(BRASS!$C$52),(IF(AND($AR16=BRASS!$B$53,($T16&gt;=BRASS!$F$53),($T16&lt;=BRASS!$G$53),($AA16=BRASS!$E$53)),(BRASS!$C$53),(IF(AND($AR16=BRASS!$B$54,($T16&gt;=BRASS!$F$54),($T16&lt;=BRASS!$G$54),($AA16=BRASS!$E$54)),(BRASS!$C$54),(IF(AND($AR16=BRASS!$B$55,($T16&gt;=BRASS!$F$55),($T16&lt;=BRASS!$G$55),($AA16=BRASS!$E$55)),(BRASS!$C$55),(IF(AND($AR16=BRASS!$B$56,($T16&gt;=BRASS!$F$56),($T16&lt;=BRASS!$G$56),($AA16=BRASS!$E$56)),(BRASS!$C$56),(IF(AND($AR16=BRASS!$B$57,($T16&gt;=BRASS!$F$57),($T16&lt;=BRASS!$G$57),($AA16=BRASS!$E$57)),(BRASS!$C$57),(IF(AND($AR16=BRASS!$B$58,($T16&gt;=BRASS!$F$58),($T16&lt;=BRASS!$G$58),($AA16=BRASS!$E$58)),(BRASS!$C$58),(IF(AND($AR16=BRASS!$B$59,($T16&gt;=BRASS!$F$59),($T16&lt;=BRASS!$G$59),($AA16=BRASS!$E$59)),(BRASS!$C$59),("NA"))))))))))))))))))))))))))))))))))))))))))))))))))))))))))))))))))))))))))))))))))))))))))))))))))))))))))))))))</f>
        <v>NA</v>
      </c>
      <c r="BB16" s="151" t="str">
        <f>(IF(AND($AR16=BRASS!$B$98,($T16&gt;=BRASS!$F$98),($T16&lt;=BRASS!$G$98),($AA16=BRASS!$E$98)),(BRASS!$C$98),(IF(AND($AR16=BRASS!$B$99,($T16&gt;=BRASS!$F$99),($T16&lt;=BRASS!$G$99),($AA16=BRASS!$E$99)),(BRASS!$C$99),(IF(AND($AR16=BRASS!$B$100,($T16&gt;=BRASS!$F$100),($T16&lt;=BRASS!$G$100),($AA16=BRASS!$E$100)),(BRASS!$C$100),(IF(AND($AR16=BRASS!$B$101,($T16&gt;=BRASS!$F$101),($T16&lt;=BRASS!$G$101),($AA16=BRASS!$E$101)),(BRASS!$C$101),(IF(AND($AR16=BRASS!$B$102,($T16&gt;=BRASS!$F$102),($T16&lt;=BRASS!$G$102),($AA16=BRASS!$E$102)),(BRASS!$C$102),(IF(AND($AR16=BRASS!$B$103,($T16&gt;=BRASS!$F$103),($T16&lt;=BRASS!$G$103),($AA16=BRASS!$E$103)),(BRASS!$C$103),(IF(AND($AR16=BRASS!$B$104,($T16&gt;=BRASS!$F$104),($T16&lt;=BRASS!$G$104),($AA16=BRASS!$E$104)),(BRASS!$C$104),(IF(AND($AR16=BRASS!$B$105,($T16&gt;=BRASS!$F$105),($T16&lt;=BRASS!$G$105),($AA16=BRASS!$E$105)),(BRASS!$C$105),(IF(AND($AR16=BRASS!$B$106,($T16&gt;=BRASS!$F$106),($T16&lt;=BRASS!$G$106),($AA16=BRASS!$E$106)),(BRASS!$C$106),(IF(AND($AR16=BRASS!$B$107,($T16&gt;=BRASS!$F$107),($T16&lt;=BRASS!$G$107),($AA16=BRASS!$E$107)),(BRASS!$C$107),(IF(AND($AR16=BRASS!$B$108,($T16&gt;=BRASS!$F$108),($T16&lt;=BRASS!$G$108),($AA16=BRASS!$E$108)),(BRASS!$C$108),(IF(AND($AR16=BRASS!$B$109,($T16&gt;=BRASS!$F$109),($T16&lt;=BRASS!$G$109),($AA16=BRASS!$E$109)),(BRASS!$C$109),(IF(AND($AR16=BRASS!$B$110,($T16&gt;=BRASS!$F$110),($T16&lt;=BRASS!$G$110),($AA16=BRASS!$E$110)),(BRASS!$C$110),(IF(AND($AR16=BRASS!$B$111,($T16&gt;=BRASS!$F$111),($T16&lt;=BRASS!$G$111),($AA16=BRASS!$E$111)),(BRASS!$C$111),(IF(AND($AR16=BRASS!$B$112,($T16&gt;=BRASS!$F$112),($T16&lt;=BRASS!$G$112),($AA16=BRASS!$E$112)),(BRASS!$C$112),(IF(AND($AR16=BRASS!$B$113,($T16&gt;=BRASS!$F$113),($T16&lt;=BRASS!$G$113),($AA16=BRASS!$E$113)),(BRASS!$C$113),(IF(AND($AR16=BRASS!$B$114,($T16&gt;=BRASS!$F$114),($T16&lt;=BRASS!$G$114),($AA16=BRASS!$E$114)),(BRASS!$C$114),(IF(AND($AR16=BRASS!$B$115,($T16&gt;=BRASS!$F$115),($T16&lt;=BRASS!$G$115),($AA16=BRASS!$E$115)),(BRASS!$C$115),(IF(AND($AR16=BRASS!$B$116,($T16&gt;=BRASS!$F$116),($T16&lt;=BRASS!$G$116),($AA16=BRASS!$E$116)),(BRASS!$C$116),(IF(AND($AR16=BRASS!$B$117,($T16&gt;=BRASS!$F$117),($T16&lt;=BRASS!$G$117),($AA16=BRASS!$E$117)),(BRASS!$C$117),(IF(AND($AR16=BRASS!$B$118,($T16&gt;=BRASS!$F$118),($T16&lt;=BRASS!$G$118),($AA16=BRASS!$E$118)),(BRASS!$C$118),(IF(AND($AR16=BRASS!$B$119,($T16&gt;=BRASS!$F$119),($T16&lt;=BRASS!$G$119),($AA16=BRASS!$E$119)),(BRASS!$C$119),(IF(AND($AR16=BRASS!$B$120,($T16&gt;=BRASS!$F$120),($T16&lt;=BRASS!$G$120),($AA16=BRASS!$E$120)),(BRASS!$C$120),(IF(AND($AR16=BRASS!$B$121,($T16&gt;=BRASS!$F$121),($T16&lt;=BRASS!$G$121),($AA16=BRASS!$E$121)),(BRASS!$C$121),(IF(AND($AR16=BRASS!$B$122,($T16&gt;=BRASS!$F$122),($T16&lt;=BRASS!$G$122),($AA16=BRASS!$E$122)),(BRASS!$C$122),(IF(AND($AR16=BRASS!$B$123,($T16&gt;=BRASS!$F$123),($T16&lt;=BRASS!$G$123),($AA16=BRASS!$E$123)),(BRASS!$C$123),(IF(AND($AR16=BRASS!$B$124,($T16&gt;=BRASS!$F$124),($T16&lt;=BRASS!$G$124),($AA16=BRASS!$E$124)),(BRASS!$C$124),(IF(AND($AR16=BRASS!$B$125,($T16&gt;=BRASS!$F$125),($T16&lt;=BRASS!$G$125),($AA16=BRASS!$E$125)),(BRASS!$C$125),(IF(AND($AR16=BRASS!$B$126,($T16&gt;=BRASS!$F$126),($T16&lt;=BRASS!$G$126),($AA16=BRASS!$E$126)),(BRASS!$C$126),(IF(AND($AR16=BRASS!$B$127,($T16&gt;=BRASS!$F$127),($T16&lt;=BRASS!$G$127),($AA16=BRASS!$E$127)),(BRASS!$C$127),(IF(AND($AR16=BRASS!$B$128,($T16&gt;=BRASS!$F$128),($T16&lt;=BRASS!$G$128),($AA16=BRASS!$E$128)),(BRASS!$C$128),(IF(AND($AR16=BRASS!$B$129,($T16&gt;=BRASS!$F$129),($T16&lt;=BRASS!$G$129),($AA16=BRASS!$E$129)),(BRASS!$C$129),(IF(AND($AR16=BRASS!$B$130,($T16&gt;=BRASS!$F$130),($T16&lt;=BRASS!$G$130),($AA16=BRASS!$E$130)),(BRASS!$C$130),(IF(AND($AR16=BRASS!$B$131,($T16&gt;=BRASS!$F$131),($T16&lt;=BRASS!$G$131),($AA16=BRASS!$E$131)),(BRASS!$C$131),(IF(AND($AR16=BRASS!$B$132,($T16&gt;=BRASS!$F$132),($T16&lt;=BRASS!$G$132),($AA16=BRASS!$E$132)),(BRASS!$C$132),(IF(AND($AR16=BRASS!$B$133,($T16&gt;=BRASS!$F$133),($T16&lt;=BRASS!$G$133),($AA16=BRASS!$E$133)),(BRASS!$C$133),(IF(AND($AR16=BRASS!$B$134,($T16&gt;=BRASS!$F$134),($T16&lt;=BRASS!$G$134),($AA16=BRASS!$E$134)),(BRASS!$C$134),(IF(AND($AR16=BRASS!$B$135,($T16&gt;=BRASS!$F$135),($T16&lt;=BRASS!$G$135),($AA16=BRASS!$E$135)),(BRASS!$C$135),(IF(AND($AR16=BRASS!$B$136,($T16&gt;=BRASS!$F$136),($T16&lt;=BRASS!$G$136),($AA16=BRASS!$E$136)),(BRASS!$C$136),(IF(AND($AR16=BRASS!$B$137,($T16&gt;=BRASS!$F$137),($T16&lt;=BRASS!$G$137),($AA16=BRASS!$E$137)),(BRASS!$C$137),(IF(AND($AR16=BRASS!$B$138,($T16&gt;=BRASS!$F$138),($T16&lt;=BRASS!$G$138),($AA16=BRASS!$E$138)),(BRASS!$C$138),(IF(AND($AR16=BRASS!$B$139,($T16&gt;=BRASS!$F$139),($T16&lt;=BRASS!$G$139),($AA16=BRASS!$E$139)),(BRASS!$C$139),(IF(AND($AR16=BRASS!$B$140,($T16&gt;=BRASS!$F$140),($T16&lt;=BRASS!$G$140),($AA16=BRASS!$E$140)),(BRASS!$C$140),(IF(AND($AR16=BRASS!$B$141,($T16&gt;=BRASS!$F$141),($T16&lt;=BRASS!$G$141),($AA16=BRASS!$E$141)),(BRASS!$C$141),(IF(AND($AR16=BRASS!$B$142,($T16&gt;=BRASS!$F$142),($T16&lt;=BRASS!$G$142),($AA16=BRASS!$E$142)),(BRASS!$C$142),(IF(AND($AR16=BRASS!$B$143,($T16&gt;=BRASS!$F$143),($T16&lt;=BRASS!$G$143),($AA16=BRASS!$E$143)),(BRASS!$C$143),(IF(AND($AR16=BRASS!$B$144,($T16&gt;=BRASS!$F$144),($T16&lt;=BRASS!$G$144),($AA16=BRASS!$E$144)),(BRASS!$C$144),(IF(AND($AR16=BRASS!$B$145,($T16&gt;=BRASS!$F$145),($T16&lt;=BRASS!$G$145),($AA16=BRASS!$E$145)),(BRASS!$C$145),(IF(AND($AR16=BRASS!$B$145,($T16&gt;=BRASS!$F$145),($T16&lt;=BRASS!$G$145),($AA16=BRASS!$E$145)),(BRASS!$C$145),(IF(AND($AR16=BRASS!$B$146,($T16&gt;=BRASS!$F$146),($T16&lt;=BRASS!$G$146),($AA16=BRASS!$E$146)),(BRASS!$C$146),(IF(AND($AR16=BRASS!$B$147,($T16&gt;=BRASS!$F$147),($T16&lt;=BRASS!$G$147),($AA16=BRASS!$E$147)),(BRASS!$C$147),(IF(AND($AR16=BRASS!$B$148,($T16&gt;=BRASS!$F$148),($T16&lt;=BRASS!$G$148),($AA16=BRASS!$E$148)),(BRASS!$C$148),(IF(AND($AR16=BRASS!$B$149,($T16&gt;=BRASS!$F$149),($T16&lt;=BRASS!$G$149),($AA16=BRASS!$E$149)),(BRASS!$C$149),(IF(AND($AR16=BRASS!$B$150,($T16&gt;=BRASS!$F$150),($T16&lt;=BRASS!$G$150),($AA16=BRASS!$E$150)),(BRASS!$C$150),(IF(AND($AR16=BRASS!$B$151,($T16&gt;=BRASS!$F$151),($T16&lt;=BRASS!$G$151),($AA16=BRASS!$E$151)),(BRASS!$C$151),(IF(AND($AR16=BRASS!$B$152,($T16&gt;=BRASS!$F$152),($T16&lt;=BRASS!$G$152),($AA16=BRASS!$E$152)),(BRASS!$C$152),(IF(AND($AR16=BRASS!$B$153,($T16&gt;=BRASS!$F$153),($T16&lt;=BRASS!$G$153),($AA16=BRASS!$E$153)),(BRASS!$C$153),("NA")))))))))))))))))))))))))))))))))))))))))))))))))))))))))))))))))))))))))))))))))))))))))))))))))))))))))))))))))))</f>
        <v>NA</v>
      </c>
      <c r="BC16" s="152" t="str">
        <f>IF(AND($AR16=BRASS!$B$154,($T16&gt;=BRASS!$F$154),($T16&lt;=BRASS!$G$154),($AA16=BRASS!$E$154)),(BRASS!$C$154),(IF(AND($AR16=BRASS!$B$155,($T16&gt;=BRASS!$F$155),($T16&lt;=BRASS!$G$155),($AA16=BRASS!$E$155)),(BRASS!$C$155),(IF(AND($AR16=BRASS!$B$156,($T16&gt;=BRASS!$F$156),($T16&lt;=BRASS!$G$156),($AA16=BRASS!$E$156)),(BRASS!$C$156),(IF(AND($AR16=BRASS!$B$157,($T16&gt;=BRASS!$F$157),($T16&lt;=BRASS!$G$157),($AA16=BRASS!$E$157)),(BRASS!$C$157),(IF(AND($AR16=BRASS!$B$158,($T16&gt;=BRASS!$F$158),($T16&lt;=BRASS!$G$158),($AA16=BRASS!$E$158)),(BRASS!$C$158),(IF(AND($AR16=BRASS!$B$159,($T16&gt;=BRASS!$F$159),($T16&lt;=BRASS!$G$159),($AA16=BRASS!$E$159)),(BRASS!$C$159),(IF(AND($AR16=BRASS!$B$160,($T16&gt;=BRASS!$F$160),($T16&lt;=BRASS!$G$160),($AA16=BRASS!$E$160)),(BRASS!$C$160),(IF(AND($AR16=BRASS!$B$161,($T16&gt;=BRASS!$F$161),($T16&lt;=BRASS!$G$161),($AA16=BRASS!$E$161)),(BRASS!$C$161),(IF(AND($AR16=BRASS!$B$162,($T16&gt;=BRASS!$F$162),($T16&lt;=BRASS!$G$162),($AA16=BRASS!$E$162)),(BRASS!$C$162),(IF(AND($AR16=BRASS!$B$163,($T16&gt;=BRASS!$F$163),($T16&lt;=BRASS!$G$163),($AA16=BRASS!$E$163)),(BRASS!$C$163),(IF(AND($AR16=BRASS!$B$164,($T16&gt;=BRASS!$F$164),($T16&lt;=BRASS!$G$164),($AA16=BRASS!$E$164)),(BRASS!$C$164),(IF(AND($AR16=BRASS!$B$165,($T16&gt;=BRASS!$F$165),($T16&lt;=BRASS!$G$165),($AA16=BRASS!$E$165)),(BRASS!$C$165),(IF(AND($AR16=BRASS!$B$166,($T16&gt;=BRASS!$F$166),($T16&lt;=BRASS!$G$166),($AA16=BRASS!$E$166)),(BRASS!$C$166),(IF(AND($AR16=BRASS!$B$167,($T16&gt;=BRASS!$F$167),($T16&lt;=BRASS!$G$167),($AA16=BRASS!$E$167)),(BRASS!$C$167),(IF(AND($AR16=BRASS!$B$168,($T16&gt;=BRASS!$F$168),($T16&lt;=BRASS!$G$168),($AA16=BRASS!$E$168)),(BRASS!$C$168),(IF(AND($AR16=BRASS!$B$169,($T16&gt;=BRASS!$F$169),($T16&lt;=BRASS!$G$169),($AA16=BRASS!$E$169)),(BRASS!$C$169),(IF(AND($AR16=BRASS!$B$170,($T16&gt;=BRASS!$F$170),($T16&lt;=BRASS!$G$170),($AA16=BRASS!$E$170)),(BRASS!$C$170),(IF(AND($AR16=BRASS!$B$171,($T16&gt;=BRASS!$F$171),($T16&lt;=BRASS!$G$171),($AA16=BRASS!$E$171)),(BRASS!$C$171),(IF(AND($AR16=BRASS!$B$172,($T16&gt;=BRASS!$F$172),($T16&lt;=BRASS!$G$172),($AA16=BRASS!$E$172)),(BRASS!$C$172),(IF(AND($AR16=BRASS!$B$173,($T16&gt;=BRASS!$F$173),($T16&lt;=BRASS!$G$173),($AA16=BRASS!$E$173)),(BRASS!$C$173),(IF(AND($AR16=BRASS!$B$174,($T16&gt;=BRASS!$F$174),($T16&lt;=BRASS!$G$174),($AA16=BRASS!$E$174)),(BRASS!$C$174),(IF(AND($AR16=BRASS!$B$175,($T16&gt;=BRASS!$F$175),($T16&lt;=BRASS!$G$175),($AA16=BRASS!$E$175)),(BRASS!$C$175),(IF(AND($AR16=BRASS!$B$176,($T16&gt;=BRASS!$F$176),($T16&lt;=BRASS!$G$176),($AA16=BRASS!$E$176)),(BRASS!$C$176),(IF(AND($AR16=BRASS!$B$177,($T16&gt;=BRASS!$F$177),($T16&lt;=BRASS!$G$177),($AA16=BRASS!$E$177)),(BRASS!$C$177),(IF(AND($AR16=BRASS!$B$178,($T16&gt;=BRASS!$F$178),($T16&lt;=BRASS!$G$178),($AA16=BRASS!$E$178)),(BRASS!$C$178),(IF(AND($AR16=BRASS!$B$179,($T16&gt;=BRASS!$F$179),($T16&lt;=BRASS!$G$179),($AA16=BRASS!$E$179)),(BRASS!$C$179),(IF(AND($AR16=BRASS!$B$180,($T16&gt;=BRASS!$F$180),($T16&lt;=BRASS!$G$180),($AA16=BRASS!$E$180)),(BRASS!$C$180),(IF(AND($AR16=BRASS!$B$181,($T16&gt;=BRASS!$F$181),($T16&lt;=BRASS!$G$181),($AA16=BRASS!$E$181)),(BRASS!$C$181),(IF(AND($AR16=BRASS!$B$182,($T16&gt;=BRASS!$F$182),($T16&lt;=BRASS!$G$182),($AA16=BRASS!$E$182)),(BRASS!$C$182),(IF(AND($AR16=BRASS!$B$183,($T16&gt;=BRASS!$F$183),($T16&lt;=BRASS!$G$183),($AA16=BRASS!$E$183)),(BRASS!$C$183),(IF(AND($AR16=BRASS!$B$184,($T16&gt;=BRASS!$F$184),($T16&lt;=BRASS!$G$184),($AA16=BRASS!$E$184)),(BRASS!$C$184),(IF(AND($AR16=BRASS!$B$185,($T16&gt;=BRASS!$F$185),($T16&lt;=BRASS!$G$185),($AA16=BRASS!$E$185)),(BRASS!$C$185),(IF(AND($AR16=BRASS!$B$186,($T16&gt;=BRASS!$F$186),($T16&lt;=BRASS!$G$186),($AA16=BRASS!$E$186)),(BRASS!$C$186),(IF(AND($AR16=BRASS!$B$187,($T16&gt;=BRASS!$F$187),($T16&lt;=BRASS!$G$187),($AA16=BRASS!$E$187)),(BRASS!$C$187),(IF(AND($AR16=BRASS!$B$188,($T16&gt;=BRASS!$F$188),($T16&lt;=BRASS!$G$188),($AA16=BRASS!$E$188)),(BRASS!$C$188),(IF(AND($AR16=BRASS!$B$189,($T16&gt;=BRASS!$F$189),($T16&lt;=BRASS!$G$189),($AA16=BRASS!$E$189)),(BRASS!$C$189),(IF(AND($AR16=BRASS!$B$190,($T16&gt;=BRASS!$F$190),($T16&lt;=BRASS!$G$190),($AA16=BRASS!$E$190)),(BRASS!$C$190),(IF(AND($AR16=BRASS!$B$191,($T16&gt;=BRASS!$F$191),($T16&lt;=BRASS!$G$191),($AA16=BRASS!$E$191)),(BRASS!$C$191),(IF(AND($AR16=BRASS!$B$192,($T16&gt;=BRASS!$F$192),($T16&lt;=BRASS!$G$192),($AA16=BRASS!$E$192)),(BRASS!$C$192),(IF(AND($AR16=BRASS!$B$193,($T16&gt;=BRASS!$F$193),($T16&lt;=BRASS!$G$193),($AA16=BRASS!$E$193)),(BRASS!$C$193),(IF(AND($AR16=BRASS!$B$194,($T16&gt;=BRASS!$F$194),($T16&lt;=BRASS!$G$194),($AA16=BRASS!$E$194)),(BRASS!$C$194),(IF(AND($AR16=BRASS!$B$195,($T16&gt;=BRASS!$F$195),($T16&lt;=BRASS!$G$195),($AA16=BRASS!$E$195)),(BRASS!$C$195),(IF(AND($AR16=BRASS!$B$196,($T16&gt;=BRASS!$F$196),($T16&lt;=BRASS!$G$196),($AA16=BRASS!$E$196)),(BRASS!$C$196),("NA"))))))))))))))))))))))))))))))))))))))))))))))))))))))))))))))))))))))))))))))))))))))</f>
        <v>NA</v>
      </c>
      <c r="BD16" s="152" t="str">
        <f>IF(AND($AR16=BRASS!$B$60,($T16&gt;=BRASS!$F$60),($T16&lt;=BRASS!$G$60),($AA16=BRASS!$E$60)),(BRASS!$C$60),(IF(AND($AR16=BRASS!$B$61,($T16&gt;=BRASS!$F$61),($T16&lt;=BRASS!$G$61),($AA16=BRASS!$E$61)),(BRASS!$C$61),(IF(AND($AR16=BRASS!$B$62,($T16&gt;=BRASS!$F$62),($T16&lt;=BRASS!$G$62),($AA16=BRASS!$E$62)),(BRASS!$C$62),(IF(AND($AR16=BRASS!$B$63,($T16&gt;=BRASS!$F$63),($T16&lt;=BRASS!$G$63),($AA16=BRASS!$E$63)),(BRASS!$C$63),(IF(AND($AR16=BRASS!$B$64,($T16&gt;=BRASS!$F$64),($T16&lt;=BRASS!$G$64),($AA16=BRASS!$E$64)),(BRASS!$C$64),(IF(AND($AR16=BRASS!$B$65,($T16&gt;=BRASS!$F$65),($T16&lt;=BRASS!$G$65),($AA16=BRASS!$E$65)),(BRASS!$C$65),(IF(AND($AR16=BRASS!$B$66,($T16&gt;=BRASS!$F$66),($T16&lt;=BRASS!$G$66),($AA16=BRASS!$E$66)),(BRASS!$C$66),(IF(AND($AR16=BRASS!$B$67,($T16&gt;=BRASS!$F$67),($T16&lt;=BRASS!$G$67),($AA16=BRASS!$E$67)),(BRASS!$C$67),(IF(AND($AR16=BRASS!$B$68,($T16&gt;=BRASS!$F$68),($T16&lt;=BRASS!$G$68),($AA16=BRASS!$E$68)),(BRASS!$C$68),(IF(AND($AR16=BRASS!$B$69,($T16&gt;=BRASS!$F$69),($T16&lt;=BRASS!$G$69),($AA16=BRASS!$E$69)),(BRASS!$C$69),(IF(AND($AR16=BRASS!$B$70,($T16&gt;=BRASS!$F$70),($T16&lt;=BRASS!$G$70),($AA16=BRASS!$E$70)),(BRASS!$C$70),(IF(AND($AR16=BRASS!$B$71,($T16&gt;=BRASS!$F$71),($T16&lt;=BRASS!$G$71),($AA16=BRASS!$E$71)),(BRASS!$C$71),(IF(AND($AR16=BRASS!$B$72,($T16&gt;=BRASS!$F$72),($T16&lt;=BRASS!$G$72),($AA16=BRASS!$E$72)),(BRASS!$C$72),(IF(AND($AR16=BRASS!$B$73,($T16&gt;=BRASS!$F$73),($T16&lt;=BRASS!$G$73),($AA16=BRASS!$E$73)),(BRASS!$C$73),(IF(AND($AR16=BRASS!$B$74,($T16&gt;=BRASS!$F$74),($T16&lt;=BRASS!$G$74),($AA16=BRASS!$E$74)),(BRASS!$C$74),(IF(AND($AR16=BRASS!$B$75,($T16&gt;=BRASS!$F$75),($T16&lt;=BRASS!$G$75),($AA16=BRASS!$E$75)),(BRASS!$C$75),(IF(AND($AR16=BRASS!$B$76,($T16&gt;=BRASS!$F$76),($T16&lt;=BRASS!$G$76),($AA16=BRASS!$E$76)),(BRASS!$C$76),(IF(AND($AR16=BRASS!$B$77,($T16&gt;=BRASS!$F$77),($T16&lt;=BRASS!$G$77),($AA16=BRASS!$E$77)),(BRASS!$C$77),(IF(AND($AR16=BRASS!$B$78,($T16&gt;=BRASS!$F$78),($T16&lt;=BRASS!$G$78),($AA16=BRASS!$E$78)),(BRASS!$C$78),(IF(AND($AR16=BRASS!$B$79,($T16&gt;=BRASS!$F$79),($T16&lt;=BRASS!$G$79),($AA16=BRASS!$E$79)),(BRASS!$C$79),(IF(AND($AR16=BRASS!$B$80,($T16&gt;=BRASS!$F$80),($T16&lt;=BRASS!$G$80),($AA16=BRASS!$E$80)),(BRASS!$C$80),(IF(AND($AR16=BRASS!$B$81,($T16&gt;=BRASS!$F$81),($T16&lt;=BRASS!$G$81),($AA16=BRASS!$E$81)),(BRASS!$C$81),(IF(AND($AR16=BRASS!$B$82,($T16&gt;=BRASS!$F$82),($T16&lt;=BRASS!$G$82),($AA16=BRASS!$E$82)),(BRASS!$C$82),(IF(AND($AR16=BRASS!$B$83,($T16&gt;=BRASS!$F$83),($T16&lt;=BRASS!$G$83),($AA16=BRASS!$E$83)),(BRASS!$C$83),(IF(AND($AR16=BRASS!$B$84,($T16&gt;=BRASS!$F$84),($T16&lt;=BRASS!$G$84),($AA16=BRASS!$E$84)),(BRASS!$C$84),(IF(AND($AR16=BRASS!$B$85,($T16&gt;=BRASS!$F$85),($T16&lt;=BRASS!$G$85),($AA16=BRASS!$E$85)),(BRASS!$C$85),(IF(AND($AR16=BRASS!$B$86,($T16&gt;=BRASS!$F$86),($T16&lt;=BRASS!$G$86),($AA16=BRASS!$E$86)),(BRASS!$C$86),(IF(AND($AR16=BRASS!$B$87,($T16&gt;=BRASS!$F$87),($T16&lt;=BRASS!$G$87),($AA16=BRASS!$E$87)),(BRASS!$C$87),(IF(AND($AR16=BRASS!$B$88,($T16&gt;=BRASS!$F$88),($T16&lt;=BRASS!$G$88),($AA16=BRASS!$E$88)),(BRASS!$C$88),(IF(AND($AR16=BRASS!$B$89,($T16&gt;=BRASS!$F$89),($T16&lt;=BRASS!$G$89),($AA16=BRASS!$E$89)),(BRASS!$C$89),(IF(AND($AR16=BRASS!$B$90,($T16&gt;=BRASS!$F$90),($T16&lt;=BRASS!$G$90),($AA16=BRASS!$E$90)),(BRASS!$C$90),(IF(AND($AR16=BRASS!$B$91,($T16&gt;=BRASS!$F$91),($T16&lt;=BRASS!$G$91),($AA16=BRASS!$E$91)),(BRASS!$C$91),(IF(AND($AR16=BRASS!$B$92,($T16&gt;=BRASS!$F$92),($T16&lt;=BRASS!$G$92),($AA16=BRASS!$E$92)),(BRASS!$C$92),(IF(AND($AR16=BRASS!$B$93,($T16&gt;=BRASS!$F$93),($T16&lt;=BRASS!$G$93),($AA16=BRASS!$E$93)),(BRASS!$C$93),(IF(AND($AR16=BRASS!$B$94,($T16&gt;=BRASS!$F$94),($T16&lt;=BRASS!$G$94),($AA16=BRASS!$E$94)),(BRASS!$C$94),(IF(AND($AR16=BRASS!$B$95,($T16&gt;=BRASS!$F$95),($T16&lt;=BRASS!$G$95),($AA16=BRASS!$E$95)),(BRASS!$C$95),(IF(AND($AR16=BRASS!$B$96,($T16&gt;=BRASS!$F$96),($T16&lt;=BRASS!$G$96),($AA16=BRASS!$E$96)),(BRASS!$C$96),(IF(AND($AR16=BRASS!$B$97,($T16&gt;=BRASS!$F$97),($T16&lt;=BRASS!$G$97),($AA16=BRASS!$E$97)),(BRASS!$C$97),("NA"))))))))))))))))))))))))))))))))))))))))))))))))))))))))))))))))))))))))))))</f>
        <v>NA</v>
      </c>
      <c r="BE16" s="97"/>
      <c r="BF16" s="82" t="str">
        <f t="shared" si="7"/>
        <v/>
      </c>
      <c r="BG16" s="82" t="str">
        <f t="shared" si="8"/>
        <v/>
      </c>
      <c r="BH16" s="82" t="str">
        <f>IF(AND($AR16=SS!$B$4,($T16&gt;=SS!$F$4),($T16&lt;=SS!$G$4),($V16=SS!$E$4)),(SS!$C$4),(IF(AND($AR16=SS!$B$5,($T16&gt;=SS!$F$5),($T16&lt;=SS!$G$5),($V16=SS!$E$5)),(SS!$C$5),(IF(AND($AR16=SS!$B$6,($T16&gt;=SS!$F$6),($T16&lt;=SS!$G$6),($V16=SS!$E$6)),(SS!$C$6),(IF(AND($AR16=SS!$B$7,($T16&gt;=SS!$F$7),($T16&lt;=SS!$G$7),($V16=SS!$E$7)),(SS!$C$7),(IF(AND($AR16=SS!$B$8,($T16&gt;=SS!$F$8),($T16&lt;=SS!$G$8),($V16=SS!$E$8)),(SS!$C$8),(IF(AND($AR16=SS!$B$9,($T16&gt;=SS!$F$9),($T16&lt;=SS!$G$9),($V16=SS!$E$9)),(SS!$C$9),(IF(AND($AR16=SS!$B$10,($T16&gt;=SS!$F$10),($T16&lt;=SS!$G$10),($V16=SS!$E$10)),(SS!$C$10),(IF(AND($AR16=SS!$B$11,($T16&gt;=SS!$F$11),($T16&lt;=SS!$G$11),($V16=SS!$E$11)),(SS!$C$11),(IF(AND($AR16=SS!$B$12,($T16&gt;=SS!$F$12),($T16&lt;=SS!$G$12),($V16=SS!$E$12)),(SS!$C$12),(IF(AND($AR16=SS!$B$13,($T16&gt;=SS!$F$13),($T16&lt;=SS!$G$13),($V16=SS!$E$13)),(SS!$C$13),(IF(AND($AR16=SS!$B$14,($T16&gt;=SS!$F$14),($T16&lt;=SS!$G$14),($V16=SS!$E$14)),(SS!$C$14),(IF(AND($AR16=SS!$B$15,($T16&gt;=SS!$F$15),($T16&lt;=SS!$G$15),($V16=SS!$E$15)),(SS!$C$15),(IF(AND($AR16=SS!$B$16,($T16&gt;=SS!$F$16),($T16&lt;=SS!$G$16),($V16=SS!$E$16)),(SS!$C$16),(IF(AND($AR16=SS!$B$17,($T16&gt;=SS!$F$17),($T16&lt;=SS!$G$17),($V16=SS!$E$17)),(SS!$C$17),(IF(AND($AR16=SS!$B$18,($T16&gt;=SS!$F$18),($T16&lt;=SS!$G$18),($V16=SS!$E$18)),(SS!$C$18),(IF(AND($AR16=SS!$B$19,($T16&gt;=SS!$F$19),($T16&lt;=SS!$G$19),($V16=SS!$E$19)),(SS!$C$19),(IF(AND($AR16=SS!$B$20,($T16&gt;=SS!$F$20),($T16&lt;=SS!$G$20),($V16=SS!$E$20)),(SS!$C$20),(IF(AND($AR16=SS!$B$21,($T16&gt;=SS!$F$21),($T16&lt;=SS!$G$21),($V16=SS!$E$21)),(SS!$C$21),(IF(AND($AR16=SS!$B$22,($T16&gt;=SS!$F$22),($T16&lt;=SS!$G$22),($V16=SS!$E$22)),(SS!$C$22),(IF(AND($AR16=SS!$B$23,($T16&gt;=SS!$F$23),($T16&lt;=SS!$G$23),($V16=SS!$E$23)),(SS!$C$23),(IF(AND($AR16=SS!$B$24,($T16&gt;=SS!$F$24),($T16&lt;=SS!$G$24),($V16=SS!$E$24)),(SS!$C$24),(IF(AND($AR16=SS!$B$25,($T16&gt;=SS!$F$25),($T16&lt;=SS!$G$25),($V16=SS!$E$25)),(SS!$C$25),(IF(AND($AR16=SS!$B$26,($T16&gt;=SS!$F$26),($T16&lt;=SS!$G$26),($V16=SS!$E$26)),(SS!$C$26),(IF(AND($AR16=SS!$B$27,($T16&gt;=SS!$F$27),($T16&lt;=SS!$G$27),($V16=SS!$E$27)),(SS!$C$27),(IF(AND($AR16=SS!$B$28,($T16&gt;=SS!$F$28),($T16&lt;=SS!$G$28),($V16=SS!$E$28)),(SS!$C$28),(IF(AND($AR16=SS!$B$29,($T16&gt;=SS!$F$29),($T16&lt;=SS!$G$29),($V16=SS!$E$29)),(SS!$C$29),(IF(AND($AR16=SS!$B$30,($T16&gt;=SS!$F$30),($T16&lt;=SS!$G$30),($V16=SS!$E$30)),(SS!$C$30),("NA"))))))))))))))))))))))))))))))))))))))))))))))))))))))</f>
        <v>NA</v>
      </c>
      <c r="BI16" s="83" t="str">
        <f>(IF(AND($AR16=SS!$B$31,($T16&gt;=SS!$F$31),($T16&lt;=SS!$G$31),($V16=SS!$E$31)),(SS!$C$31),(IF(AND($AR16=SS!$B$32,($T16&gt;=SS!$F$32),($T16&lt;=SS!$G$32),($V16=SS!$E$32)),(SS!$C$32),(IF(AND($AR16=SS!$B$33,($T16&gt;=SS!$F$33),($T16&lt;=SS!$G$33),($V16=SS!$E$33)),(SS!$C$33),(IF(AND($AR16=SS!$B$34,($T16&gt;=SS!$F$34),($T16&lt;=SS!$G$34),($V16=SS!$E$34)),(SS!$C$34),(IF(AND($AR16=SS!$B$35,($T16&gt;=SS!$F$35),($T16&lt;=SS!$G$35),($V16=SS!$E$35)),(SS!$C$35),(IF(AND($AR16=SS!$B$36,($T16&gt;=SS!$F$36),($T16&lt;=SS!$G$36),($V16=SS!$E$36)),(SS!$C$36),(IF(AND($AR16=SS!$B$37,($T16&gt;=SS!$F$37),($T16&lt;=SS!$G$37),($V16=SS!$E$37)),(SS!$C$37),(IF(AND($AR16=SS!$B$38,($T16&gt;=SS!$F$38),($T16&lt;=SS!$G$38),($V16=SS!$E$38)),(SS!$C$38),(IF(AND($AR16=SS!$B$39,($T16&gt;=SS!$F$39),($T16&lt;=SS!$G$39),($V16=SS!$E$39)),(SS!$C$39),(IF(AND($AR16=SS!$B$40,($T16&gt;=SS!$F$40),($T16&lt;=SS!$G$40),($V16=SS!$E$40)),(SS!$C$40),(IF(AND($AR16=SS!$B$41,($T16&gt;=SS!$F$41),($T16&lt;=SS!$G$41),($V16=SS!$E$41)),(SS!$C$41),(IF(AND($AR16=SS!$B$42,($T16&gt;=SS!$F$42),($T16&lt;=SS!$G$42),($V16=SS!$E$42)),(SS!$C$42),(IF(AND($AR16=SS!$B$43,($T16&gt;=SS!$F$43),($T16&lt;=SS!$G$43),($V16=SS!$E$43)),(SS!$C$43),(IF(AND($AR16=SS!$B$44,($T16&gt;=SS!$F$44),($T16&lt;=SS!$G$44),($V16=SS!$E$44)),(SS!$C$44),(IF(AND($AR16=SS!$B$45,($T16&gt;=SS!$F$45),($T16&lt;=SS!$G$45),($V16=SS!$E$45)),(SS!$C$45),(IF(AND($AR16=SS!$B$46,($T16&gt;=SS!$F$46),($T16&lt;=SS!$G$46),($V16=SS!$E$46)),(SS!$C$46),(IF(AND($AR16=SS!$B$47,($T16&gt;=SS!$F$47),($T16&lt;=SS!$G$47),($V16=SS!$E$47)),(SS!$C$47),(IF(AND($AR16=SS!$B$48,($T16&gt;=SS!$F$48),($T16&lt;=SS!$G$48),($V16=SS!$E$48)),(SS!$C$48),(IF(AND($AR16=SS!$B$49,($T16&gt;=SS!$F$49),($T16&lt;=SS!$G$49),($V16=SS!$E$49)),(SS!$C$49),(IF(AND($AR16=SS!$B$50,($T16&gt;=SS!$F$50),($T16&lt;=SS!$G$50),($V16=SS!$E$50)),(SS!$C$50),(IF(AND($AR16=SS!$B$51,($T16&gt;=SS!$F$51),($T16&lt;=SS!$G$51),($V16=SS!$E$51)),(SS!$C$51),(IF(AND($AR16=SS!$B$52,($T16&gt;=SS!$F$52),($T16&lt;=SS!$G$52),($V16=SS!$E$52)),(SS!$C$52),(IF(AND($AR16=SS!$B$53,($T16&gt;=SS!$F$53),($T16&lt;=SS!$G$53),($V16=SS!$E$53)),(SS!$C$53),(IF(AND($AR16=SS!$B$54,($T16&gt;=SS!$F$54),($T16&lt;=SS!$G$54),($V16=SS!$E$54)),(SS!$C$54),(IF(AND($AR16=SS!$B$55,($T16&gt;=SS!$F$55),($T16&lt;=SS!$G$55),($V16=SS!$E$55)),(SS!$C$55),(IF(AND($AR16=SS!$B$56,($T16&gt;=SS!$F$56),($T16&lt;=SS!$G$56),($V16=SS!$E$56)),(SS!$C$56),(IF(AND($AR16=SS!$B$57,($T16&gt;=SS!$F$57),($T16&lt;=SS!$G$57),($V16=SS!$E$57)),(SS!$C$57),(IF(AND($AR16=SS!$B$58,($T16&gt;=SS!$F$58),($T16&lt;=SS!$G$58),($V16=SS!$E$58)),(SS!$C$58),(IF(AND($AR16=SS!$B$59,($T16&gt;=SS!$F$59),($T16&lt;=SS!$G$59),($V16=SS!$E$59)),(SS!$C$59),(IF(AND($AR16=SS!$B$60,($T16&gt;=SS!$F$60),($T16&lt;=SS!$G$60),($V16=SS!$E$60)),(SS!$C$60),("NA")))))))))))))))))))))))))))))))))))))))))))))))))))))))))))))</f>
        <v>NA</v>
      </c>
      <c r="BJ16" s="82" t="str">
        <f>IF(AND($AR16=SS!$B$61,($T16&gt;=SS!$F$61),($T16&lt;=SS!$G$61),($V16=SS!$E$61)),(SS!$C$61),(IF(AND($AR16=SS!$B$62,($T16&gt;=SS!$F$62),($T16&lt;=SS!$G$62),($V16=SS!$E$62)),(SS!$C$62),(IF(AND($AR16=SS!$B$63,($T16&gt;=SS!$F$63),($T16&lt;=SS!$G$63),($V16=SS!$E$63)),(SS!$C$63),(IF(AND($AR16=SS!$B$64,($T16&gt;=SS!$F$64),($T16&lt;=SS!$G$64),($V16=SS!$E$64)),(SS!$C$64),(IF(AND($AR16=SS!$B$65,($T16&gt;=SS!$F$65),($T16&lt;=SS!$G$65),($V16=SS!$E$65)),(SS!$C$65),(IF(AND($AR16=SS!$B$66,($T16&gt;=SS!$F$66),($T16&lt;=SS!$G$66),($V16=SS!$E$66)),(SS!$C$66),(IF(AND($AR16=SS!$B$67,($T16&gt;=SS!$F$67),($T16&lt;=SS!$G$67),($V16=SS!$E$67)),(SS!$C$67),(IF(AND($AR16=SS!$B$68,($T16&gt;=SS!$F$68),($T16&lt;=SS!$G$68),($V16=SS!$E$68)),(SS!$C$68),(IF(AND($AR16=SS!$B$69,($T16&gt;=SS!$F$69),($T16&lt;=SS!$G$69),($V16=SS!$E$69)),(SS!$C$69),(IF(AND($AR16=SS!$B$70,($T16&gt;=SS!$F$70),($T16&lt;=SS!$G$70),($V16=SS!$E$70)),(SS!$C$70),(IF(AND($AR16=SS!$B$71,($T16&gt;=SS!$F$71),($T16&lt;=SS!$G$71),($V16=SS!$E$71)),(SS!$C$71),(IF(AND($AR16=SS!$B$72,($T16&gt;=SS!$F$72),($T16&lt;=SS!$G$72),($V16=SS!$E$72)),(SS!$C$72),(IF(AND($AR16=SS!$B$73,($T16&gt;=SS!$F$73),($T16&lt;=SS!$G$73),($V16=SS!$E$73)),(SS!$C$73),(IF(AND($AR16=SS!$B$74,($T16&gt;=SS!$F$74),($T16&lt;=SS!$G$74),($V16=SS!$E$74)),(SS!$C$74),(IF(AND($AR16=SS!$B$75,($T16&gt;=SS!$F$75),($T16&lt;=SS!$G$75),($V16=SS!$E$75)),(SS!$C$75),(IF(AND($AR16=SS!$B$76,($T16&gt;=SS!$F$76),($T16&lt;=SS!$G$76),($V16=SS!$E$76)),(SS!$C$76),("NA"))))))))))))))))))))))))))))))))</f>
        <v>NA</v>
      </c>
      <c r="BK16" s="82" t="str">
        <f>IF(AND($AR16=SS!$B$77,($T16&gt;=SS!$F$77),($T16&lt;=SS!$G$77),($V16=SS!$E$77)),(SS!$C$77),(IF(AND($AR16=SS!$B$78,($T16&gt;=SS!$F$78),($T16&lt;=SS!$G$78),($V16=SS!$E$78)),(SS!$C$78),(IF(AND($AR16=SS!$B$79,($T16&gt;=SS!$F$79),($T16&lt;=SS!$G$79),($V16=SS!$E$79)),(SS!$C$79),(IF(AND($AR16=SS!$B$80,($T16&gt;=SS!$F$80),($T16&lt;=SS!$G$80),($V16=SS!$E$80)),(SS!$C$80),(IF(AND($AR16=SS!$B$81,($T16&gt;=SS!$F$81),($T16&lt;=SS!$G$81),($V16=SS!$E$81)),(SS!$C$81),(IF(AND($AR16=SS!$B$82,($T16&gt;=SS!$F$82),($T16&lt;=SS!$G$82),($V16=SS!$E$82)),(SS!$C$82),(IF(AND($AR16=SS!$B$83,($T16&gt;=SS!$F$83),($T16&lt;=SS!$G$83),($V16=SS!$E$83)),(SS!$C$83),(IF(AND($AR16=SS!$B$84,($T16&gt;=SS!$F$84),($T16&lt;=SS!$G$84),($V16=SS!$E$84)),(SS!$C$84),(IF(AND($AR16=SS!$B$85,($T16&gt;=SS!$F$85),($T16&lt;=SS!$G$85),($V16=SS!$E$85)),(SS!$C$85),(IF(AND($AR16=SS!$B$86,($T16&gt;=SS!$F$86),($T16&lt;=SS!$G$86),($V16=SS!$E$86)),(SS!$C$86),(IF(AND($AR16=SS!$B$87,($T16&gt;=SS!$F$87),($T16&lt;=SS!$G$87),($V16=SS!$E$87)),(SS!$C$87),(IF(AND($AR16=SS!$B$88,($T16&gt;=SS!$F$88),($T16&lt;=SS!$G$88),($V16=SS!$E$88)),(SS!$C$88),(IF(AND($AR16=SS!$B$89,($T16&gt;=SS!$F$89),($T16&lt;=SS!$G$89),($V16=SS!$E$89)),(SS!$C$89),(IF(AND($AR16=SS!$B$90,($T16&gt;=SS!$F$90),($T16&lt;=SS!$G$90),($V16=SS!$E$90)),(SS!$C$90),(IF(AND($AR16=SS!$B$91,($T16&gt;=SS!$F$91),($T16&lt;=SS!$G$91),($V16=SS!$E$91)),(SS!$C$91),(IF(AND($AR16=SS!$B$92,($T16&gt;=SS!$F$92),($T16&lt;=SS!$G$92),($V16=SS!$E$92)),(SS!$C$92),(IF(AND($AR16=SS!$B$93,($T16&gt;=SS!$F$93),($T16&lt;=SS!$G$93),($V16=SS!$E$93)),(SS!$C$93),(IF(AND($AR16=SS!$B$94,($T16&gt;=SS!$F$94),($T16&lt;=SS!$G$94),($V16=SS!$E$94)),(SS!$C$94),(IF(AND($AR16=SS!$B$95,($T16&gt;=SS!$F$95),($T16&lt;=SS!$G$95),($V16=SS!$E$95)),(SS!$C$95),(IF(AND($AR16=SS!$B$96,($T16&gt;=SS!$F$96),($T16&lt;=SS!$G$96),($V16=SS!$E$96)),(SS!$C$96),("NA"))))))))))))))))))))))))))))))))))))))))</f>
        <v>NA</v>
      </c>
      <c r="BL16" s="82" t="str">
        <f t="shared" si="9"/>
        <v/>
      </c>
      <c r="BM16" s="82" t="str">
        <f t="shared" si="10"/>
        <v/>
      </c>
      <c r="BN16" s="82" t="str">
        <f>IF(AND($AR16=SS!$B$4,($T16&gt;=SS!$F$4),($T16&lt;=SS!$G$4),($AA16=SS!$E$4)),(SS!$C$4),(IF(AND($AR16=SS!$B$5,($T16&gt;=SS!$F$5),($T16&lt;=SS!$G$5),($AA16=SS!$E$5)),(SS!$C$5),(IF(AND($AR16=SS!$B$6,($T16&gt;=SS!$F$6),($T16&lt;=SS!$G$6),($AA16=SS!$E$6)),(SS!$C$6),(IF(AND($AR16=SS!$B$7,($T16&gt;=SS!$F$7),($T16&lt;=SS!$G$7),($AA16=SS!$E$7)),(SS!$C$7),(IF(AND($AR16=SS!$B$8,($T16&gt;=SS!$F$8),($T16&lt;=SS!$G$8),($AA16=SS!$E$8)),(SS!$C$8),(IF(AND($AR16=SS!$B$9,($T16&gt;=SS!$F$9),($T16&lt;=SS!$G$9),($AA16=SS!$E$9)),(SS!$C$9),(IF(AND($AR16=SS!$B$10,($T16&gt;=SS!$F$10),($T16&lt;=SS!$G$10),($AA16=SS!$E$10)),(SS!$C$10),(IF(AND($AR16=SS!$B$11,($T16&gt;=SS!$F$11),($T16&lt;=SS!$G$11),($AA16=SS!$E$11)),(SS!$C$11),(IF(AND($AR16=SS!$B$12,($T16&gt;=SS!$F$12),($T16&lt;=SS!$G$12),($AA16=SS!$E$12)),(SS!$C$12),(IF(AND($AR16=SS!$B$13,($T16&gt;=SS!$F$13),($T16&lt;=SS!$G$13),($AA16=SS!$E$13)),(SS!$C$13),(IF(AND($AR16=SS!$B$14,($T16&gt;=SS!$F$14),($T16&lt;=SS!$G$14),($AA16=SS!$E$14)),(SS!$C$14),(IF(AND($AR16=SS!$B$15,($T16&gt;=SS!$F$15),($T16&lt;=SS!$G$15),($AA16=SS!$E$15)),(SS!$C$15),(IF(AND($AR16=SS!$B$16,($T16&gt;=SS!$F$16),($T16&lt;=SS!$G$16),($AA16=SS!$E$16)),(SS!$C$16),(IF(AND($AR16=SS!$B$17,($T16&gt;=SS!$F$17),($T16&lt;=SS!$G$17),($AA16=SS!$E$17)),(SS!$C$17),(IF(AND($AR16=SS!$B$18,($T16&gt;=SS!$F$18),($T16&lt;=SS!$G$18),($AA16=SS!$E$18)),(SS!$C$18),(IF(AND($AR16=SS!$B$19,($T16&gt;=SS!$F$19),($T16&lt;=SS!$G$19),($AA16=SS!$E$19)),(SS!$C$19),(IF(AND($AR16=SS!$B$20,($T16&gt;=SS!$F$20),($T16&lt;=SS!$G$20),($AA16=SS!$E$20)),(SS!$C$20),(IF(AND($AR16=SS!$B$21,($T16&gt;=SS!$F$21),($T16&lt;=SS!$G$21),($AA16=SS!$E$21)),(SS!$C$21),(IF(AND($AR16=SS!$B$22,($T16&gt;=SS!$F$22),($T16&lt;=SS!$G$22),($AA16=SS!$E$22)),(SS!$C$22),(IF(AND($AR16=SS!$B$23,($T16&gt;=SS!$F$23),($T16&lt;=SS!$G$23),($AA16=SS!$E$23)),(SS!$C$23),(IF(AND($AR16=SS!$B$24,($T16&gt;=SS!$F$24),($T16&lt;=SS!$G$24),($AA16=SS!$E$24)),(SS!$C$24),(IF(AND($AR16=SS!$B$25,($T16&gt;=SS!$F$25),($T16&lt;=SS!$G$25),($AA16=SS!$E$25)),(SS!$C$25),(IF(AND($AR16=SS!$B$26,($T16&gt;=SS!$F$26),($T16&lt;=SS!$G$26),($AA16=SS!$E$26)),(SS!$C$26),(IF(AND($AR16=SS!$B$27,($T16&gt;=SS!$F$27),($T16&lt;=SS!$G$27),($AA16=SS!$E$27)),(SS!$C$27),(IF(AND($AR16=SS!$B$28,($T16&gt;=SS!$F$28),($T16&lt;=SS!$G$28),($AA16=SS!$E$28)),(SS!$C$28),(IF(AND($AR16=SS!$B$29,($T16&gt;=SS!$F$29),($T16&lt;=SS!$G$29),($AA16=SS!$E$29)),(SS!$C$29),(IF(AND($AR16=SS!$B$30,($T16&gt;=SS!$F$30),($T16&lt;=SS!$G$30),($AA16=SS!$E$30)),(SS!$C$30),(IF(AND($AR16=SS!$B$31,($T16&gt;=SS!$F$31),($T16&lt;=SS!$G$31),($AA16=SS!$E$31)),(SS!$C$31),(IF(AND($AR16=SS!$B$32,($T16&gt;=SS!$F$32),($T16&lt;=SS!$G$32),($AA16=SS!$E$32)),(SS!$C$32),(IF(AND($AR16=SS!$B$33,($T16&gt;=SS!$F$33),($T16&lt;=SS!$G$33),($AA16=SS!$E$33)),(SS!$C$33),(IF(AND($AR16=SS!$B$34,($T16&gt;=SS!$F$34),($T16&lt;=SS!$G$34),($AA16=SS!$E$34)),(SS!$C$34),(IF(AND($AR16=SS!$B$35,($T16&gt;=SS!$F$35),($T16&lt;=SS!$G$35),($AA16=SS!$E$35)),(SS!$C$35),(IF(AND($AR16=SS!$B$36,($T16&gt;=SS!$F$36),($T16&lt;=SS!$G$36),($AA16=SS!$E$36)),(SS!$C$36),(IF(AND($AR16=SS!$B$37,($T16&gt;=SS!$F$37),($T16&lt;=SS!$G$37),($AA16=SS!$E$37)),(SS!$C$37),(IF(AND($AR16=SS!$B$38,($T16&gt;=SS!$F$38),($T16&lt;=SS!$G$38),($AA16=SS!$E$38)),(SS!$C$38),(IF(AND($AR16=SS!$B$39,($T16&gt;=SS!$F$39),($T16&lt;=SS!$G$39),($AA16=SS!$E$39)),(SS!$C$39),(IF(AND($AR16=SS!$B$40,($T16&gt;=SS!$F$40),($T16&lt;=SS!$G$40),($AA16=SS!$E$40)),(SS!$C$40),(IF(AND($AR16=SS!$B$41,($T16&gt;=SS!$F$41),($T16&lt;=SS!$G$41),($AA16=SS!$E$41)),(SS!$C$41),(IF(AND($AR16=SS!$B$42,($T16&gt;=SS!$F$42),($T16&lt;=SS!$G$42),($AA16=SS!$E$42)),(SS!$C$42),(IF(AND($AR16=SS!$B$43,($T16&gt;=SS!$F$43),($T16&lt;=SS!$G$43),($AA16=SS!$E$43)),(SS!$C$43),(IF(AND($AR16=SS!$B$44,($T16&gt;=SS!$F$44),($T16&lt;=SS!$G$44),($AA16=SS!$E$44)),(SS!$C$44),(IF(AND($AR16=SS!$B$45,($T16&gt;=SS!$F$45),($T16&lt;=SS!$G$45),($AA16=SS!$E$45)),(SS!$C$45),(IF(AND($AR16=SS!$B$46,($T16&gt;=SS!$F$46),($T16&lt;=SS!$G$46),($AA16=SS!$E$46)),(SS!$C$46),(IF(AND($AR16=SS!$B$47,($T16&gt;=SS!$F$47),($T16&lt;=SS!$G$47),($AA16=SS!$E$47)),(SS!$C$47),(IF(AND($AR16=SS!$B$48,($T16&gt;=SS!$F$48),($T16&lt;=SS!$G$48),($AA16=SS!$E$48)),(SS!$C$48),(IF(AND($AR16=SS!$B$49,($T16&gt;=SS!$F$49),($T16&lt;=SS!$G$49),($AA16=SS!$E$49)),(SS!$C$49),(IF(AND($AR16=SS!$B$50,($T16&gt;=SS!$F$50),($T16&lt;=SS!$G$50),($AA16=SS!$E$50)),(SS!$C$50),(IF(AND($AR16=SS!$B$51,($T16&gt;=SS!$F$51),($T16&lt;=SS!$G$51),($AA16=SS!$E$51)),(SS!$C$51),(IF(AND($AR16=SS!$B$52,($T16&gt;=SS!$F$52),($T16&lt;=SS!$G$52),($AA16=SS!$E$52)),(SS!$C$52),(IF(AND($AR16=SS!$B$53,($T16&gt;=SS!$F$53),($T16&lt;=SS!$G$53),($AA16=SS!$E$53)),(SS!$C$53),(IF(AND($AR16=SS!$B$54,($T16&gt;=SS!$F$54),($T16&lt;=SS!$G$54),($AA16=SS!$E$54)),(SS!$C$54),(IF(AND($AR16=SS!$B$55,($T16&gt;=SS!$F$55),($T16&lt;=SS!$G$55),($AA16=SS!$E$55)),(SS!$C$55),(IF(AND($AR16=SS!$B$56,($T16&gt;=SS!$F$56),($T16&lt;=SS!$G$56),($AA16=SS!$E$56)),(SS!$C$56),(IF(AND($AR16=SS!$B$57,($T16&gt;=SS!$F$57),($T16&lt;=SS!$G$57),($AA16=SS!$E$57)),(SS!$C$57),(IF(AND($AR16=SS!$B$58,($T16&gt;=SS!$F$58),($T16&lt;=SS!$G$58),($AA16=SS!$E$58)),(SS!$C$58),(IF(AND($AR16=SS!$B$59,($T16&gt;=SS!$F$59),($T16&lt;=SS!$G$59),($AA16=SS!$E$59)),(SS!$C$59),("NA"))))))))))))))))))))))))))))))))))))))))))))))))))))))))))))))))))))))))))))))))))))))))))))))))))))))))))))))))</f>
        <v>NA</v>
      </c>
      <c r="BO16" s="83" t="str">
        <f>(IF(AND($AR16=SS!$B$31,($T16&gt;=SS!$F$31),($T16&lt;=SS!$G$31),($AA16=SS!$E$31)),(SS!$C$31),(IF(AND($AR16=SS!$B$32,($T16&gt;=SS!$F$32),($T16&lt;=SS!$G$32),($AA16=SS!$E$32)),(SS!$C$32),(IF(AND($AR16=SS!$B$33,($T16&gt;=SS!$F$33),($T16&lt;=SS!$G$33),($AA16=SS!$E$33)),(SS!$C$33),(IF(AND($AR16=SS!$B$34,($T16&gt;=SS!$F$34),($T16&lt;=SS!$G$34),($AA16=SS!$E$34)),(SS!$C$34),(IF(AND($AR16=SS!$B$35,($T16&gt;=SS!$F$35),($T16&lt;=SS!$G$35),($AA16=SS!$E$35)),(SS!$C$35),(IF(AND($AR16=SS!$B$36,($T16&gt;=SS!$F$36),($T16&lt;=SS!$G$36),($AA16=SS!$E$36)),(SS!$C$36),(IF(AND($AR16=SS!$B$37,($T16&gt;=SS!$F$37),($T16&lt;=SS!$G$37),($AA16=SS!$E$37)),(SS!$C$37),(IF(AND($AR16=SS!$B$38,($T16&gt;=SS!$F$38),($T16&lt;=SS!$G$38),($AA16=SS!$E$38)),(SS!$C$38),(IF(AND($AR16=SS!$B$39,($T16&gt;=SS!$F$39),($T16&lt;=SS!$G$39),($AA16=SS!$E$39)),(SS!$C$39),(IF(AND($AR16=SS!$B$40,($T16&gt;=SS!$F$40),($T16&lt;=SS!$G$40),($AA16=SS!$E$40)),(SS!$C$40),(IF(AND($AR16=SS!$B$41,($T16&gt;=SS!$F$41),($T16&lt;=SS!$G$41),($AA16=SS!$E$41)),(SS!$C$41),(IF(AND($AR16=SS!$B$42,($T16&gt;=SS!$F$42),($T16&lt;=SS!$G$42),($AA16=SS!$E$42)),(SS!$C$42),(IF(AND($AR16=SS!$B$43,($T16&gt;=SS!$F$43),($T16&lt;=SS!$G$43),($AA16=SS!$E$43)),(SS!$C$43),(IF(AND($AR16=SS!$B$44,($T16&gt;=SS!$F$44),($T16&lt;=SS!$G$44),($AA16=SS!$E$44)),(SS!$C$44),(IF(AND($AR16=SS!$B$45,($T16&gt;=SS!$F$45),($T16&lt;=SS!$G$45),($AA16=SS!$E$45)),(SS!$C$45),(IF(AND($AR16=SS!$B$46,($T16&gt;=SS!$F$46),($T16&lt;=SS!$G$46),($AA16=SS!$E$46)),(SS!$C$46),(IF(AND($AR16=SS!$B$47,($T16&gt;=SS!$F$47),($T16&lt;=SS!$G$47),($AA16=SS!$E$47)),(SS!$C$47),(IF(AND($AR16=SS!$B$48,($T16&gt;=SS!$F$48),($T16&lt;=SS!$G$48),($AA16=SS!$E$48)),(SS!$C$48),(IF(AND($AR16=SS!$B$49,($T16&gt;=SS!$F$49),($T16&lt;=SS!$G$49),($AA16=SS!$E$49)),(SS!$C$49),(IF(AND($AR16=SS!$B$50,($T16&gt;=SS!$F$50),($T16&lt;=SS!$G$50),($AA16=SS!$E$50)),(SS!$C$50),(IF(AND($AR16=SS!$B$51,($T16&gt;=SS!$F$51),($T16&lt;=SS!$G$51),($AA16=SS!$E$51)),(SS!$C$51),(IF(AND($AR16=SS!$B$52,($T16&gt;=SS!$F$52),($T16&lt;=SS!$G$52),($AA16=SS!$E$52)),(SS!$C$52),(IF(AND($AR16=SS!$B$53,($T16&gt;=SS!$F$53),($T16&lt;=SS!$G$53),($AA16=SS!$E$53)),(SS!$C$53),(IF(AND($AR16=SS!$B$54,($T16&gt;=SS!$F$54),($T16&lt;=SS!$G$54),($AA16=SS!$E$54)),(SS!$C$54),(IF(AND($AR16=SS!$B$55,($T16&gt;=SS!$F$55),($T16&lt;=SS!$G$55),($AA16=SS!$E$55)),(SS!$C$55),(IF(AND($AR16=SS!$B$56,($T16&gt;=SS!$F$56),($T16&lt;=SS!$G$56),($AA16=SS!$E$56)),(SS!$C$56),(IF(AND($AR16=SS!$B$57,($T16&gt;=SS!$F$57),($T16&lt;=SS!$G$57),($AA16=SS!$E$57)),(SS!$C$57),(IF(AND($AR16=SS!$B$58,($T16&gt;=SS!$F$58),($T16&lt;=SS!$G$58),($AA16=SS!$E$58)),(SS!$C$58),(IF(AND($AR16=SS!$B$59,($T16&gt;=SS!$F$59),($T16&lt;=SS!$G$59),($AA16=SS!$E$59)),(SS!$C$59),("NA")))))))))))))))))))))))))))))))))))))))))))))))))))))))))))</f>
        <v>NA</v>
      </c>
      <c r="BP16" s="152" t="str">
        <f>IF(AND($AR16=SS!$B$61,($T16&gt;=SS!$F$61),($T16&lt;=SS!$G$61),($AA16=SS!$E$61)),(SS!$C$61),(IF(AND($AR16=SS!$B$62,($T16&gt;=SS!$F$62),($T16&lt;=SS!$G$62),($AA16=SS!$E$62)),(SS!$C$62),(IF(AND($AR16=SS!$B$63,($T16&gt;=SS!$F$63),($T16&lt;=SS!$G$63),($AA16=SS!$E$63)),(SS!$C$63),(IF(AND($AR16=SS!$B$64,($T16&gt;=SS!$F$64),($T16&lt;=SS!$G$64),($AA16=SS!$E$64)),(SS!$C$64),(IF(AND($AR16=SS!$B$65,($T16&gt;=SS!$F$65),($T16&lt;=SS!$G$65),($AA16=SS!$E$65)),(SS!$C$65),(IF(AND($AR16=SS!$B$66,($T16&gt;=SS!$F$66),($T16&lt;=SS!$G$66),($AA16=SS!$E$66)),(SS!$C$66),(IF(AND($AR16=SS!$B$67,($T16&gt;=SS!$F$67),($T16&lt;=SS!$G$67),($AA16=SS!$E$67)),(SS!$C$67),(IF(AND($AR16=SS!$B$68,($T16&gt;=SS!$F$68),($T16&lt;=SS!$G$68),($AA16=SS!$E$68)),(SS!$C$68),(IF(AND($AR16=SS!$B$69,($T16&gt;=SS!$F$69),($T16&lt;=SS!$G$69),($AA16=SS!$E$69)),(SS!$C$69),(IF(AND($AR16=SS!$B$70,($T16&gt;=SS!$F$70),($T16&lt;=SS!$G$70),($AA16=SS!$E$70)),(SS!$C$70),(IF(AND($AR16=SS!$B$71,($T16&gt;=SS!$F$71),($T16&lt;=SS!$G$71),($AA16=SS!$E$71)),(SS!$C$71),(IF(AND($AR16=SS!$B$72,($T16&gt;=SS!$F$72),($T16&lt;=SS!$G$72),($AA16=SS!$E$72)),(SS!$C$72),(IF(AND($AR16=SS!$B$73,($T16&gt;=SS!$F$73),($T16&lt;=SS!$G$73),($AA16=SS!$E$73)),(SS!$C$73),(IF(AND($AR16=SS!$B$74,($T16&gt;=SS!$F$74),($T16&lt;=SS!$G$74),($AA16=SS!$E$74)),(SS!$C$74),(IF(AND($AR16=SS!$B$75,($T16&gt;=SS!$F$75),($T16&lt;=SS!$G$75),($AA16=SS!$E$75)),(SS!$C$75),(IF(AND($AR16=SS!$B$76,($T16&gt;=SS!$F$76),($T16&lt;=SS!$G$76),($AA16=SS!$E$76)),(SS!$C$76),("NA"))))))))))))))))))))))))))))))))</f>
        <v>NA</v>
      </c>
      <c r="BQ16" s="152" t="str">
        <f>IF(AND($AR16=SS!$B$77,($T16&gt;=SS!$F$77),($T16&lt;=SS!$G$77),($AA16=SS!$E$77)),(SS!$C$77),(IF(AND($AR16=SS!$B$78,($T16&gt;=SS!$F$78),($T16&lt;=SS!$G$78),($AA16=SS!$E$78)),(SS!$C$78),(IF(AND($AR16=SS!$B$79,($T16&gt;=SS!$F$79),($T16&lt;=SS!$G$79),($AA16=SS!$E$79)),(SS!$C$79),(IF(AND($AR16=SS!$B$80,($T16&gt;=SS!$F$80),($T16&lt;=SS!$G$80),($AA16=SS!$E$80)),(SS!$C$80),(IF(AND($AR16=SS!$B$81,($T16&gt;=SS!$F$81),($T16&lt;=SS!$G$81),($AA16=SS!$E$81)),(SS!$C$81),(IF(AND($AR16=SS!$B$82,($T16&gt;=SS!$F$82),($T16&lt;=SS!$G$82),($AA16=SS!$E$82)),(SS!$C$82),(IF(AND($AR16=SS!$B$83,($T16&gt;=SS!$F$83),($T16&lt;=SS!$G$83),($AA16=SS!$E$83)),(SS!$C$83),(IF(AND($AR16=SS!$B$84,($T16&gt;=SS!$F$84),($T16&lt;=SS!$G$84),($AA16=SS!$E$84)),(SS!$C$84),(IF(AND($AR16=SS!$B$85,($T16&gt;=SS!$F$85),($T16&lt;=SS!$G$85),($AA16=SS!$E$85)),(SS!$C$85),(IF(AND($AR16=SS!$B$86,($T16&gt;=SS!$F$86),($T16&lt;=SS!$G$86),($AA16=SS!$E$86)),(SS!$C$86),(IF(AND($AR16=SS!$B$87,($T16&gt;=SS!$F$87),($T16&lt;=SS!$G$87),($AA16=SS!$E$87)),(SS!$C$87),(IF(AND($AR16=SS!$B$88,($T16&gt;=SS!$F$88),($T16&lt;=SS!$G$88),($AA16=SS!$E$88)),(SS!$C$88),(IF(AND($AR16=SS!$B$89,($T16&gt;=SS!$F$89),($T16&lt;=SS!$G$89),($AA16=SS!$E$89)),(SS!$C$89),(IF(AND($AR16=SS!$B$90,($T16&gt;=SS!$F$90),($T16&lt;=SS!$G$90),($AA16=SS!$E$90)),(SS!$C$90),(IF(AND($AR16=SS!$B$91,($T16&gt;=SS!$F$91),($T16&lt;=SS!$G$91),($AA16=SS!$E$91)),(SS!$C$91),(IF(AND($AR16=SS!$B$92,($T16&gt;=SS!$F$92),($T16&lt;=SS!$G$92),($AA16=SS!$E$92)),(SS!$C$92),(IF(AND($AR16=SS!$B$93,($T16&gt;=SS!$F$93),($T16&lt;=SS!$G$93),($AA16=SS!$E$93)),(SS!$C$93),(IF(AND($AR16=SS!$B$94,($T16&gt;=SS!$F$94),($T16&lt;=SS!$G$94),($AA16=SS!$E$94)),(SS!$C$94),(IF(AND($AR16=SS!$B$95,($T16&gt;=SS!$F$95),($T16&lt;=SS!$G$95),($AA16=SS!$E$95)),(SS!$C$95),(IF(AND($AR16=SS!$B$96,($T16&gt;=SS!$F$96),($T16&lt;=SS!$G$96),($AA16=SS!$E$96)),(SS!$C$96),("NA"))))))))))))))))))))))))))))))))))))))))</f>
        <v>NA</v>
      </c>
      <c r="BR16" s="84"/>
    </row>
    <row r="17" spans="1:70" s="53" customFormat="1" ht="38.25" customHeight="1" x14ac:dyDescent="0.35">
      <c r="A17" s="296"/>
      <c r="B17" s="275"/>
      <c r="C17" s="146" t="str">
        <f>CONCATENATE(B14,"/",G9,"-",P17)</f>
        <v>CC-01/MCC-1-</v>
      </c>
      <c r="D17" s="146" t="s">
        <v>500</v>
      </c>
      <c r="E17" s="146" t="s">
        <v>509</v>
      </c>
      <c r="F17" s="146" t="str">
        <f t="shared" si="0"/>
        <v>PM-WTP-M-02-A-LPBS - TB-4/1X1</v>
      </c>
      <c r="G17" s="275"/>
      <c r="H17" s="275"/>
      <c r="I17" s="275"/>
      <c r="J17" s="275"/>
      <c r="K17" s="155" t="s">
        <v>502</v>
      </c>
      <c r="L17" s="275"/>
      <c r="M17" s="275"/>
      <c r="N17" s="147" t="str">
        <f t="shared" si="1"/>
        <v>1X1/PM-WTP-M-02-A-LPBS - TB-4</v>
      </c>
      <c r="O17" s="147" t="str">
        <f>P14&amp;" - "&amp;Q17</f>
        <v>PM-WTP-M-02-A-LPBS - TB-4</v>
      </c>
      <c r="P17" s="299"/>
      <c r="Q17" s="21" t="s">
        <v>515</v>
      </c>
      <c r="R17" s="299"/>
      <c r="S17" s="275"/>
      <c r="T17" s="293"/>
      <c r="U17" s="286"/>
      <c r="V17" s="289"/>
      <c r="W17" s="280"/>
      <c r="X17" s="302"/>
      <c r="Y17" s="305"/>
      <c r="Z17" s="319"/>
      <c r="AA17" s="289"/>
      <c r="AB17" s="280"/>
      <c r="AC17" s="302"/>
      <c r="AD17" s="305"/>
      <c r="AE17" s="275"/>
      <c r="AF17" s="149"/>
      <c r="AG17" s="147"/>
      <c r="AH17" s="150"/>
      <c r="AI17" s="147">
        <v>3</v>
      </c>
      <c r="AJ17" s="150"/>
      <c r="AK17" s="64"/>
      <c r="AL17" s="64" t="s">
        <v>512</v>
      </c>
      <c r="AO17" s="63"/>
      <c r="AP17" s="59"/>
      <c r="AQ17" s="82" t="str">
        <f t="shared" si="2"/>
        <v/>
      </c>
      <c r="AR17" s="82" t="str">
        <f>'GLAND SELEC. INPUT &amp; NOTES SHT'!$H$16</f>
        <v>BRACO</v>
      </c>
      <c r="AS17" s="82" t="str">
        <f t="shared" si="3"/>
        <v/>
      </c>
      <c r="AT17" s="82" t="str">
        <f t="shared" si="4"/>
        <v/>
      </c>
      <c r="AU17" s="82" t="str">
        <f>IF(AND($AR17=BRASS!$B$4,($T17&gt;=BRASS!$F$4),($T17&lt;=BRASS!$G$4),($V17=BRASS!$E$4)),(BRASS!$C$4),(IF(AND($AR17=BRASS!$B$5,($T17&gt;=BRASS!$F$5),($T17&lt;=BRASS!$G$5),($V17=BRASS!$E$5)),(BRASS!$C$5),(IF(AND($AR17=BRASS!$B$6,($T17&gt;=BRASS!$F$6),($T17&lt;=BRASS!$G$6),($V17=BRASS!$E$6)),(BRASS!$C$6),(IF(AND($AR17=BRASS!$B$7,($T17&gt;=BRASS!$F$7),($T17&lt;=BRASS!$G$7),($V17=BRASS!$E$7)),(BRASS!$C$7),(IF(AND($AR17=BRASS!$B$8,($T17&gt;=BRASS!$F$8),($T17&lt;=BRASS!$G$8),($V17=BRASS!$E$8)),(BRASS!$C$8),(IF(AND($AR17=BRASS!$B$9,($T17&gt;=BRASS!$F$9),($T17&lt;=BRASS!$G$9),($V17=BRASS!$E$9)),(BRASS!$C$9),(IF(AND($AR17=BRASS!$B$10,($T17&gt;=BRASS!$F$10),($T17&lt;=BRASS!$G$10),($V17=BRASS!$E$10)),(BRASS!$C$10),(IF(AND($AR17=BRASS!$B$11,($T17&gt;=BRASS!$F$11),($T17&lt;=BRASS!$G$11),($V17=BRASS!$E$11)),(BRASS!$C$11),(IF(AND($AR17=BRASS!$B$12,($T17&gt;=BRASS!$F$12),($T17&lt;=BRASS!$G$12),($V17=BRASS!$E$12)),(BRASS!$C$12),(IF(AND($AR17=BRASS!$B$13,($T17&gt;=BRASS!$F$13),($T17&lt;=BRASS!$G$13),($V17=BRASS!$E$13)),(BRASS!$C$13),(IF(AND($AR17=BRASS!$B$14,($T17&gt;=BRASS!$F$14),($T17&lt;=BRASS!$G$14),($V17=BRASS!$E$14)),(BRASS!$C$14),(IF(AND($AR17=BRASS!$B$15,($T17&gt;=BRASS!$F$15),($T17&lt;=BRASS!$G$15),($V17=BRASS!$E$15)),(BRASS!$C$15),(IF(AND($AR17=BRASS!$B$16,($T17&gt;=BRASS!$F$16),($T17&lt;=BRASS!$G$16),($V17=BRASS!$E$16)),(BRASS!$C$16),(IF(AND($AR17=BRASS!$B$17,($T17&gt;=BRASS!$F$17),($T17&lt;=BRASS!$G$17),($V17=BRASS!$E$17)),(BRASS!$C$17),(IF(AND($AR17=BRASS!$B$18,($T17&gt;=BRASS!$F$18),($T17&lt;=BRASS!$G$18),($V17=BRASS!$E$18)),(BRASS!$C$18),(IF(AND($AR17=BRASS!$B$19,($T17&gt;=BRASS!$F$19),($T17&lt;=BRASS!$G$19),($V17=BRASS!$E$19)),(BRASS!$C$19),(IF(AND($AR17=BRASS!$B$20,($T17&gt;=BRASS!$F$20),($T17&lt;=BRASS!$G$20),($V17=BRASS!$E$20)),(BRASS!$C$20),(IF(AND($AR17=BRASS!$B$21,($T17&gt;=BRASS!$F$21),($T17&lt;=BRASS!$G$21),($V17=BRASS!$E$21)),(BRASS!$C$21),(IF(AND($AR17=BRASS!$B$22,($T17&gt;=BRASS!$F$22),($T17&lt;=BRASS!$G$22),($V17=BRASS!$E$22)),(BRASS!$C$22),(IF(AND($AR17=BRASS!$B$23,($T17&gt;=BRASS!$F$23),($T17&lt;=BRASS!$G$23),($V17=BRASS!$E$23)),(BRASS!$C$23),(IF(AND($AR17=BRASS!$B$24,($T17&gt;=BRASS!$F$24),($T17&lt;=BRASS!$G$24),($V17=BRASS!$E$24)),(BRASS!$C$24),(IF(AND($AR17=BRASS!$B$25,($T17&gt;=BRASS!$F$25),($T17&lt;=BRASS!$G$25),($V17=BRASS!$E$25)),(BRASS!$C$25),(IF(AND($AR17=BRASS!$B$26,($T17&gt;=BRASS!$F$26),($T17&lt;=BRASS!$G$26),($V17=BRASS!$E$26)),(BRASS!$C$26),(IF(AND($AR17=BRASS!$B$27,($T17&gt;=BRASS!$F$27),($T17&lt;=BRASS!$G$27),($V17=BRASS!$E$27)),(BRASS!$C$27),(IF(AND($AR17=BRASS!$B$28,($T17&gt;=BRASS!$F$28),($T17&lt;=BRASS!$G$28),($V17=BRASS!$E$28)),(BRASS!$C$28),(IF(AND($AR17=BRASS!$B$29,($T17&gt;=BRASS!$F$29),($T17&lt;=BRASS!$G$29),($V17=BRASS!$E$29)),(BRASS!$C$29),(IF(AND($AR17=BRASS!$B$30,($T17&gt;=BRASS!$F$30),($T17&lt;=BRASS!$G$30),($V17=BRASS!$E$30)),(BRASS!$C$30),(IF(AND($AR17=BRASS!$B$31,($T17&gt;=BRASS!$F$31),($T17&lt;=BRASS!$G$31),($V17=BRASS!$E$31)),(BRASS!$C$31),(IF(AND($AR17=BRASS!$B$32,($T17&gt;=BRASS!$F$32),($T17&lt;=BRASS!$G$32),($V17=BRASS!$E$32)),(BRASS!$C$32),(IF(AND($AR17=BRASS!$B$33,($T17&gt;=BRASS!$F$33),($T17&lt;=BRASS!$G$33),($V17=BRASS!$E$33)),(BRASS!$C$33),(IF(AND($AR17=BRASS!$B$34,($T17&gt;=BRASS!$F$34),($T17&lt;=BRASS!$G$34),($V17=BRASS!$E$34)),(BRASS!$C$34),(IF(AND($AR17=BRASS!$B$35,($T17&gt;=BRASS!$F$35),($T17&lt;=BRASS!$G$35),($V17=BRASS!$E$35)),(BRASS!$C$35),(IF(AND($AR17=BRASS!$B$36,($T17&gt;=BRASS!$F$36),($T17&lt;=BRASS!$G$36),($V17=BRASS!$E$36)),(BRASS!$C$36),(IF(AND($AR17=BRASS!$B$37,($T17&gt;=BRASS!$F$37),($T17&lt;=BRASS!$G$37),($V17=BRASS!$E$37)),(BRASS!$C$37),(IF(AND($AR17=BRASS!$B$38,($T17&gt;=BRASS!$F$38),($T17&lt;=BRASS!$G$38),($V17=BRASS!$E$38)),(BRASS!$C$38),(IF(AND($AR17=BRASS!$B$39,($T17&gt;=BRASS!$F$39),($T17&lt;=BRASS!$G$39),($V17=BRASS!$E$39)),(BRASS!$C$39),(IF(AND($AR17=BRASS!$B$40,($T17&gt;=BRASS!$F$40),($T17&lt;=BRASS!$G$40),($V17=BRASS!$E$40)),(BRASS!$C$40),(IF(AND($AR17=BRASS!$B$41,($T17&gt;=BRASS!$F$41),($T17&lt;=BRASS!$G$41),($V17=BRASS!$E$41)),(BRASS!$C$41),(IF(AND($AR17=BRASS!$B$42,($T17&gt;=BRASS!$F$42),($T17&lt;=BRASS!$G$42),($V17=BRASS!$E$42)),(BRASS!$C$42),(IF(AND($AR17=BRASS!$B$43,($T17&gt;=BRASS!$F$43),($T17&lt;=BRASS!$G$43),($V17=BRASS!$E$43)),(BRASS!$C$43),(IF(AND($AR17=BRASS!$B$44,($T17&gt;=BRASS!$F$44),($T17&lt;=BRASS!$G$44),($V17=BRASS!$E$44)),(BRASS!$C$44),(IF(AND($AR17=BRASS!$B$45,($T17&gt;=BRASS!$F$45),($T17&lt;=BRASS!$G$45),($V17=BRASS!$E$45)),(BRASS!$C$45),(IF(AND($AR17=BRASS!$B$46,($T17&gt;=BRASS!$F$46),($T17&lt;=BRASS!$G$46),($V17=BRASS!$E$46)),(BRASS!$C$46),(IF(AND($AR17=BRASS!$B$47,($T17&gt;=BRASS!$F$47),($T17&lt;=BRASS!$G$47),($V17=BRASS!$E$47)),(BRASS!$C$47),(IF(AND($AR17=BRASS!$B$48,($T17&gt;=BRASS!$F$48),($T17&lt;=BRASS!$G$48),($V17=BRASS!$E$48)),(BRASS!$C$48),(IF(AND($AR17=BRASS!$B$49,($T17&gt;=BRASS!$F$49),($T17&lt;=BRASS!$G$49),($V17=BRASS!$E$49)),(BRASS!$C$49),(IF(AND($AR17=BRASS!$B$50,($T17&gt;=BRASS!$F$50),($T17&lt;=BRASS!$G$50),($V17=BRASS!$E$50)),(BRASS!$C$50),(IF(AND($AR17=BRASS!$B$51,($T17&gt;=BRASS!$F$51),($T17&lt;=BRASS!$G$51),($V17=BRASS!$E$51)),(BRASS!$C$51),(IF(AND($AR17=BRASS!$B$52,($T17&gt;=BRASS!$F$52),($T17&lt;=BRASS!$G$52),($V17=BRASS!$E$52)),(BRASS!$C$52),(IF(AND($AR17=BRASS!$B$53,($T17&gt;=BRASS!$F$53),($T17&lt;=BRASS!$G$53),($V17=BRASS!$E$53)),(BRASS!$C$53),(IF(AND($AR17=BRASS!$B$54,($T17&gt;=BRASS!$F$54),($T17&lt;=BRASS!$G$54),($V17=BRASS!$E$54)),(BRASS!$C$54),(IF(AND($AR17=BRASS!$B$55,($T17&gt;=BRASS!$F$55),($T17&lt;=BRASS!$G$55),($V17=BRASS!$E$55)),(BRASS!$C$55),(IF(AND($AR17=BRASS!$B$56,($T17&gt;=BRASS!$F$56),($T17&lt;=BRASS!$G$56),($V17=BRASS!$E$56)),(BRASS!$C$56),(IF(AND($AR17=BRASS!$B$57,($T17&gt;=BRASS!$F$57),($T17&lt;=BRASS!$G$57),($V17=BRASS!$E$57)),(BRASS!$C$57),(IF(AND($AR17=BRASS!$B$58,($T17&gt;=BRASS!$F$58),($T17&lt;=BRASS!$G$58),($V17=BRASS!$E$58)),(BRASS!$C$58),(IF(AND($AR17=BRASS!$B$59,($T17&gt;=BRASS!$F$59),($T17&lt;=BRASS!$G$59),($V17=BRASS!$E$59)),(BRASS!$C$59),("NA"))))))))))))))))))))))))))))))))))))))))))))))))))))))))))))))))))))))))))))))))))))))))))))))))))))))))))))))))</f>
        <v>NA</v>
      </c>
      <c r="AV17" s="83" t="str">
        <f>(IF(AND($AR17=BRASS!$B$98,($T17&gt;=BRASS!$F$98),($T17&lt;=BRASS!$G$98),($V17=BRASS!$E$98)),(BRASS!$C$98),(IF(AND($AR17=BRASS!$B$99,($T17&gt;=BRASS!$F$99),($T17&lt;=BRASS!$G$99),($V17=BRASS!$E$99)),(BRASS!$C$99),(IF(AND($AR17=BRASS!$B$100,($T17&gt;=BRASS!$F$100),($T17&lt;=BRASS!$G$100),($V17=BRASS!$E$100)),(BRASS!$C$100),(IF(AND($AR17=BRASS!$B$101,($T17&gt;=BRASS!$F$101),($T17&lt;=BRASS!$G$101),($V17=BRASS!$E$101)),(BRASS!$C$101),(IF(AND($AR17=BRASS!$B$102,($T17&gt;=BRASS!$F$102),($T17&lt;=BRASS!$G$102),($V17=BRASS!$E$102)),(BRASS!$C$102),(IF(AND($AR17=BRASS!$B$103,($T17&gt;=BRASS!$F$103),($T17&lt;=BRASS!$G$103),($V17=BRASS!$E$103)),(BRASS!$C$103),(IF(AND($AR17=BRASS!$B$104,($T17&gt;=BRASS!$F$104),($T17&lt;=BRASS!$G$104),($V17=BRASS!$E$104)),(BRASS!$C$104),(IF(AND($AR17=BRASS!$B$105,($T17&gt;=BRASS!$F$105),($T17&lt;=BRASS!$G$105),($V17=BRASS!$E$105)),(BRASS!$C$105),(IF(AND($AR17=BRASS!$B$106,($T17&gt;=BRASS!$F$106),($T17&lt;=BRASS!$G$106),($V17=BRASS!$E$106)),(BRASS!$C$106),(IF(AND($AR17=BRASS!$B$107,($T17&gt;=BRASS!$F$107),($T17&lt;=BRASS!$G$107),($V17=BRASS!$E$107)),(BRASS!$C$107),(IF(AND($AR17=BRASS!$B$108,($T17&gt;=BRASS!$F$108),($T17&lt;=BRASS!$G$108),($V17=BRASS!$E$108)),(BRASS!$C$108),(IF(AND($AR17=BRASS!$B$109,($T17&gt;=BRASS!$F$109),($T17&lt;=BRASS!$G$109),($V17=BRASS!$E$109)),(BRASS!$C$109),(IF(AND($AR17=BRASS!$B$110,($T17&gt;=BRASS!$F$110),($T17&lt;=BRASS!$G$110),($V17=BRASS!$E$110)),(BRASS!$C$110),(IF(AND($AR17=BRASS!$B$111,($T17&gt;=BRASS!$F$111),($T17&lt;=BRASS!$G$111),($V17=BRASS!$E$111)),(BRASS!$C$111),(IF(AND($AR17=BRASS!$B$112,($T17&gt;=BRASS!$F$112),($T17&lt;=BRASS!$G$112),($V17=BRASS!$E$112)),(BRASS!$C$112),(IF(AND($AR17=BRASS!$B$113,($T17&gt;=BRASS!$F$113),($T17&lt;=BRASS!$G$113),($V17=BRASS!$E$113)),(BRASS!$C$113),(IF(AND($AR17=BRASS!$B$114,($T17&gt;=BRASS!$F$114),($T17&lt;=BRASS!$G$114),($V17=BRASS!$E$114)),(BRASS!$C$114),(IF(AND($AR17=BRASS!$B$115,($T17&gt;=BRASS!$F$115),($T17&lt;=BRASS!$G$115),($V17=BRASS!$E$115)),(BRASS!$C$115),(IF(AND($AR17=BRASS!$B$116,($T17&gt;=BRASS!$F$116),($T17&lt;=BRASS!$G$116),($V17=BRASS!$E$116)),(BRASS!$C$116),(IF(AND($AR17=BRASS!$B$117,($T17&gt;=BRASS!$F$117),($T17&lt;=BRASS!$G$117),($V17=BRASS!$E$117)),(BRASS!$C$117),(IF(AND($AR17=BRASS!$B$118,($T17&gt;=BRASS!$F$118),($T17&lt;=BRASS!$G$118),($V17=BRASS!$E$118)),(BRASS!$C$118),(IF(AND($AR17=BRASS!$B$119,($T17&gt;=BRASS!$F$119),($T17&lt;=BRASS!$G$119),($V17=BRASS!$E$119)),(BRASS!$C$119),(IF(AND($AR17=BRASS!$B$120,($T17&gt;=BRASS!$F$120),($T17&lt;=BRASS!$G$120),($V17=BRASS!$E$120)),(BRASS!$C$120),(IF(AND($AR17=BRASS!$B$121,($T17&gt;=BRASS!$F$121),($T17&lt;=BRASS!$G$121),($V17=BRASS!$E$121)),(BRASS!$C$121),(IF(AND($AR17=BRASS!$B$122,($T17&gt;=BRASS!$F$122),($T17&lt;=BRASS!$G$122),($V17=BRASS!$E$122)),(BRASS!$C$122),(IF(AND($AR17=BRASS!$B$123,($T17&gt;=BRASS!$F$123),($T17&lt;=BRASS!$G$123),($V17=BRASS!$E$123)),(BRASS!$C$123),(IF(AND($AR17=BRASS!$B$124,($T17&gt;=BRASS!$F$124),($T17&lt;=BRASS!$G$124),($V17=BRASS!$E$124)),(BRASS!$C$124),(IF(AND($AR17=BRASS!$B$125,($T17&gt;=BRASS!$F$125),($T17&lt;=BRASS!$G$125),($V17=BRASS!$E$125)),(BRASS!$C$125),(IF(AND($AR17=BRASS!$B$126,($T17&gt;=BRASS!$F$126),($T17&lt;=BRASS!$G$126),($V17=BRASS!$E$126)),(BRASS!$C$126),(IF(AND($AR17=BRASS!$B$127,($T17&gt;=BRASS!$F$127),($T17&lt;=BRASS!$G$127),($V17=BRASS!$E$127)),(BRASS!$C$127),(IF(AND($AR17=BRASS!$B$128,($T17&gt;=BRASS!$F$128),($T17&lt;=BRASS!$G$128),($V17=BRASS!$E$128)),(BRASS!$C$128),(IF(AND($AR17=BRASS!$B$129,($T17&gt;=BRASS!$F$129),($T17&lt;=BRASS!$G$129),($V17=BRASS!$E$129)),(BRASS!$C$129),(IF(AND($AR17=BRASS!$B$130,($T17&gt;=BRASS!$F$130),($T17&lt;=BRASS!$G$130),($V17=BRASS!$E$130)),(BRASS!$C$130),(IF(AND($AR17=BRASS!$B$131,($T17&gt;=BRASS!$F$131),($T17&lt;=BRASS!$G$131),($V17=BRASS!$E$131)),(BRASS!$C$131),(IF(AND($AR17=BRASS!$B$132,($T17&gt;=BRASS!$F$132),($T17&lt;=BRASS!$G$132),($V17=BRASS!$E$132)),(BRASS!$C$132),(IF(AND($AR17=BRASS!$B$133,($T17&gt;=BRASS!$F$133),($T17&lt;=BRASS!$G$133),($V17=BRASS!$E$133)),(BRASS!$C$133),(IF(AND($AR17=BRASS!$B$134,($T17&gt;=BRASS!$F$134),($T17&lt;=BRASS!$G$134),($V17=BRASS!$E$134)),(BRASS!$C$134),(IF(AND($AR17=BRASS!$B$135,($T17&gt;=BRASS!$F$135),($T17&lt;=BRASS!$G$135),($V17=BRASS!$E$135)),(BRASS!$C$135),(IF(AND($AR17=BRASS!$B$136,($T17&gt;=BRASS!$F$136),($T17&lt;=BRASS!$G$136),($V17=BRASS!$E$136)),(BRASS!$C$136),(IF(AND($AR17=BRASS!$B$137,($T17&gt;=BRASS!$F$137),($T17&lt;=BRASS!$G$137),($V17=BRASS!$E$137)),(BRASS!$C$137),(IF(AND($AR17=BRASS!$B$138,($T17&gt;=BRASS!$F$138),($T17&lt;=BRASS!$G$138),($V17=BRASS!$E$138)),(BRASS!$C$138),(IF(AND($AR17=BRASS!$B$139,($T17&gt;=BRASS!$F$139),($T17&lt;=BRASS!$G$139),($V17=BRASS!$E$139)),(BRASS!$C$139),(IF(AND($AR17=BRASS!$B$140,($T17&gt;=BRASS!$F$140),($T17&lt;=BRASS!$G$140),($V17=BRASS!$E$140)),(BRASS!$C$140),(IF(AND($AR17=BRASS!$B$141,($T17&gt;=BRASS!$F$141),($T17&lt;=BRASS!$G$141),($V17=BRASS!$E$141)),(BRASS!$C$141),(IF(AND($AR17=BRASS!$B$142,($T17&gt;=BRASS!$F$142),($T17&lt;=BRASS!$G$142),($V17=BRASS!$E$142)),(BRASS!$C$142),(IF(AND($AR17=BRASS!$B$143,($T17&gt;=BRASS!$F$143),($T17&lt;=BRASS!$G$143),($V17=BRASS!$E$143)),(BRASS!$C$143),(IF(AND($AR17=BRASS!$B$144,($T17&gt;=BRASS!$F$144),($T17&lt;=BRASS!$G$144),($V17=BRASS!$E$144)),(BRASS!$C$144),(IF(AND($AR17=BRASS!$B$145,($T17&gt;=BRASS!$F$145),($T17&lt;=BRASS!$G$145),($V17=BRASS!$E$145)),(BRASS!$C$145),(IF(AND($AR17=BRASS!$B$145,($T17&gt;=BRASS!$F$145),($T17&lt;=BRASS!$G$145),($V17=BRASS!$E$145)),(BRASS!$C$145),(IF(AND($AR17=BRASS!$B$146,($T17&gt;=BRASS!$F$146),($T17&lt;=BRASS!$G$146),($V17=BRASS!$E$146)),(BRASS!$C$146),(IF(AND($AR17=BRASS!$B$147,($T17&gt;=BRASS!$F$147),($T17&lt;=BRASS!$G$147),($V17=BRASS!$E$147)),(BRASS!$C$147),(IF(AND($AR17=BRASS!$B$148,($T17&gt;=BRASS!$F$148),($T17&lt;=BRASS!$G$148),($V17=BRASS!$E$148)),(BRASS!$C$148),(IF(AND($AR17=BRASS!$B$149,($T17&gt;=BRASS!$F$149),($T17&lt;=BRASS!$G$149),($V17=BRASS!$E$149)),(BRASS!$C$149),(IF(AND($AR17=BRASS!$B$150,($T17&gt;=BRASS!$F$150),($T17&lt;=BRASS!$G$150),($V17=BRASS!$E$150)),(BRASS!$C$150),(IF(AND($AR17=BRASS!$B$151,($T17&gt;=BRASS!$F$151),($T17&lt;=BRASS!$G$151),($V17=BRASS!$E$151)),(BRASS!$C$151),(IF(AND($AR17=BRASS!$B$152,($T17&gt;=BRASS!$F$152),($T17&lt;=BRASS!$G$152),($V17=BRASS!$E$152)),(BRASS!$C$152),(IF(AND($AR17=BRASS!$B$153,($T17&gt;=BRASS!$F$153),($T17&lt;=BRASS!$G$153),($V17=BRASS!$E$153)),(BRASS!$C$153),("NA")))))))))))))))))))))))))))))))))))))))))))))))))))))))))))))))))))))))))))))))))))))))))))))))))))))))))))))))))))</f>
        <v>NA</v>
      </c>
      <c r="AW17" s="82" t="str">
        <f>IF(AND($AR17=BRASS!$B$154,($T17&gt;=BRASS!$F$154),($T17&lt;=BRASS!$G$154),($V17=BRASS!$E$154)),(BRASS!$C$154),(IF(AND($AR17=BRASS!$B$155,($T17&gt;=BRASS!$F$155),($T17&lt;=BRASS!$G$155),($V17=BRASS!$E$155)),(BRASS!$C$155),(IF(AND($AR17=BRASS!$B$156,($T17&gt;=BRASS!$F$156),($T17&lt;=BRASS!$G$156),($V17=BRASS!$E$156)),(BRASS!$C$156),(IF(AND($AR17=BRASS!$B$157,($T17&gt;=BRASS!$F$157),($T17&lt;=BRASS!$G$157),($V17=BRASS!$E$157)),(BRASS!$C$157),(IF(AND($AR17=BRASS!$B$158,($T17&gt;=BRASS!$F$158),($T17&lt;=BRASS!$G$158),($V17=BRASS!$E$158)),(BRASS!$C$158),(IF(AND($AR17=BRASS!$B$159,($T17&gt;=BRASS!$F$159),($T17&lt;=BRASS!$G$159),($V17=BRASS!$E$159)),(BRASS!$C$159),(IF(AND($AR17=BRASS!$B$160,($T17&gt;=BRASS!$F$160),($T17&lt;=BRASS!$G$160),($V17=BRASS!$E$160)),(BRASS!$C$160),(IF(AND($AR17=BRASS!$B$161,($T17&gt;=BRASS!$F$161),($T17&lt;=BRASS!$G$161),($V17=BRASS!$E$161)),(BRASS!$C$161),(IF(AND($AR17=BRASS!$B$162,($T17&gt;=BRASS!$F$162),($T17&lt;=BRASS!$G$162),($V17=BRASS!$E$162)),(BRASS!$C$162),(IF(AND($AR17=BRASS!$B$163,($T17&gt;=BRASS!$F$163),($T17&lt;=BRASS!$G$163),($V17=BRASS!$E$163)),(BRASS!$C$163),(IF(AND($AR17=BRASS!$B$164,($T17&gt;=BRASS!$F$164),($T17&lt;=BRASS!$G$164),($V17=BRASS!$E$164)),(BRASS!$C$164),(IF(AND($AR17=BRASS!$B$165,($T17&gt;=BRASS!$F$165),($T17&lt;=BRASS!$G$165),($V17=BRASS!$E$165)),(BRASS!$C$165),(IF(AND($AR17=BRASS!$B$166,($T17&gt;=BRASS!$F$166),($T17&lt;=BRASS!$G$166),($V17=BRASS!$E$166)),(BRASS!$C$166),(IF(AND($AR17=BRASS!$B$167,($T17&gt;=BRASS!$F$167),($T17&lt;=BRASS!$G$167),($V17=BRASS!$E$167)),(BRASS!$C$167),(IF(AND($AR17=BRASS!$B$168,($T17&gt;=BRASS!$F$168),($T17&lt;=BRASS!$G$168),($V17=BRASS!$E$168)),(BRASS!$C$168),(IF(AND($AR17=BRASS!$B$169,($T17&gt;=BRASS!$F$169),($T17&lt;=BRASS!$G$169),($V17=BRASS!$E$169)),(BRASS!$C$169),(IF(AND($AR17=BRASS!$B$170,($T17&gt;=BRASS!$F$170),($T17&lt;=BRASS!$G$170),($V17=BRASS!$E$170)),(BRASS!$C$170),(IF(AND($AR17=BRASS!$B$171,($T17&gt;=BRASS!$F$171),($T17&lt;=BRASS!$G$171),($V17=BRASS!$E$171)),(BRASS!$C$171),(IF(AND($AR17=BRASS!$B$172,($T17&gt;=BRASS!$F$172),($T17&lt;=BRASS!$G$172),($V17=BRASS!$E$172)),(BRASS!$C$172),(IF(AND($AR17=BRASS!$B$173,($T17&gt;=BRASS!$F$173),($T17&lt;=BRASS!$G$173),($V17=BRASS!$E$173)),(BRASS!$C$173),(IF(AND($AR17=BRASS!$B$174,($T17&gt;=BRASS!$F$174),($T17&lt;=BRASS!$G$174),($V17=BRASS!$E$174)),(BRASS!$C$174),(IF(AND($AR17=BRASS!$B$175,($T17&gt;=BRASS!$F$175),($T17&lt;=BRASS!$G$175),($V17=BRASS!$E$175)),(BRASS!$C$175),(IF(AND($AR17=BRASS!$B$176,($T17&gt;=BRASS!$F$176),($T17&lt;=BRASS!$G$176),($V17=BRASS!$E$176)),(BRASS!$C$176),(IF(AND($AR17=BRASS!$B$177,($T17&gt;=BRASS!$F$177),($T17&lt;=BRASS!$G$177),($V17=BRASS!$E$177)),(BRASS!$C$177),(IF(AND($AR17=BRASS!$B$178,($T17&gt;=BRASS!$F$178),($T17&lt;=BRASS!$G$178),($V17=BRASS!$E$178)),(BRASS!$C$178),(IF(AND($AR17=BRASS!$B$179,($T17&gt;=BRASS!$F$179),($T17&lt;=BRASS!$G$179),($V17=BRASS!$E$179)),(BRASS!$C$179),(IF(AND($AR17=BRASS!$B$180,($T17&gt;=BRASS!$F$180),($T17&lt;=BRASS!$G$180),($V17=BRASS!$E$180)),(BRASS!$C$180),(IF(AND($AR17=BRASS!$B$181,($T17&gt;=BRASS!$F$181),($T17&lt;=BRASS!$G$181),($V17=BRASS!$E$181)),(BRASS!$C$181),(IF(AND($AR17=BRASS!$B$182,($T17&gt;=BRASS!$F$182),($T17&lt;=BRASS!$G$182),($V17=BRASS!$E$182)),(BRASS!$C$182),(IF(AND($AR17=BRASS!$B$183,($T17&gt;=BRASS!$F$183),($T17&lt;=BRASS!$G$183),($V17=BRASS!$E$183)),(BRASS!$C$183),(IF(AND($AR17=BRASS!$B$184,($T17&gt;=BRASS!$F$184),($T17&lt;=BRASS!$G$184),($V17=BRASS!$E$184)),(BRASS!$C$184),(IF(AND($AR17=BRASS!$B$185,($T17&gt;=BRASS!$F$185),($T17&lt;=BRASS!$G$185),($V17=BRASS!$E$185)),(BRASS!$C$185),(IF(AND($AR17=BRASS!$B$186,($T17&gt;=BRASS!$F$186),($T17&lt;=BRASS!$G$186),($V17=BRASS!$E$186)),(BRASS!$C$186),(IF(AND($AR17=BRASS!$B$187,($T17&gt;=BRASS!$F$187),($T17&lt;=BRASS!$G$187),($V17=BRASS!$E$187)),(BRASS!$C$187),(IF(AND($AR17=BRASS!$B$188,($T17&gt;=BRASS!$F$188),($T17&lt;=BRASS!$G$188),($V17=BRASS!$E$188)),(BRASS!$C$188),(IF(AND($AR17=BRASS!$B$189,($T17&gt;=BRASS!$F$189),($T17&lt;=BRASS!$G$189),($V17=BRASS!$E$189)),(BRASS!$C$189),(IF(AND($AR17=BRASS!$B$190,($T17&gt;=BRASS!$F$190),($T17&lt;=BRASS!$G$190),($V17=BRASS!$E$190)),(BRASS!$C$190),(IF(AND($AR17=BRASS!$B$191,($T17&gt;=BRASS!$F$191),($T17&lt;=BRASS!$G$191),($V17=BRASS!$E$191)),(BRASS!$C$191),(IF(AND($AR17=BRASS!$B$192,($T17&gt;=BRASS!$F$192),($T17&lt;=BRASS!$G$192),($V17=BRASS!$E$192)),(BRASS!$C$192),(IF(AND($AR17=BRASS!$B$193,($T17&gt;=BRASS!$F$193),($T17&lt;=BRASS!$G$193),($V17=BRASS!$E$193)),(BRASS!$C$193),(IF(AND($AR17=BRASS!$B$194,($T17&gt;=BRASS!$F$194),($T17&lt;=BRASS!$G$194),($V17=BRASS!$E$194)),(BRASS!$C$194),(IF(AND($AR17=BRASS!$B$195,($T17&gt;=BRASS!$F$195),($T17&lt;=BRASS!$G$195),($V17=BRASS!$E$195)),(BRASS!$C$195),(IF(AND($AR17=BRASS!$B$196,($T17&gt;=BRASS!$F$196),($T17&lt;=BRASS!$G$196),($V17=BRASS!$E$196)),(BRASS!$C$196),("NA"))))))))))))))))))))))))))))))))))))))))))))))))))))))))))))))))))))))))))))))))))))))</f>
        <v>NA</v>
      </c>
      <c r="AX17" s="82" t="str">
        <f>IF(AND($AR17=BRASS!$B$60,($T17&gt;=BRASS!$F$60),($T17&lt;=BRASS!$G$60),($V17=BRASS!$E$60)),(BRASS!$C$60),(IF(AND($AR17=BRASS!$B$61,($T17&gt;=BRASS!$F$61),($T17&lt;=BRASS!$G$61),($V17=BRASS!$E$61)),(BRASS!$C$61),(IF(AND($AR17=BRASS!$B$62,($T17&gt;=BRASS!$F$62),($T17&lt;=BRASS!$G$62),($V17=BRASS!$E$62)),(BRASS!$C$62),(IF(AND($AR17=BRASS!$B$63,($T17&gt;=BRASS!$F$63),($T17&lt;=BRASS!$G$63),($V17=BRASS!$E$63)),(BRASS!$C$63),(IF(AND($AR17=BRASS!$B$64,($T17&gt;=BRASS!$F$64),($T17&lt;=BRASS!$G$64),($V17=BRASS!$E$64)),(BRASS!$C$64),(IF(AND($AR17=BRASS!$B$65,($T17&gt;=BRASS!$F$65),($T17&lt;=BRASS!$G$65),($V17=BRASS!$E$65)),(BRASS!$C$65),(IF(AND($AR17=BRASS!$B$66,($T17&gt;=BRASS!$F$66),($T17&lt;=BRASS!$G$66),($V17=BRASS!$E$66)),(BRASS!$C$66),(IF(AND($AR17=BRASS!$B$67,($T17&gt;=BRASS!$F$67),($T17&lt;=BRASS!$G$67),($V17=BRASS!$E$67)),(BRASS!$C$67),(IF(AND($AR17=BRASS!$B$68,($T17&gt;=BRASS!$F$68),($T17&lt;=BRASS!$G$68),($V17=BRASS!$E$68)),(BRASS!$C$68),(IF(AND($AR17=BRASS!$B$69,($T17&gt;=BRASS!$F$69),($T17&lt;=BRASS!$G$69),($V17=BRASS!$E$69)),(BRASS!$C$69),(IF(AND($AR17=BRASS!$B$70,($T17&gt;=BRASS!$F$70),($T17&lt;=BRASS!$G$70),($V17=BRASS!$E$70)),(BRASS!$C$70),(IF(AND($AR17=BRASS!$B$71,($T17&gt;=BRASS!$F$71),($T17&lt;=BRASS!$G$71),($V17=BRASS!$E$71)),(BRASS!$C$71),(IF(AND($AR17=BRASS!$B$72,($T17&gt;=BRASS!$F$72),($T17&lt;=BRASS!$G$72),($V17=BRASS!$E$72)),(BRASS!$C$72),(IF(AND($AR17=BRASS!$B$73,($T17&gt;=BRASS!$F$73),($T17&lt;=BRASS!$G$73),($V17=BRASS!$E$73)),(BRASS!$C$73),(IF(AND($AR17=BRASS!$B$74,($T17&gt;=BRASS!$F$74),($T17&lt;=BRASS!$G$74),($V17=BRASS!$E$74)),(BRASS!$C$74),(IF(AND($AR17=BRASS!$B$75,($T17&gt;=BRASS!$F$75),($T17&lt;=BRASS!$G$75),($V17=BRASS!$E$75)),(BRASS!$C$75),(IF(AND($AR17=BRASS!$B$76,($T17&gt;=BRASS!$F$76),($T17&lt;=BRASS!$G$76),($V17=BRASS!$E$76)),(BRASS!$C$76),(IF(AND($AR17=BRASS!$B$77,($T17&gt;=BRASS!$F$77),($T17&lt;=BRASS!$G$77),($V17=BRASS!$E$77)),(BRASS!$C$77),(IF(AND($AR17=BRASS!$B$78,($T17&gt;=BRASS!$F$78),($T17&lt;=BRASS!$G$78),($V17=BRASS!$E$78)),(BRASS!$C$78),(IF(AND($AR17=BRASS!$B$79,($T17&gt;=BRASS!$F$79),($T17&lt;=BRASS!$G$79),($V17=BRASS!$E$79)),(BRASS!$C$79),(IF(AND($AR17=BRASS!$B$80,($T17&gt;=BRASS!$F$80),($T17&lt;=BRASS!$G$80),($V17=BRASS!$E$80)),(BRASS!$C$80),(IF(AND($AR17=BRASS!$B$81,($T17&gt;=BRASS!$F$81),($T17&lt;=BRASS!$G$81),($V17=BRASS!$E$81)),(BRASS!$C$81),(IF(AND($AR17=BRASS!$B$82,($T17&gt;=BRASS!$F$82),($T17&lt;=BRASS!$G$82),($V17=BRASS!$E$82)),(BRASS!$C$82),(IF(AND($AR17=BRASS!$B$83,($T17&gt;=BRASS!$F$83),($T17&lt;=BRASS!$G$83),($V17=BRASS!$E$83)),(BRASS!$C$83),(IF(AND($AR17=BRASS!$B$84,($T17&gt;=BRASS!$F$84),($T17&lt;=BRASS!$G$84),($V17=BRASS!$E$84)),(BRASS!$C$84),(IF(AND($AR17=BRASS!$B$85,($T17&gt;=BRASS!$F$85),($T17&lt;=BRASS!$G$85),($V17=BRASS!$E$85)),(BRASS!$C$85),(IF(AND($AR17=BRASS!$B$86,($T17&gt;=BRASS!$F$86),($T17&lt;=BRASS!$G$86),($V17=BRASS!$E$86)),(BRASS!$C$86),(IF(AND($AR17=BRASS!$B$87,($T17&gt;=BRASS!$F$87),($T17&lt;=BRASS!$G$87),($V17=BRASS!$E$87)),(BRASS!$C$87),(IF(AND($AR17=BRASS!$B$88,($T17&gt;=BRASS!$F$88),($T17&lt;=BRASS!$G$88),($V17=BRASS!$E$88)),(BRASS!$C$88),(IF(AND($AR17=BRASS!$B$89,($T17&gt;=BRASS!$F$89),($T17&lt;=BRASS!$G$89),($V17=BRASS!$E$89)),(BRASS!$C$89),(IF(AND($AR17=BRASS!$B$90,($T17&gt;=BRASS!$F$90),($T17&lt;=BRASS!$G$90),($V17=BRASS!$E$90)),(BRASS!$C$90),(IF(AND($AR17=BRASS!$B$91,($T17&gt;=BRASS!$F$91),($T17&lt;=BRASS!$G$91),($V17=BRASS!$E$91)),(BRASS!$C$91),(IF(AND($AR17=BRASS!$B$92,($T17&gt;=BRASS!$F$92),($T17&lt;=BRASS!$G$92),($V17=BRASS!$E$92)),(BRASS!$C$92),(IF(AND($AR17=BRASS!$B$93,($T17&gt;=BRASS!$F$93),($T17&lt;=BRASS!$G$93),($V17=BRASS!$E$93)),(BRASS!$C$93),(IF(AND($AR17=BRASS!$B$94,($T17&gt;=BRASS!$F$94),($T17&lt;=BRASS!$G$94),($V17=BRASS!$E$94)),(BRASS!$C$94),(IF(AND($AR17=BRASS!$B$95,($T17&gt;=BRASS!$F$95),($T17&lt;=BRASS!$G$95),($V17=BRASS!$E$95)),(BRASS!$C$95),(IF(AND($AR17=BRASS!$B$96,($T17&gt;=BRASS!$F$96),($T17&lt;=BRASS!$G$96),($V17=BRASS!$E$96)),(BRASS!$C$96),(IF(AND($AR17=BRASS!$B$97,($T17&gt;=BRASS!$F$97),($T17&lt;=BRASS!$G$97),($V17=BRASS!$E$97)),(BRASS!$C$97),("NA"))))))))))))))))))))))))))))))))))))))))))))))))))))))))))))))))))))))))))))</f>
        <v>NA</v>
      </c>
      <c r="AY17" s="82" t="str">
        <f t="shared" si="5"/>
        <v/>
      </c>
      <c r="AZ17" s="82" t="str">
        <f t="shared" si="6"/>
        <v/>
      </c>
      <c r="BA17" s="82" t="str">
        <f>IF(AND($AR17=BRASS!$B$4,($T17&gt;=BRASS!$F$4),($T17&lt;=BRASS!$G$4),($AA17=BRASS!$E$4)),(BRASS!$C$4),(IF(AND($AR17=BRASS!$B$5,($T17&gt;=BRASS!$F$5),($T17&lt;=BRASS!$G$5),($AA17=BRASS!$E$5)),(BRASS!$C$5),(IF(AND($AR17=BRASS!$B$6,($T17&gt;=BRASS!$F$6),($T17&lt;=BRASS!$G$6),($AA17=BRASS!$E$6)),(BRASS!$C$6),(IF(AND($AR17=BRASS!$B$7,($T17&gt;=BRASS!$F$7),($T17&lt;=BRASS!$G$7),($AA17=BRASS!$E$7)),(BRASS!$C$7),(IF(AND($AR17=BRASS!$B$8,($T17&gt;=BRASS!$F$8),($T17&lt;=BRASS!$G$8),($AA17=BRASS!$E$8)),(BRASS!$C$8),(IF(AND($AR17=BRASS!$B$9,($T17&gt;=BRASS!$F$9),($T17&lt;=BRASS!$G$9),($AA17=BRASS!$E$9)),(BRASS!$C$9),(IF(AND($AR17=BRASS!$B$10,($T17&gt;=BRASS!$F$10),($T17&lt;=BRASS!$G$10),($AA17=BRASS!$E$10)),(BRASS!$C$10),(IF(AND($AR17=BRASS!$B$11,($T17&gt;=BRASS!$F$11),($T17&lt;=BRASS!$G$11),($AA17=BRASS!$E$11)),(BRASS!$C$11),(IF(AND($AR17=BRASS!$B$12,($T17&gt;=BRASS!$F$12),($T17&lt;=BRASS!$G$12),($AA17=BRASS!$E$12)),(BRASS!$C$12),(IF(AND($AR17=BRASS!$B$13,($T17&gt;=BRASS!$F$13),($T17&lt;=BRASS!$G$13),($AA17=BRASS!$E$13)),(BRASS!$C$13),(IF(AND($AR17=BRASS!$B$14,($T17&gt;=BRASS!$F$14),($T17&lt;=BRASS!$G$14),($AA17=BRASS!$E$14)),(BRASS!$C$14),(IF(AND($AR17=BRASS!$B$15,($T17&gt;=BRASS!$F$15),($T17&lt;=BRASS!$G$15),($AA17=BRASS!$E$15)),(BRASS!$C$15),(IF(AND($AR17=BRASS!$B$16,($T17&gt;=BRASS!$F$16),($T17&lt;=BRASS!$G$16),($AA17=BRASS!$E$16)),(BRASS!$C$16),(IF(AND($AR17=BRASS!$B$17,($T17&gt;=BRASS!$F$17),($T17&lt;=BRASS!$G$17),($AA17=BRASS!$E$17)),(BRASS!$C$17),(IF(AND($AR17=BRASS!$B$18,($T17&gt;=BRASS!$F$18),($T17&lt;=BRASS!$G$18),($AA17=BRASS!$E$18)),(BRASS!$C$18),(IF(AND($AR17=BRASS!$B$19,($T17&gt;=BRASS!$F$19),($T17&lt;=BRASS!$G$19),($AA17=BRASS!$E$19)),(BRASS!$C$19),(IF(AND($AR17=BRASS!$B$20,($T17&gt;=BRASS!$F$20),($T17&lt;=BRASS!$G$20),($AA17=BRASS!$E$20)),(BRASS!$C$20),(IF(AND($AR17=BRASS!$B$21,($T17&gt;=BRASS!$F$21),($T17&lt;=BRASS!$G$21),($AA17=BRASS!$E$21)),(BRASS!$C$21),(IF(AND($AR17=BRASS!$B$22,($T17&gt;=BRASS!$F$22),($T17&lt;=BRASS!$G$22),($AA17=BRASS!$E$22)),(BRASS!$C$22),(IF(AND($AR17=BRASS!$B$23,($T17&gt;=BRASS!$F$23),($T17&lt;=BRASS!$G$23),($AA17=BRASS!$E$23)),(BRASS!$C$23),(IF(AND($AR17=BRASS!$B$24,($T17&gt;=BRASS!$F$24),($T17&lt;=BRASS!$G$24),($AA17=BRASS!$E$24)),(BRASS!$C$24),(IF(AND($AR17=BRASS!$B$25,($T17&gt;=BRASS!$F$25),($T17&lt;=BRASS!$G$25),($AA17=BRASS!$E$25)),(BRASS!$C$25),(IF(AND($AR17=BRASS!$B$26,($T17&gt;=BRASS!$F$26),($T17&lt;=BRASS!$G$26),($AA17=BRASS!$E$26)),(BRASS!$C$26),(IF(AND($AR17=BRASS!$B$27,($T17&gt;=BRASS!$F$27),($T17&lt;=BRASS!$G$27),($AA17=BRASS!$E$27)),(BRASS!$C$27),(IF(AND($AR17=BRASS!$B$28,($T17&gt;=BRASS!$F$28),($T17&lt;=BRASS!$G$28),($AA17=BRASS!$E$28)),(BRASS!$C$28),(IF(AND($AR17=BRASS!$B$29,($T17&gt;=BRASS!$F$29),($T17&lt;=BRASS!$G$29),($AA17=BRASS!$E$29)),(BRASS!$C$29),(IF(AND($AR17=BRASS!$B$30,($T17&gt;=BRASS!$F$30),($T17&lt;=BRASS!$G$30),($AA17=BRASS!$E$30)),(BRASS!$C$30),(IF(AND($AR17=BRASS!$B$31,($T17&gt;=BRASS!$F$31),($T17&lt;=BRASS!$G$31),($AA17=BRASS!$E$31)),(BRASS!$C$31),(IF(AND($AR17=BRASS!$B$32,($T17&gt;=BRASS!$F$32),($T17&lt;=BRASS!$G$32),($AA17=BRASS!$E$32)),(BRASS!$C$32),(IF(AND($AR17=BRASS!$B$33,($T17&gt;=BRASS!$F$33),($T17&lt;=BRASS!$G$33),($AA17=BRASS!$E$33)),(BRASS!$C$33),(IF(AND($AR17=BRASS!$B$34,($T17&gt;=BRASS!$F$34),($T17&lt;=BRASS!$G$34),($AA17=BRASS!$E$34)),(BRASS!$C$34),(IF(AND($AR17=BRASS!$B$35,($T17&gt;=BRASS!$F$35),($T17&lt;=BRASS!$G$35),($AA17=BRASS!$E$35)),(BRASS!$C$35),(IF(AND($AR17=BRASS!$B$36,($T17&gt;=BRASS!$F$36),($T17&lt;=BRASS!$G$36),($AA17=BRASS!$E$36)),(BRASS!$C$36),(IF(AND($AR17=BRASS!$B$37,($T17&gt;=BRASS!$F$37),($T17&lt;=BRASS!$G$37),($AA17=BRASS!$E$37)),(BRASS!$C$37),(IF(AND($AR17=BRASS!$B$38,($T17&gt;=BRASS!$F$38),($T17&lt;=BRASS!$G$38),($AA17=BRASS!$E$38)),(BRASS!$C$38),(IF(AND($AR17=BRASS!$B$39,($T17&gt;=BRASS!$F$39),($T17&lt;=BRASS!$G$39),($AA17=BRASS!$E$39)),(BRASS!$C$39),(IF(AND($AR17=BRASS!$B$40,($T17&gt;=BRASS!$F$40),($T17&lt;=BRASS!$G$40),($AA17=BRASS!$E$40)),(BRASS!$C$40),(IF(AND($AR17=BRASS!$B$41,($T17&gt;=BRASS!$F$41),($T17&lt;=BRASS!$G$41),($AA17=BRASS!$E$41)),(BRASS!$C$41),(IF(AND($AR17=BRASS!$B$42,($T17&gt;=BRASS!$F$42),($T17&lt;=BRASS!$G$42),($AA17=BRASS!$E$42)),(BRASS!$C$42),(IF(AND($AR17=BRASS!$B$43,($T17&gt;=BRASS!$F$43),($T17&lt;=BRASS!$G$43),($AA17=BRASS!$E$43)),(BRASS!$C$43),(IF(AND($AR17=BRASS!$B$44,($T17&gt;=BRASS!$F$44),($T17&lt;=BRASS!$G$44),($AA17=BRASS!$E$44)),(BRASS!$C$44),(IF(AND($AR17=BRASS!$B$45,($T17&gt;=BRASS!$F$45),($T17&lt;=BRASS!$G$45),($AA17=BRASS!$E$45)),(BRASS!$C$45),(IF(AND($AR17=BRASS!$B$46,($T17&gt;=BRASS!$F$46),($T17&lt;=BRASS!$G$46),($AA17=BRASS!$E$46)),(BRASS!$C$46),(IF(AND($AR17=BRASS!$B$47,($T17&gt;=BRASS!$F$47),($T17&lt;=BRASS!$G$47),($AA17=BRASS!$E$47)),(BRASS!$C$47),(IF(AND($AR17=BRASS!$B$48,($T17&gt;=BRASS!$F$48),($T17&lt;=BRASS!$G$48),($AA17=BRASS!$E$48)),(BRASS!$C$48),(IF(AND($AR17=BRASS!$B$49,($T17&gt;=BRASS!$F$49),($T17&lt;=BRASS!$G$49),($AA17=BRASS!$E$49)),(BRASS!$C$49),(IF(AND($AR17=BRASS!$B$50,($T17&gt;=BRASS!$F$50),($T17&lt;=BRASS!$G$50),($AA17=BRASS!$E$50)),(BRASS!$C$50),(IF(AND($AR17=BRASS!$B$51,($T17&gt;=BRASS!$F$51),($T17&lt;=BRASS!$G$51),($AA17=BRASS!$E$51)),(BRASS!$C$51),(IF(AND($AR17=BRASS!$B$52,($T17&gt;=BRASS!$F$52),($T17&lt;=BRASS!$G$52),($AA17=BRASS!$E$52)),(BRASS!$C$52),(IF(AND($AR17=BRASS!$B$53,($T17&gt;=BRASS!$F$53),($T17&lt;=BRASS!$G$53),($AA17=BRASS!$E$53)),(BRASS!$C$53),(IF(AND($AR17=BRASS!$B$54,($T17&gt;=BRASS!$F$54),($T17&lt;=BRASS!$G$54),($AA17=BRASS!$E$54)),(BRASS!$C$54),(IF(AND($AR17=BRASS!$B$55,($T17&gt;=BRASS!$F$55),($T17&lt;=BRASS!$G$55),($AA17=BRASS!$E$55)),(BRASS!$C$55),(IF(AND($AR17=BRASS!$B$56,($T17&gt;=BRASS!$F$56),($T17&lt;=BRASS!$G$56),($AA17=BRASS!$E$56)),(BRASS!$C$56),(IF(AND($AR17=BRASS!$B$57,($T17&gt;=BRASS!$F$57),($T17&lt;=BRASS!$G$57),($AA17=BRASS!$E$57)),(BRASS!$C$57),(IF(AND($AR17=BRASS!$B$58,($T17&gt;=BRASS!$F$58),($T17&lt;=BRASS!$G$58),($AA17=BRASS!$E$58)),(BRASS!$C$58),(IF(AND($AR17=BRASS!$B$59,($T17&gt;=BRASS!$F$59),($T17&lt;=BRASS!$G$59),($AA17=BRASS!$E$59)),(BRASS!$C$59),("NA"))))))))))))))))))))))))))))))))))))))))))))))))))))))))))))))))))))))))))))))))))))))))))))))))))))))))))))))))</f>
        <v>NA</v>
      </c>
      <c r="BB17" s="151" t="str">
        <f>(IF(AND($AR17=BRASS!$B$98,($T17&gt;=BRASS!$F$98),($T17&lt;=BRASS!$G$98),($AA17=BRASS!$E$98)),(BRASS!$C$98),(IF(AND($AR17=BRASS!$B$99,($T17&gt;=BRASS!$F$99),($T17&lt;=BRASS!$G$99),($AA17=BRASS!$E$99)),(BRASS!$C$99),(IF(AND($AR17=BRASS!$B$100,($T17&gt;=BRASS!$F$100),($T17&lt;=BRASS!$G$100),($AA17=BRASS!$E$100)),(BRASS!$C$100),(IF(AND($AR17=BRASS!$B$101,($T17&gt;=BRASS!$F$101),($T17&lt;=BRASS!$G$101),($AA17=BRASS!$E$101)),(BRASS!$C$101),(IF(AND($AR17=BRASS!$B$102,($T17&gt;=BRASS!$F$102),($T17&lt;=BRASS!$G$102),($AA17=BRASS!$E$102)),(BRASS!$C$102),(IF(AND($AR17=BRASS!$B$103,($T17&gt;=BRASS!$F$103),($T17&lt;=BRASS!$G$103),($AA17=BRASS!$E$103)),(BRASS!$C$103),(IF(AND($AR17=BRASS!$B$104,($T17&gt;=BRASS!$F$104),($T17&lt;=BRASS!$G$104),($AA17=BRASS!$E$104)),(BRASS!$C$104),(IF(AND($AR17=BRASS!$B$105,($T17&gt;=BRASS!$F$105),($T17&lt;=BRASS!$G$105),($AA17=BRASS!$E$105)),(BRASS!$C$105),(IF(AND($AR17=BRASS!$B$106,($T17&gt;=BRASS!$F$106),($T17&lt;=BRASS!$G$106),($AA17=BRASS!$E$106)),(BRASS!$C$106),(IF(AND($AR17=BRASS!$B$107,($T17&gt;=BRASS!$F$107),($T17&lt;=BRASS!$G$107),($AA17=BRASS!$E$107)),(BRASS!$C$107),(IF(AND($AR17=BRASS!$B$108,($T17&gt;=BRASS!$F$108),($T17&lt;=BRASS!$G$108),($AA17=BRASS!$E$108)),(BRASS!$C$108),(IF(AND($AR17=BRASS!$B$109,($T17&gt;=BRASS!$F$109),($T17&lt;=BRASS!$G$109),($AA17=BRASS!$E$109)),(BRASS!$C$109),(IF(AND($AR17=BRASS!$B$110,($T17&gt;=BRASS!$F$110),($T17&lt;=BRASS!$G$110),($AA17=BRASS!$E$110)),(BRASS!$C$110),(IF(AND($AR17=BRASS!$B$111,($T17&gt;=BRASS!$F$111),($T17&lt;=BRASS!$G$111),($AA17=BRASS!$E$111)),(BRASS!$C$111),(IF(AND($AR17=BRASS!$B$112,($T17&gt;=BRASS!$F$112),($T17&lt;=BRASS!$G$112),($AA17=BRASS!$E$112)),(BRASS!$C$112),(IF(AND($AR17=BRASS!$B$113,($T17&gt;=BRASS!$F$113),($T17&lt;=BRASS!$G$113),($AA17=BRASS!$E$113)),(BRASS!$C$113),(IF(AND($AR17=BRASS!$B$114,($T17&gt;=BRASS!$F$114),($T17&lt;=BRASS!$G$114),($AA17=BRASS!$E$114)),(BRASS!$C$114),(IF(AND($AR17=BRASS!$B$115,($T17&gt;=BRASS!$F$115),($T17&lt;=BRASS!$G$115),($AA17=BRASS!$E$115)),(BRASS!$C$115),(IF(AND($AR17=BRASS!$B$116,($T17&gt;=BRASS!$F$116),($T17&lt;=BRASS!$G$116),($AA17=BRASS!$E$116)),(BRASS!$C$116),(IF(AND($AR17=BRASS!$B$117,($T17&gt;=BRASS!$F$117),($T17&lt;=BRASS!$G$117),($AA17=BRASS!$E$117)),(BRASS!$C$117),(IF(AND($AR17=BRASS!$B$118,($T17&gt;=BRASS!$F$118),($T17&lt;=BRASS!$G$118),($AA17=BRASS!$E$118)),(BRASS!$C$118),(IF(AND($AR17=BRASS!$B$119,($T17&gt;=BRASS!$F$119),($T17&lt;=BRASS!$G$119),($AA17=BRASS!$E$119)),(BRASS!$C$119),(IF(AND($AR17=BRASS!$B$120,($T17&gt;=BRASS!$F$120),($T17&lt;=BRASS!$G$120),($AA17=BRASS!$E$120)),(BRASS!$C$120),(IF(AND($AR17=BRASS!$B$121,($T17&gt;=BRASS!$F$121),($T17&lt;=BRASS!$G$121),($AA17=BRASS!$E$121)),(BRASS!$C$121),(IF(AND($AR17=BRASS!$B$122,($T17&gt;=BRASS!$F$122),($T17&lt;=BRASS!$G$122),($AA17=BRASS!$E$122)),(BRASS!$C$122),(IF(AND($AR17=BRASS!$B$123,($T17&gt;=BRASS!$F$123),($T17&lt;=BRASS!$G$123),($AA17=BRASS!$E$123)),(BRASS!$C$123),(IF(AND($AR17=BRASS!$B$124,($T17&gt;=BRASS!$F$124),($T17&lt;=BRASS!$G$124),($AA17=BRASS!$E$124)),(BRASS!$C$124),(IF(AND($AR17=BRASS!$B$125,($T17&gt;=BRASS!$F$125),($T17&lt;=BRASS!$G$125),($AA17=BRASS!$E$125)),(BRASS!$C$125),(IF(AND($AR17=BRASS!$B$126,($T17&gt;=BRASS!$F$126),($T17&lt;=BRASS!$G$126),($AA17=BRASS!$E$126)),(BRASS!$C$126),(IF(AND($AR17=BRASS!$B$127,($T17&gt;=BRASS!$F$127),($T17&lt;=BRASS!$G$127),($AA17=BRASS!$E$127)),(BRASS!$C$127),(IF(AND($AR17=BRASS!$B$128,($T17&gt;=BRASS!$F$128),($T17&lt;=BRASS!$G$128),($AA17=BRASS!$E$128)),(BRASS!$C$128),(IF(AND($AR17=BRASS!$B$129,($T17&gt;=BRASS!$F$129),($T17&lt;=BRASS!$G$129),($AA17=BRASS!$E$129)),(BRASS!$C$129),(IF(AND($AR17=BRASS!$B$130,($T17&gt;=BRASS!$F$130),($T17&lt;=BRASS!$G$130),($AA17=BRASS!$E$130)),(BRASS!$C$130),(IF(AND($AR17=BRASS!$B$131,($T17&gt;=BRASS!$F$131),($T17&lt;=BRASS!$G$131),($AA17=BRASS!$E$131)),(BRASS!$C$131),(IF(AND($AR17=BRASS!$B$132,($T17&gt;=BRASS!$F$132),($T17&lt;=BRASS!$G$132),($AA17=BRASS!$E$132)),(BRASS!$C$132),(IF(AND($AR17=BRASS!$B$133,($T17&gt;=BRASS!$F$133),($T17&lt;=BRASS!$G$133),($AA17=BRASS!$E$133)),(BRASS!$C$133),(IF(AND($AR17=BRASS!$B$134,($T17&gt;=BRASS!$F$134),($T17&lt;=BRASS!$G$134),($AA17=BRASS!$E$134)),(BRASS!$C$134),(IF(AND($AR17=BRASS!$B$135,($T17&gt;=BRASS!$F$135),($T17&lt;=BRASS!$G$135),($AA17=BRASS!$E$135)),(BRASS!$C$135),(IF(AND($AR17=BRASS!$B$136,($T17&gt;=BRASS!$F$136),($T17&lt;=BRASS!$G$136),($AA17=BRASS!$E$136)),(BRASS!$C$136),(IF(AND($AR17=BRASS!$B$137,($T17&gt;=BRASS!$F$137),($T17&lt;=BRASS!$G$137),($AA17=BRASS!$E$137)),(BRASS!$C$137),(IF(AND($AR17=BRASS!$B$138,($T17&gt;=BRASS!$F$138),($T17&lt;=BRASS!$G$138),($AA17=BRASS!$E$138)),(BRASS!$C$138),(IF(AND($AR17=BRASS!$B$139,($T17&gt;=BRASS!$F$139),($T17&lt;=BRASS!$G$139),($AA17=BRASS!$E$139)),(BRASS!$C$139),(IF(AND($AR17=BRASS!$B$140,($T17&gt;=BRASS!$F$140),($T17&lt;=BRASS!$G$140),($AA17=BRASS!$E$140)),(BRASS!$C$140),(IF(AND($AR17=BRASS!$B$141,($T17&gt;=BRASS!$F$141),($T17&lt;=BRASS!$G$141),($AA17=BRASS!$E$141)),(BRASS!$C$141),(IF(AND($AR17=BRASS!$B$142,($T17&gt;=BRASS!$F$142),($T17&lt;=BRASS!$G$142),($AA17=BRASS!$E$142)),(BRASS!$C$142),(IF(AND($AR17=BRASS!$B$143,($T17&gt;=BRASS!$F$143),($T17&lt;=BRASS!$G$143),($AA17=BRASS!$E$143)),(BRASS!$C$143),(IF(AND($AR17=BRASS!$B$144,($T17&gt;=BRASS!$F$144),($T17&lt;=BRASS!$G$144),($AA17=BRASS!$E$144)),(BRASS!$C$144),(IF(AND($AR17=BRASS!$B$145,($T17&gt;=BRASS!$F$145),($T17&lt;=BRASS!$G$145),($AA17=BRASS!$E$145)),(BRASS!$C$145),(IF(AND($AR17=BRASS!$B$145,($T17&gt;=BRASS!$F$145),($T17&lt;=BRASS!$G$145),($AA17=BRASS!$E$145)),(BRASS!$C$145),(IF(AND($AR17=BRASS!$B$146,($T17&gt;=BRASS!$F$146),($T17&lt;=BRASS!$G$146),($AA17=BRASS!$E$146)),(BRASS!$C$146),(IF(AND($AR17=BRASS!$B$147,($T17&gt;=BRASS!$F$147),($T17&lt;=BRASS!$G$147),($AA17=BRASS!$E$147)),(BRASS!$C$147),(IF(AND($AR17=BRASS!$B$148,($T17&gt;=BRASS!$F$148),($T17&lt;=BRASS!$G$148),($AA17=BRASS!$E$148)),(BRASS!$C$148),(IF(AND($AR17=BRASS!$B$149,($T17&gt;=BRASS!$F$149),($T17&lt;=BRASS!$G$149),($AA17=BRASS!$E$149)),(BRASS!$C$149),(IF(AND($AR17=BRASS!$B$150,($T17&gt;=BRASS!$F$150),($T17&lt;=BRASS!$G$150),($AA17=BRASS!$E$150)),(BRASS!$C$150),(IF(AND($AR17=BRASS!$B$151,($T17&gt;=BRASS!$F$151),($T17&lt;=BRASS!$G$151),($AA17=BRASS!$E$151)),(BRASS!$C$151),(IF(AND($AR17=BRASS!$B$152,($T17&gt;=BRASS!$F$152),($T17&lt;=BRASS!$G$152),($AA17=BRASS!$E$152)),(BRASS!$C$152),(IF(AND($AR17=BRASS!$B$153,($T17&gt;=BRASS!$F$153),($T17&lt;=BRASS!$G$153),($AA17=BRASS!$E$153)),(BRASS!$C$153),("NA")))))))))))))))))))))))))))))))))))))))))))))))))))))))))))))))))))))))))))))))))))))))))))))))))))))))))))))))))))</f>
        <v>NA</v>
      </c>
      <c r="BC17" s="152" t="str">
        <f>IF(AND($AR17=BRASS!$B$154,($T17&gt;=BRASS!$F$154),($T17&lt;=BRASS!$G$154),($AA17=BRASS!$E$154)),(BRASS!$C$154),(IF(AND($AR17=BRASS!$B$155,($T17&gt;=BRASS!$F$155),($T17&lt;=BRASS!$G$155),($AA17=BRASS!$E$155)),(BRASS!$C$155),(IF(AND($AR17=BRASS!$B$156,($T17&gt;=BRASS!$F$156),($T17&lt;=BRASS!$G$156),($AA17=BRASS!$E$156)),(BRASS!$C$156),(IF(AND($AR17=BRASS!$B$157,($T17&gt;=BRASS!$F$157),($T17&lt;=BRASS!$G$157),($AA17=BRASS!$E$157)),(BRASS!$C$157),(IF(AND($AR17=BRASS!$B$158,($T17&gt;=BRASS!$F$158),($T17&lt;=BRASS!$G$158),($AA17=BRASS!$E$158)),(BRASS!$C$158),(IF(AND($AR17=BRASS!$B$159,($T17&gt;=BRASS!$F$159),($T17&lt;=BRASS!$G$159),($AA17=BRASS!$E$159)),(BRASS!$C$159),(IF(AND($AR17=BRASS!$B$160,($T17&gt;=BRASS!$F$160),($T17&lt;=BRASS!$G$160),($AA17=BRASS!$E$160)),(BRASS!$C$160),(IF(AND($AR17=BRASS!$B$161,($T17&gt;=BRASS!$F$161),($T17&lt;=BRASS!$G$161),($AA17=BRASS!$E$161)),(BRASS!$C$161),(IF(AND($AR17=BRASS!$B$162,($T17&gt;=BRASS!$F$162),($T17&lt;=BRASS!$G$162),($AA17=BRASS!$E$162)),(BRASS!$C$162),(IF(AND($AR17=BRASS!$B$163,($T17&gt;=BRASS!$F$163),($T17&lt;=BRASS!$G$163),($AA17=BRASS!$E$163)),(BRASS!$C$163),(IF(AND($AR17=BRASS!$B$164,($T17&gt;=BRASS!$F$164),($T17&lt;=BRASS!$G$164),($AA17=BRASS!$E$164)),(BRASS!$C$164),(IF(AND($AR17=BRASS!$B$165,($T17&gt;=BRASS!$F$165),($T17&lt;=BRASS!$G$165),($AA17=BRASS!$E$165)),(BRASS!$C$165),(IF(AND($AR17=BRASS!$B$166,($T17&gt;=BRASS!$F$166),($T17&lt;=BRASS!$G$166),($AA17=BRASS!$E$166)),(BRASS!$C$166),(IF(AND($AR17=BRASS!$B$167,($T17&gt;=BRASS!$F$167),($T17&lt;=BRASS!$G$167),($AA17=BRASS!$E$167)),(BRASS!$C$167),(IF(AND($AR17=BRASS!$B$168,($T17&gt;=BRASS!$F$168),($T17&lt;=BRASS!$G$168),($AA17=BRASS!$E$168)),(BRASS!$C$168),(IF(AND($AR17=BRASS!$B$169,($T17&gt;=BRASS!$F$169),($T17&lt;=BRASS!$G$169),($AA17=BRASS!$E$169)),(BRASS!$C$169),(IF(AND($AR17=BRASS!$B$170,($T17&gt;=BRASS!$F$170),($T17&lt;=BRASS!$G$170),($AA17=BRASS!$E$170)),(BRASS!$C$170),(IF(AND($AR17=BRASS!$B$171,($T17&gt;=BRASS!$F$171),($T17&lt;=BRASS!$G$171),($AA17=BRASS!$E$171)),(BRASS!$C$171),(IF(AND($AR17=BRASS!$B$172,($T17&gt;=BRASS!$F$172),($T17&lt;=BRASS!$G$172),($AA17=BRASS!$E$172)),(BRASS!$C$172),(IF(AND($AR17=BRASS!$B$173,($T17&gt;=BRASS!$F$173),($T17&lt;=BRASS!$G$173),($AA17=BRASS!$E$173)),(BRASS!$C$173),(IF(AND($AR17=BRASS!$B$174,($T17&gt;=BRASS!$F$174),($T17&lt;=BRASS!$G$174),($AA17=BRASS!$E$174)),(BRASS!$C$174),(IF(AND($AR17=BRASS!$B$175,($T17&gt;=BRASS!$F$175),($T17&lt;=BRASS!$G$175),($AA17=BRASS!$E$175)),(BRASS!$C$175),(IF(AND($AR17=BRASS!$B$176,($T17&gt;=BRASS!$F$176),($T17&lt;=BRASS!$G$176),($AA17=BRASS!$E$176)),(BRASS!$C$176),(IF(AND($AR17=BRASS!$B$177,($T17&gt;=BRASS!$F$177),($T17&lt;=BRASS!$G$177),($AA17=BRASS!$E$177)),(BRASS!$C$177),(IF(AND($AR17=BRASS!$B$178,($T17&gt;=BRASS!$F$178),($T17&lt;=BRASS!$G$178),($AA17=BRASS!$E$178)),(BRASS!$C$178),(IF(AND($AR17=BRASS!$B$179,($T17&gt;=BRASS!$F$179),($T17&lt;=BRASS!$G$179),($AA17=BRASS!$E$179)),(BRASS!$C$179),(IF(AND($AR17=BRASS!$B$180,($T17&gt;=BRASS!$F$180),($T17&lt;=BRASS!$G$180),($AA17=BRASS!$E$180)),(BRASS!$C$180),(IF(AND($AR17=BRASS!$B$181,($T17&gt;=BRASS!$F$181),($T17&lt;=BRASS!$G$181),($AA17=BRASS!$E$181)),(BRASS!$C$181),(IF(AND($AR17=BRASS!$B$182,($T17&gt;=BRASS!$F$182),($T17&lt;=BRASS!$G$182),($AA17=BRASS!$E$182)),(BRASS!$C$182),(IF(AND($AR17=BRASS!$B$183,($T17&gt;=BRASS!$F$183),($T17&lt;=BRASS!$G$183),($AA17=BRASS!$E$183)),(BRASS!$C$183),(IF(AND($AR17=BRASS!$B$184,($T17&gt;=BRASS!$F$184),($T17&lt;=BRASS!$G$184),($AA17=BRASS!$E$184)),(BRASS!$C$184),(IF(AND($AR17=BRASS!$B$185,($T17&gt;=BRASS!$F$185),($T17&lt;=BRASS!$G$185),($AA17=BRASS!$E$185)),(BRASS!$C$185),(IF(AND($AR17=BRASS!$B$186,($T17&gt;=BRASS!$F$186),($T17&lt;=BRASS!$G$186),($AA17=BRASS!$E$186)),(BRASS!$C$186),(IF(AND($AR17=BRASS!$B$187,($T17&gt;=BRASS!$F$187),($T17&lt;=BRASS!$G$187),($AA17=BRASS!$E$187)),(BRASS!$C$187),(IF(AND($AR17=BRASS!$B$188,($T17&gt;=BRASS!$F$188),($T17&lt;=BRASS!$G$188),($AA17=BRASS!$E$188)),(BRASS!$C$188),(IF(AND($AR17=BRASS!$B$189,($T17&gt;=BRASS!$F$189),($T17&lt;=BRASS!$G$189),($AA17=BRASS!$E$189)),(BRASS!$C$189),(IF(AND($AR17=BRASS!$B$190,($T17&gt;=BRASS!$F$190),($T17&lt;=BRASS!$G$190),($AA17=BRASS!$E$190)),(BRASS!$C$190),(IF(AND($AR17=BRASS!$B$191,($T17&gt;=BRASS!$F$191),($T17&lt;=BRASS!$G$191),($AA17=BRASS!$E$191)),(BRASS!$C$191),(IF(AND($AR17=BRASS!$B$192,($T17&gt;=BRASS!$F$192),($T17&lt;=BRASS!$G$192),($AA17=BRASS!$E$192)),(BRASS!$C$192),(IF(AND($AR17=BRASS!$B$193,($T17&gt;=BRASS!$F$193),($T17&lt;=BRASS!$G$193),($AA17=BRASS!$E$193)),(BRASS!$C$193),(IF(AND($AR17=BRASS!$B$194,($T17&gt;=BRASS!$F$194),($T17&lt;=BRASS!$G$194),($AA17=BRASS!$E$194)),(BRASS!$C$194),(IF(AND($AR17=BRASS!$B$195,($T17&gt;=BRASS!$F$195),($T17&lt;=BRASS!$G$195),($AA17=BRASS!$E$195)),(BRASS!$C$195),(IF(AND($AR17=BRASS!$B$196,($T17&gt;=BRASS!$F$196),($T17&lt;=BRASS!$G$196),($AA17=BRASS!$E$196)),(BRASS!$C$196),("NA"))))))))))))))))))))))))))))))))))))))))))))))))))))))))))))))))))))))))))))))))))))))</f>
        <v>NA</v>
      </c>
      <c r="BD17" s="152" t="str">
        <f>IF(AND($AR17=BRASS!$B$60,($T17&gt;=BRASS!$F$60),($T17&lt;=BRASS!$G$60),($AA17=BRASS!$E$60)),(BRASS!$C$60),(IF(AND($AR17=BRASS!$B$61,($T17&gt;=BRASS!$F$61),($T17&lt;=BRASS!$G$61),($AA17=BRASS!$E$61)),(BRASS!$C$61),(IF(AND($AR17=BRASS!$B$62,($T17&gt;=BRASS!$F$62),($T17&lt;=BRASS!$G$62),($AA17=BRASS!$E$62)),(BRASS!$C$62),(IF(AND($AR17=BRASS!$B$63,($T17&gt;=BRASS!$F$63),($T17&lt;=BRASS!$G$63),($AA17=BRASS!$E$63)),(BRASS!$C$63),(IF(AND($AR17=BRASS!$B$64,($T17&gt;=BRASS!$F$64),($T17&lt;=BRASS!$G$64),($AA17=BRASS!$E$64)),(BRASS!$C$64),(IF(AND($AR17=BRASS!$B$65,($T17&gt;=BRASS!$F$65),($T17&lt;=BRASS!$G$65),($AA17=BRASS!$E$65)),(BRASS!$C$65),(IF(AND($AR17=BRASS!$B$66,($T17&gt;=BRASS!$F$66),($T17&lt;=BRASS!$G$66),($AA17=BRASS!$E$66)),(BRASS!$C$66),(IF(AND($AR17=BRASS!$B$67,($T17&gt;=BRASS!$F$67),($T17&lt;=BRASS!$G$67),($AA17=BRASS!$E$67)),(BRASS!$C$67),(IF(AND($AR17=BRASS!$B$68,($T17&gt;=BRASS!$F$68),($T17&lt;=BRASS!$G$68),($AA17=BRASS!$E$68)),(BRASS!$C$68),(IF(AND($AR17=BRASS!$B$69,($T17&gt;=BRASS!$F$69),($T17&lt;=BRASS!$G$69),($AA17=BRASS!$E$69)),(BRASS!$C$69),(IF(AND($AR17=BRASS!$B$70,($T17&gt;=BRASS!$F$70),($T17&lt;=BRASS!$G$70),($AA17=BRASS!$E$70)),(BRASS!$C$70),(IF(AND($AR17=BRASS!$B$71,($T17&gt;=BRASS!$F$71),($T17&lt;=BRASS!$G$71),($AA17=BRASS!$E$71)),(BRASS!$C$71),(IF(AND($AR17=BRASS!$B$72,($T17&gt;=BRASS!$F$72),($T17&lt;=BRASS!$G$72),($AA17=BRASS!$E$72)),(BRASS!$C$72),(IF(AND($AR17=BRASS!$B$73,($T17&gt;=BRASS!$F$73),($T17&lt;=BRASS!$G$73),($AA17=BRASS!$E$73)),(BRASS!$C$73),(IF(AND($AR17=BRASS!$B$74,($T17&gt;=BRASS!$F$74),($T17&lt;=BRASS!$G$74),($AA17=BRASS!$E$74)),(BRASS!$C$74),(IF(AND($AR17=BRASS!$B$75,($T17&gt;=BRASS!$F$75),($T17&lt;=BRASS!$G$75),($AA17=BRASS!$E$75)),(BRASS!$C$75),(IF(AND($AR17=BRASS!$B$76,($T17&gt;=BRASS!$F$76),($T17&lt;=BRASS!$G$76),($AA17=BRASS!$E$76)),(BRASS!$C$76),(IF(AND($AR17=BRASS!$B$77,($T17&gt;=BRASS!$F$77),($T17&lt;=BRASS!$G$77),($AA17=BRASS!$E$77)),(BRASS!$C$77),(IF(AND($AR17=BRASS!$B$78,($T17&gt;=BRASS!$F$78),($T17&lt;=BRASS!$G$78),($AA17=BRASS!$E$78)),(BRASS!$C$78),(IF(AND($AR17=BRASS!$B$79,($T17&gt;=BRASS!$F$79),($T17&lt;=BRASS!$G$79),($AA17=BRASS!$E$79)),(BRASS!$C$79),(IF(AND($AR17=BRASS!$B$80,($T17&gt;=BRASS!$F$80),($T17&lt;=BRASS!$G$80),($AA17=BRASS!$E$80)),(BRASS!$C$80),(IF(AND($AR17=BRASS!$B$81,($T17&gt;=BRASS!$F$81),($T17&lt;=BRASS!$G$81),($AA17=BRASS!$E$81)),(BRASS!$C$81),(IF(AND($AR17=BRASS!$B$82,($T17&gt;=BRASS!$F$82),($T17&lt;=BRASS!$G$82),($AA17=BRASS!$E$82)),(BRASS!$C$82),(IF(AND($AR17=BRASS!$B$83,($T17&gt;=BRASS!$F$83),($T17&lt;=BRASS!$G$83),($AA17=BRASS!$E$83)),(BRASS!$C$83),(IF(AND($AR17=BRASS!$B$84,($T17&gt;=BRASS!$F$84),($T17&lt;=BRASS!$G$84),($AA17=BRASS!$E$84)),(BRASS!$C$84),(IF(AND($AR17=BRASS!$B$85,($T17&gt;=BRASS!$F$85),($T17&lt;=BRASS!$G$85),($AA17=BRASS!$E$85)),(BRASS!$C$85),(IF(AND($AR17=BRASS!$B$86,($T17&gt;=BRASS!$F$86),($T17&lt;=BRASS!$G$86),($AA17=BRASS!$E$86)),(BRASS!$C$86),(IF(AND($AR17=BRASS!$B$87,($T17&gt;=BRASS!$F$87),($T17&lt;=BRASS!$G$87),($AA17=BRASS!$E$87)),(BRASS!$C$87),(IF(AND($AR17=BRASS!$B$88,($T17&gt;=BRASS!$F$88),($T17&lt;=BRASS!$G$88),($AA17=BRASS!$E$88)),(BRASS!$C$88),(IF(AND($AR17=BRASS!$B$89,($T17&gt;=BRASS!$F$89),($T17&lt;=BRASS!$G$89),($AA17=BRASS!$E$89)),(BRASS!$C$89),(IF(AND($AR17=BRASS!$B$90,($T17&gt;=BRASS!$F$90),($T17&lt;=BRASS!$G$90),($AA17=BRASS!$E$90)),(BRASS!$C$90),(IF(AND($AR17=BRASS!$B$91,($T17&gt;=BRASS!$F$91),($T17&lt;=BRASS!$G$91),($AA17=BRASS!$E$91)),(BRASS!$C$91),(IF(AND($AR17=BRASS!$B$92,($T17&gt;=BRASS!$F$92),($T17&lt;=BRASS!$G$92),($AA17=BRASS!$E$92)),(BRASS!$C$92),(IF(AND($AR17=BRASS!$B$93,($T17&gt;=BRASS!$F$93),($T17&lt;=BRASS!$G$93),($AA17=BRASS!$E$93)),(BRASS!$C$93),(IF(AND($AR17=BRASS!$B$94,($T17&gt;=BRASS!$F$94),($T17&lt;=BRASS!$G$94),($AA17=BRASS!$E$94)),(BRASS!$C$94),(IF(AND($AR17=BRASS!$B$95,($T17&gt;=BRASS!$F$95),($T17&lt;=BRASS!$G$95),($AA17=BRASS!$E$95)),(BRASS!$C$95),(IF(AND($AR17=BRASS!$B$96,($T17&gt;=BRASS!$F$96),($T17&lt;=BRASS!$G$96),($AA17=BRASS!$E$96)),(BRASS!$C$96),(IF(AND($AR17=BRASS!$B$97,($T17&gt;=BRASS!$F$97),($T17&lt;=BRASS!$G$97),($AA17=BRASS!$E$97)),(BRASS!$C$97),("NA"))))))))))))))))))))))))))))))))))))))))))))))))))))))))))))))))))))))))))))</f>
        <v>NA</v>
      </c>
      <c r="BE17" s="97"/>
      <c r="BF17" s="82" t="str">
        <f t="shared" si="7"/>
        <v/>
      </c>
      <c r="BG17" s="82" t="str">
        <f t="shared" si="8"/>
        <v/>
      </c>
      <c r="BH17" s="82" t="str">
        <f>IF(AND($AR17=SS!$B$4,($T17&gt;=SS!$F$4),($T17&lt;=SS!$G$4),($V17=SS!$E$4)),(SS!$C$4),(IF(AND($AR17=SS!$B$5,($T17&gt;=SS!$F$5),($T17&lt;=SS!$G$5),($V17=SS!$E$5)),(SS!$C$5),(IF(AND($AR17=SS!$B$6,($T17&gt;=SS!$F$6),($T17&lt;=SS!$G$6),($V17=SS!$E$6)),(SS!$C$6),(IF(AND($AR17=SS!$B$7,($T17&gt;=SS!$F$7),($T17&lt;=SS!$G$7),($V17=SS!$E$7)),(SS!$C$7),(IF(AND($AR17=SS!$B$8,($T17&gt;=SS!$F$8),($T17&lt;=SS!$G$8),($V17=SS!$E$8)),(SS!$C$8),(IF(AND($AR17=SS!$B$9,($T17&gt;=SS!$F$9),($T17&lt;=SS!$G$9),($V17=SS!$E$9)),(SS!$C$9),(IF(AND($AR17=SS!$B$10,($T17&gt;=SS!$F$10),($T17&lt;=SS!$G$10),($V17=SS!$E$10)),(SS!$C$10),(IF(AND($AR17=SS!$B$11,($T17&gt;=SS!$F$11),($T17&lt;=SS!$G$11),($V17=SS!$E$11)),(SS!$C$11),(IF(AND($AR17=SS!$B$12,($T17&gt;=SS!$F$12),($T17&lt;=SS!$G$12),($V17=SS!$E$12)),(SS!$C$12),(IF(AND($AR17=SS!$B$13,($T17&gt;=SS!$F$13),($T17&lt;=SS!$G$13),($V17=SS!$E$13)),(SS!$C$13),(IF(AND($AR17=SS!$B$14,($T17&gt;=SS!$F$14),($T17&lt;=SS!$G$14),($V17=SS!$E$14)),(SS!$C$14),(IF(AND($AR17=SS!$B$15,($T17&gt;=SS!$F$15),($T17&lt;=SS!$G$15),($V17=SS!$E$15)),(SS!$C$15),(IF(AND($AR17=SS!$B$16,($T17&gt;=SS!$F$16),($T17&lt;=SS!$G$16),($V17=SS!$E$16)),(SS!$C$16),(IF(AND($AR17=SS!$B$17,($T17&gt;=SS!$F$17),($T17&lt;=SS!$G$17),($V17=SS!$E$17)),(SS!$C$17),(IF(AND($AR17=SS!$B$18,($T17&gt;=SS!$F$18),($T17&lt;=SS!$G$18),($V17=SS!$E$18)),(SS!$C$18),(IF(AND($AR17=SS!$B$19,($T17&gt;=SS!$F$19),($T17&lt;=SS!$G$19),($V17=SS!$E$19)),(SS!$C$19),(IF(AND($AR17=SS!$B$20,($T17&gt;=SS!$F$20),($T17&lt;=SS!$G$20),($V17=SS!$E$20)),(SS!$C$20),(IF(AND($AR17=SS!$B$21,($T17&gt;=SS!$F$21),($T17&lt;=SS!$G$21),($V17=SS!$E$21)),(SS!$C$21),(IF(AND($AR17=SS!$B$22,($T17&gt;=SS!$F$22),($T17&lt;=SS!$G$22),($V17=SS!$E$22)),(SS!$C$22),(IF(AND($AR17=SS!$B$23,($T17&gt;=SS!$F$23),($T17&lt;=SS!$G$23),($V17=SS!$E$23)),(SS!$C$23),(IF(AND($AR17=SS!$B$24,($T17&gt;=SS!$F$24),($T17&lt;=SS!$G$24),($V17=SS!$E$24)),(SS!$C$24),(IF(AND($AR17=SS!$B$25,($T17&gt;=SS!$F$25),($T17&lt;=SS!$G$25),($V17=SS!$E$25)),(SS!$C$25),(IF(AND($AR17=SS!$B$26,($T17&gt;=SS!$F$26),($T17&lt;=SS!$G$26),($V17=SS!$E$26)),(SS!$C$26),(IF(AND($AR17=SS!$B$27,($T17&gt;=SS!$F$27),($T17&lt;=SS!$G$27),($V17=SS!$E$27)),(SS!$C$27),(IF(AND($AR17=SS!$B$28,($T17&gt;=SS!$F$28),($T17&lt;=SS!$G$28),($V17=SS!$E$28)),(SS!$C$28),(IF(AND($AR17=SS!$B$29,($T17&gt;=SS!$F$29),($T17&lt;=SS!$G$29),($V17=SS!$E$29)),(SS!$C$29),(IF(AND($AR17=SS!$B$30,($T17&gt;=SS!$F$30),($T17&lt;=SS!$G$30),($V17=SS!$E$30)),(SS!$C$30),("NA"))))))))))))))))))))))))))))))))))))))))))))))))))))))</f>
        <v>NA</v>
      </c>
      <c r="BI17" s="83" t="str">
        <f>(IF(AND($AR17=SS!$B$31,($T17&gt;=SS!$F$31),($T17&lt;=SS!$G$31),($V17=SS!$E$31)),(SS!$C$31),(IF(AND($AR17=SS!$B$32,($T17&gt;=SS!$F$32),($T17&lt;=SS!$G$32),($V17=SS!$E$32)),(SS!$C$32),(IF(AND($AR17=SS!$B$33,($T17&gt;=SS!$F$33),($T17&lt;=SS!$G$33),($V17=SS!$E$33)),(SS!$C$33),(IF(AND($AR17=SS!$B$34,($T17&gt;=SS!$F$34),($T17&lt;=SS!$G$34),($V17=SS!$E$34)),(SS!$C$34),(IF(AND($AR17=SS!$B$35,($T17&gt;=SS!$F$35),($T17&lt;=SS!$G$35),($V17=SS!$E$35)),(SS!$C$35),(IF(AND($AR17=SS!$B$36,($T17&gt;=SS!$F$36),($T17&lt;=SS!$G$36),($V17=SS!$E$36)),(SS!$C$36),(IF(AND($AR17=SS!$B$37,($T17&gt;=SS!$F$37),($T17&lt;=SS!$G$37),($V17=SS!$E$37)),(SS!$C$37),(IF(AND($AR17=SS!$B$38,($T17&gt;=SS!$F$38),($T17&lt;=SS!$G$38),($V17=SS!$E$38)),(SS!$C$38),(IF(AND($AR17=SS!$B$39,($T17&gt;=SS!$F$39),($T17&lt;=SS!$G$39),($V17=SS!$E$39)),(SS!$C$39),(IF(AND($AR17=SS!$B$40,($T17&gt;=SS!$F$40),($T17&lt;=SS!$G$40),($V17=SS!$E$40)),(SS!$C$40),(IF(AND($AR17=SS!$B$41,($T17&gt;=SS!$F$41),($T17&lt;=SS!$G$41),($V17=SS!$E$41)),(SS!$C$41),(IF(AND($AR17=SS!$B$42,($T17&gt;=SS!$F$42),($T17&lt;=SS!$G$42),($V17=SS!$E$42)),(SS!$C$42),(IF(AND($AR17=SS!$B$43,($T17&gt;=SS!$F$43),($T17&lt;=SS!$G$43),($V17=SS!$E$43)),(SS!$C$43),(IF(AND($AR17=SS!$B$44,($T17&gt;=SS!$F$44),($T17&lt;=SS!$G$44),($V17=SS!$E$44)),(SS!$C$44),(IF(AND($AR17=SS!$B$45,($T17&gt;=SS!$F$45),($T17&lt;=SS!$G$45),($V17=SS!$E$45)),(SS!$C$45),(IF(AND($AR17=SS!$B$46,($T17&gt;=SS!$F$46),($T17&lt;=SS!$G$46),($V17=SS!$E$46)),(SS!$C$46),(IF(AND($AR17=SS!$B$47,($T17&gt;=SS!$F$47),($T17&lt;=SS!$G$47),($V17=SS!$E$47)),(SS!$C$47),(IF(AND($AR17=SS!$B$48,($T17&gt;=SS!$F$48),($T17&lt;=SS!$G$48),($V17=SS!$E$48)),(SS!$C$48),(IF(AND($AR17=SS!$B$49,($T17&gt;=SS!$F$49),($T17&lt;=SS!$G$49),($V17=SS!$E$49)),(SS!$C$49),(IF(AND($AR17=SS!$B$50,($T17&gt;=SS!$F$50),($T17&lt;=SS!$G$50),($V17=SS!$E$50)),(SS!$C$50),(IF(AND($AR17=SS!$B$51,($T17&gt;=SS!$F$51),($T17&lt;=SS!$G$51),($V17=SS!$E$51)),(SS!$C$51),(IF(AND($AR17=SS!$B$52,($T17&gt;=SS!$F$52),($T17&lt;=SS!$G$52),($V17=SS!$E$52)),(SS!$C$52),(IF(AND($AR17=SS!$B$53,($T17&gt;=SS!$F$53),($T17&lt;=SS!$G$53),($V17=SS!$E$53)),(SS!$C$53),(IF(AND($AR17=SS!$B$54,($T17&gt;=SS!$F$54),($T17&lt;=SS!$G$54),($V17=SS!$E$54)),(SS!$C$54),(IF(AND($AR17=SS!$B$55,($T17&gt;=SS!$F$55),($T17&lt;=SS!$G$55),($V17=SS!$E$55)),(SS!$C$55),(IF(AND($AR17=SS!$B$56,($T17&gt;=SS!$F$56),($T17&lt;=SS!$G$56),($V17=SS!$E$56)),(SS!$C$56),(IF(AND($AR17=SS!$B$57,($T17&gt;=SS!$F$57),($T17&lt;=SS!$G$57),($V17=SS!$E$57)),(SS!$C$57),(IF(AND($AR17=SS!$B$58,($T17&gt;=SS!$F$58),($T17&lt;=SS!$G$58),($V17=SS!$E$58)),(SS!$C$58),(IF(AND($AR17=SS!$B$59,($T17&gt;=SS!$F$59),($T17&lt;=SS!$G$59),($V17=SS!$E$59)),(SS!$C$59),(IF(AND($AR17=SS!$B$60,($T17&gt;=SS!$F$60),($T17&lt;=SS!$G$60),($V17=SS!$E$60)),(SS!$C$60),("NA")))))))))))))))))))))))))))))))))))))))))))))))))))))))))))))</f>
        <v>NA</v>
      </c>
      <c r="BJ17" s="82" t="str">
        <f>IF(AND($AR17=SS!$B$61,($T17&gt;=SS!$F$61),($T17&lt;=SS!$G$61),($V17=SS!$E$61)),(SS!$C$61),(IF(AND($AR17=SS!$B$62,($T17&gt;=SS!$F$62),($T17&lt;=SS!$G$62),($V17=SS!$E$62)),(SS!$C$62),(IF(AND($AR17=SS!$B$63,($T17&gt;=SS!$F$63),($T17&lt;=SS!$G$63),($V17=SS!$E$63)),(SS!$C$63),(IF(AND($AR17=SS!$B$64,($T17&gt;=SS!$F$64),($T17&lt;=SS!$G$64),($V17=SS!$E$64)),(SS!$C$64),(IF(AND($AR17=SS!$B$65,($T17&gt;=SS!$F$65),($T17&lt;=SS!$G$65),($V17=SS!$E$65)),(SS!$C$65),(IF(AND($AR17=SS!$B$66,($T17&gt;=SS!$F$66),($T17&lt;=SS!$G$66),($V17=SS!$E$66)),(SS!$C$66),(IF(AND($AR17=SS!$B$67,($T17&gt;=SS!$F$67),($T17&lt;=SS!$G$67),($V17=SS!$E$67)),(SS!$C$67),(IF(AND($AR17=SS!$B$68,($T17&gt;=SS!$F$68),($T17&lt;=SS!$G$68),($V17=SS!$E$68)),(SS!$C$68),(IF(AND($AR17=SS!$B$69,($T17&gt;=SS!$F$69),($T17&lt;=SS!$G$69),($V17=SS!$E$69)),(SS!$C$69),(IF(AND($AR17=SS!$B$70,($T17&gt;=SS!$F$70),($T17&lt;=SS!$G$70),($V17=SS!$E$70)),(SS!$C$70),(IF(AND($AR17=SS!$B$71,($T17&gt;=SS!$F$71),($T17&lt;=SS!$G$71),($V17=SS!$E$71)),(SS!$C$71),(IF(AND($AR17=SS!$B$72,($T17&gt;=SS!$F$72),($T17&lt;=SS!$G$72),($V17=SS!$E$72)),(SS!$C$72),(IF(AND($AR17=SS!$B$73,($T17&gt;=SS!$F$73),($T17&lt;=SS!$G$73),($V17=SS!$E$73)),(SS!$C$73),(IF(AND($AR17=SS!$B$74,($T17&gt;=SS!$F$74),($T17&lt;=SS!$G$74),($V17=SS!$E$74)),(SS!$C$74),(IF(AND($AR17=SS!$B$75,($T17&gt;=SS!$F$75),($T17&lt;=SS!$G$75),($V17=SS!$E$75)),(SS!$C$75),(IF(AND($AR17=SS!$B$76,($T17&gt;=SS!$F$76),($T17&lt;=SS!$G$76),($V17=SS!$E$76)),(SS!$C$76),("NA"))))))))))))))))))))))))))))))))</f>
        <v>NA</v>
      </c>
      <c r="BK17" s="82" t="str">
        <f>IF(AND($AR17=SS!$B$77,($T17&gt;=SS!$F$77),($T17&lt;=SS!$G$77),($V17=SS!$E$77)),(SS!$C$77),(IF(AND($AR17=SS!$B$78,($T17&gt;=SS!$F$78),($T17&lt;=SS!$G$78),($V17=SS!$E$78)),(SS!$C$78),(IF(AND($AR17=SS!$B$79,($T17&gt;=SS!$F$79),($T17&lt;=SS!$G$79),($V17=SS!$E$79)),(SS!$C$79),(IF(AND($AR17=SS!$B$80,($T17&gt;=SS!$F$80),($T17&lt;=SS!$G$80),($V17=SS!$E$80)),(SS!$C$80),(IF(AND($AR17=SS!$B$81,($T17&gt;=SS!$F$81),($T17&lt;=SS!$G$81),($V17=SS!$E$81)),(SS!$C$81),(IF(AND($AR17=SS!$B$82,($T17&gt;=SS!$F$82),($T17&lt;=SS!$G$82),($V17=SS!$E$82)),(SS!$C$82),(IF(AND($AR17=SS!$B$83,($T17&gt;=SS!$F$83),($T17&lt;=SS!$G$83),($V17=SS!$E$83)),(SS!$C$83),(IF(AND($AR17=SS!$B$84,($T17&gt;=SS!$F$84),($T17&lt;=SS!$G$84),($V17=SS!$E$84)),(SS!$C$84),(IF(AND($AR17=SS!$B$85,($T17&gt;=SS!$F$85),($T17&lt;=SS!$G$85),($V17=SS!$E$85)),(SS!$C$85),(IF(AND($AR17=SS!$B$86,($T17&gt;=SS!$F$86),($T17&lt;=SS!$G$86),($V17=SS!$E$86)),(SS!$C$86),(IF(AND($AR17=SS!$B$87,($T17&gt;=SS!$F$87),($T17&lt;=SS!$G$87),($V17=SS!$E$87)),(SS!$C$87),(IF(AND($AR17=SS!$B$88,($T17&gt;=SS!$F$88),($T17&lt;=SS!$G$88),($V17=SS!$E$88)),(SS!$C$88),(IF(AND($AR17=SS!$B$89,($T17&gt;=SS!$F$89),($T17&lt;=SS!$G$89),($V17=SS!$E$89)),(SS!$C$89),(IF(AND($AR17=SS!$B$90,($T17&gt;=SS!$F$90),($T17&lt;=SS!$G$90),($V17=SS!$E$90)),(SS!$C$90),(IF(AND($AR17=SS!$B$91,($T17&gt;=SS!$F$91),($T17&lt;=SS!$G$91),($V17=SS!$E$91)),(SS!$C$91),(IF(AND($AR17=SS!$B$92,($T17&gt;=SS!$F$92),($T17&lt;=SS!$G$92),($V17=SS!$E$92)),(SS!$C$92),(IF(AND($AR17=SS!$B$93,($T17&gt;=SS!$F$93),($T17&lt;=SS!$G$93),($V17=SS!$E$93)),(SS!$C$93),(IF(AND($AR17=SS!$B$94,($T17&gt;=SS!$F$94),($T17&lt;=SS!$G$94),($V17=SS!$E$94)),(SS!$C$94),(IF(AND($AR17=SS!$B$95,($T17&gt;=SS!$F$95),($T17&lt;=SS!$G$95),($V17=SS!$E$95)),(SS!$C$95),(IF(AND($AR17=SS!$B$96,($T17&gt;=SS!$F$96),($T17&lt;=SS!$G$96),($V17=SS!$E$96)),(SS!$C$96),("NA"))))))))))))))))))))))))))))))))))))))))</f>
        <v>NA</v>
      </c>
      <c r="BL17" s="82" t="str">
        <f t="shared" si="9"/>
        <v/>
      </c>
      <c r="BM17" s="82" t="str">
        <f t="shared" si="10"/>
        <v/>
      </c>
      <c r="BN17" s="82" t="str">
        <f>IF(AND($AR17=SS!$B$4,($T17&gt;=SS!$F$4),($T17&lt;=SS!$G$4),($AA17=SS!$E$4)),(SS!$C$4),(IF(AND($AR17=SS!$B$5,($T17&gt;=SS!$F$5),($T17&lt;=SS!$G$5),($AA17=SS!$E$5)),(SS!$C$5),(IF(AND($AR17=SS!$B$6,($T17&gt;=SS!$F$6),($T17&lt;=SS!$G$6),($AA17=SS!$E$6)),(SS!$C$6),(IF(AND($AR17=SS!$B$7,($T17&gt;=SS!$F$7),($T17&lt;=SS!$G$7),($AA17=SS!$E$7)),(SS!$C$7),(IF(AND($AR17=SS!$B$8,($T17&gt;=SS!$F$8),($T17&lt;=SS!$G$8),($AA17=SS!$E$8)),(SS!$C$8),(IF(AND($AR17=SS!$B$9,($T17&gt;=SS!$F$9),($T17&lt;=SS!$G$9),($AA17=SS!$E$9)),(SS!$C$9),(IF(AND($AR17=SS!$B$10,($T17&gt;=SS!$F$10),($T17&lt;=SS!$G$10),($AA17=SS!$E$10)),(SS!$C$10),(IF(AND($AR17=SS!$B$11,($T17&gt;=SS!$F$11),($T17&lt;=SS!$G$11),($AA17=SS!$E$11)),(SS!$C$11),(IF(AND($AR17=SS!$B$12,($T17&gt;=SS!$F$12),($T17&lt;=SS!$G$12),($AA17=SS!$E$12)),(SS!$C$12),(IF(AND($AR17=SS!$B$13,($T17&gt;=SS!$F$13),($T17&lt;=SS!$G$13),($AA17=SS!$E$13)),(SS!$C$13),(IF(AND($AR17=SS!$B$14,($T17&gt;=SS!$F$14),($T17&lt;=SS!$G$14),($AA17=SS!$E$14)),(SS!$C$14),(IF(AND($AR17=SS!$B$15,($T17&gt;=SS!$F$15),($T17&lt;=SS!$G$15),($AA17=SS!$E$15)),(SS!$C$15),(IF(AND($AR17=SS!$B$16,($T17&gt;=SS!$F$16),($T17&lt;=SS!$G$16),($AA17=SS!$E$16)),(SS!$C$16),(IF(AND($AR17=SS!$B$17,($T17&gt;=SS!$F$17),($T17&lt;=SS!$G$17),($AA17=SS!$E$17)),(SS!$C$17),(IF(AND($AR17=SS!$B$18,($T17&gt;=SS!$F$18),($T17&lt;=SS!$G$18),($AA17=SS!$E$18)),(SS!$C$18),(IF(AND($AR17=SS!$B$19,($T17&gt;=SS!$F$19),($T17&lt;=SS!$G$19),($AA17=SS!$E$19)),(SS!$C$19),(IF(AND($AR17=SS!$B$20,($T17&gt;=SS!$F$20),($T17&lt;=SS!$G$20),($AA17=SS!$E$20)),(SS!$C$20),(IF(AND($AR17=SS!$B$21,($T17&gt;=SS!$F$21),($T17&lt;=SS!$G$21),($AA17=SS!$E$21)),(SS!$C$21),(IF(AND($AR17=SS!$B$22,($T17&gt;=SS!$F$22),($T17&lt;=SS!$G$22),($AA17=SS!$E$22)),(SS!$C$22),(IF(AND($AR17=SS!$B$23,($T17&gt;=SS!$F$23),($T17&lt;=SS!$G$23),($AA17=SS!$E$23)),(SS!$C$23),(IF(AND($AR17=SS!$B$24,($T17&gt;=SS!$F$24),($T17&lt;=SS!$G$24),($AA17=SS!$E$24)),(SS!$C$24),(IF(AND($AR17=SS!$B$25,($T17&gt;=SS!$F$25),($T17&lt;=SS!$G$25),($AA17=SS!$E$25)),(SS!$C$25),(IF(AND($AR17=SS!$B$26,($T17&gt;=SS!$F$26),($T17&lt;=SS!$G$26),($AA17=SS!$E$26)),(SS!$C$26),(IF(AND($AR17=SS!$B$27,($T17&gt;=SS!$F$27),($T17&lt;=SS!$G$27),($AA17=SS!$E$27)),(SS!$C$27),(IF(AND($AR17=SS!$B$28,($T17&gt;=SS!$F$28),($T17&lt;=SS!$G$28),($AA17=SS!$E$28)),(SS!$C$28),(IF(AND($AR17=SS!$B$29,($T17&gt;=SS!$F$29),($T17&lt;=SS!$G$29),($AA17=SS!$E$29)),(SS!$C$29),(IF(AND($AR17=SS!$B$30,($T17&gt;=SS!$F$30),($T17&lt;=SS!$G$30),($AA17=SS!$E$30)),(SS!$C$30),(IF(AND($AR17=SS!$B$31,($T17&gt;=SS!$F$31),($T17&lt;=SS!$G$31),($AA17=SS!$E$31)),(SS!$C$31),(IF(AND($AR17=SS!$B$32,($T17&gt;=SS!$F$32),($T17&lt;=SS!$G$32),($AA17=SS!$E$32)),(SS!$C$32),(IF(AND($AR17=SS!$B$33,($T17&gt;=SS!$F$33),($T17&lt;=SS!$G$33),($AA17=SS!$E$33)),(SS!$C$33),(IF(AND($AR17=SS!$B$34,($T17&gt;=SS!$F$34),($T17&lt;=SS!$G$34),($AA17=SS!$E$34)),(SS!$C$34),(IF(AND($AR17=SS!$B$35,($T17&gt;=SS!$F$35),($T17&lt;=SS!$G$35),($AA17=SS!$E$35)),(SS!$C$35),(IF(AND($AR17=SS!$B$36,($T17&gt;=SS!$F$36),($T17&lt;=SS!$G$36),($AA17=SS!$E$36)),(SS!$C$36),(IF(AND($AR17=SS!$B$37,($T17&gt;=SS!$F$37),($T17&lt;=SS!$G$37),($AA17=SS!$E$37)),(SS!$C$37),(IF(AND($AR17=SS!$B$38,($T17&gt;=SS!$F$38),($T17&lt;=SS!$G$38),($AA17=SS!$E$38)),(SS!$C$38),(IF(AND($AR17=SS!$B$39,($T17&gt;=SS!$F$39),($T17&lt;=SS!$G$39),($AA17=SS!$E$39)),(SS!$C$39),(IF(AND($AR17=SS!$B$40,($T17&gt;=SS!$F$40),($T17&lt;=SS!$G$40),($AA17=SS!$E$40)),(SS!$C$40),(IF(AND($AR17=SS!$B$41,($T17&gt;=SS!$F$41),($T17&lt;=SS!$G$41),($AA17=SS!$E$41)),(SS!$C$41),(IF(AND($AR17=SS!$B$42,($T17&gt;=SS!$F$42),($T17&lt;=SS!$G$42),($AA17=SS!$E$42)),(SS!$C$42),(IF(AND($AR17=SS!$B$43,($T17&gt;=SS!$F$43),($T17&lt;=SS!$G$43),($AA17=SS!$E$43)),(SS!$C$43),(IF(AND($AR17=SS!$B$44,($T17&gt;=SS!$F$44),($T17&lt;=SS!$G$44),($AA17=SS!$E$44)),(SS!$C$44),(IF(AND($AR17=SS!$B$45,($T17&gt;=SS!$F$45),($T17&lt;=SS!$G$45),($AA17=SS!$E$45)),(SS!$C$45),(IF(AND($AR17=SS!$B$46,($T17&gt;=SS!$F$46),($T17&lt;=SS!$G$46),($AA17=SS!$E$46)),(SS!$C$46),(IF(AND($AR17=SS!$B$47,($T17&gt;=SS!$F$47),($T17&lt;=SS!$G$47),($AA17=SS!$E$47)),(SS!$C$47),(IF(AND($AR17=SS!$B$48,($T17&gt;=SS!$F$48),($T17&lt;=SS!$G$48),($AA17=SS!$E$48)),(SS!$C$48),(IF(AND($AR17=SS!$B$49,($T17&gt;=SS!$F$49),($T17&lt;=SS!$G$49),($AA17=SS!$E$49)),(SS!$C$49),(IF(AND($AR17=SS!$B$50,($T17&gt;=SS!$F$50),($T17&lt;=SS!$G$50),($AA17=SS!$E$50)),(SS!$C$50),(IF(AND($AR17=SS!$B$51,($T17&gt;=SS!$F$51),($T17&lt;=SS!$G$51),($AA17=SS!$E$51)),(SS!$C$51),(IF(AND($AR17=SS!$B$52,($T17&gt;=SS!$F$52),($T17&lt;=SS!$G$52),($AA17=SS!$E$52)),(SS!$C$52),(IF(AND($AR17=SS!$B$53,($T17&gt;=SS!$F$53),($T17&lt;=SS!$G$53),($AA17=SS!$E$53)),(SS!$C$53),(IF(AND($AR17=SS!$B$54,($T17&gt;=SS!$F$54),($T17&lt;=SS!$G$54),($AA17=SS!$E$54)),(SS!$C$54),(IF(AND($AR17=SS!$B$55,($T17&gt;=SS!$F$55),($T17&lt;=SS!$G$55),($AA17=SS!$E$55)),(SS!$C$55),(IF(AND($AR17=SS!$B$56,($T17&gt;=SS!$F$56),($T17&lt;=SS!$G$56),($AA17=SS!$E$56)),(SS!$C$56),(IF(AND($AR17=SS!$B$57,($T17&gt;=SS!$F$57),($T17&lt;=SS!$G$57),($AA17=SS!$E$57)),(SS!$C$57),(IF(AND($AR17=SS!$B$58,($T17&gt;=SS!$F$58),($T17&lt;=SS!$G$58),($AA17=SS!$E$58)),(SS!$C$58),(IF(AND($AR17=SS!$B$59,($T17&gt;=SS!$F$59),($T17&lt;=SS!$G$59),($AA17=SS!$E$59)),(SS!$C$59),("NA"))))))))))))))))))))))))))))))))))))))))))))))))))))))))))))))))))))))))))))))))))))))))))))))))))))))))))))))))</f>
        <v>NA</v>
      </c>
      <c r="BO17" s="83" t="str">
        <f>(IF(AND($AR17=SS!$B$31,($T17&gt;=SS!$F$31),($T17&lt;=SS!$G$31),($AA17=SS!$E$31)),(SS!$C$31),(IF(AND($AR17=SS!$B$32,($T17&gt;=SS!$F$32),($T17&lt;=SS!$G$32),($AA17=SS!$E$32)),(SS!$C$32),(IF(AND($AR17=SS!$B$33,($T17&gt;=SS!$F$33),($T17&lt;=SS!$G$33),($AA17=SS!$E$33)),(SS!$C$33),(IF(AND($AR17=SS!$B$34,($T17&gt;=SS!$F$34),($T17&lt;=SS!$G$34),($AA17=SS!$E$34)),(SS!$C$34),(IF(AND($AR17=SS!$B$35,($T17&gt;=SS!$F$35),($T17&lt;=SS!$G$35),($AA17=SS!$E$35)),(SS!$C$35),(IF(AND($AR17=SS!$B$36,($T17&gt;=SS!$F$36),($T17&lt;=SS!$G$36),($AA17=SS!$E$36)),(SS!$C$36),(IF(AND($AR17=SS!$B$37,($T17&gt;=SS!$F$37),($T17&lt;=SS!$G$37),($AA17=SS!$E$37)),(SS!$C$37),(IF(AND($AR17=SS!$B$38,($T17&gt;=SS!$F$38),($T17&lt;=SS!$G$38),($AA17=SS!$E$38)),(SS!$C$38),(IF(AND($AR17=SS!$B$39,($T17&gt;=SS!$F$39),($T17&lt;=SS!$G$39),($AA17=SS!$E$39)),(SS!$C$39),(IF(AND($AR17=SS!$B$40,($T17&gt;=SS!$F$40),($T17&lt;=SS!$G$40),($AA17=SS!$E$40)),(SS!$C$40),(IF(AND($AR17=SS!$B$41,($T17&gt;=SS!$F$41),($T17&lt;=SS!$G$41),($AA17=SS!$E$41)),(SS!$C$41),(IF(AND($AR17=SS!$B$42,($T17&gt;=SS!$F$42),($T17&lt;=SS!$G$42),($AA17=SS!$E$42)),(SS!$C$42),(IF(AND($AR17=SS!$B$43,($T17&gt;=SS!$F$43),($T17&lt;=SS!$G$43),($AA17=SS!$E$43)),(SS!$C$43),(IF(AND($AR17=SS!$B$44,($T17&gt;=SS!$F$44),($T17&lt;=SS!$G$44),($AA17=SS!$E$44)),(SS!$C$44),(IF(AND($AR17=SS!$B$45,($T17&gt;=SS!$F$45),($T17&lt;=SS!$G$45),($AA17=SS!$E$45)),(SS!$C$45),(IF(AND($AR17=SS!$B$46,($T17&gt;=SS!$F$46),($T17&lt;=SS!$G$46),($AA17=SS!$E$46)),(SS!$C$46),(IF(AND($AR17=SS!$B$47,($T17&gt;=SS!$F$47),($T17&lt;=SS!$G$47),($AA17=SS!$E$47)),(SS!$C$47),(IF(AND($AR17=SS!$B$48,($T17&gt;=SS!$F$48),($T17&lt;=SS!$G$48),($AA17=SS!$E$48)),(SS!$C$48),(IF(AND($AR17=SS!$B$49,($T17&gt;=SS!$F$49),($T17&lt;=SS!$G$49),($AA17=SS!$E$49)),(SS!$C$49),(IF(AND($AR17=SS!$B$50,($T17&gt;=SS!$F$50),($T17&lt;=SS!$G$50),($AA17=SS!$E$50)),(SS!$C$50),(IF(AND($AR17=SS!$B$51,($T17&gt;=SS!$F$51),($T17&lt;=SS!$G$51),($AA17=SS!$E$51)),(SS!$C$51),(IF(AND($AR17=SS!$B$52,($T17&gt;=SS!$F$52),($T17&lt;=SS!$G$52),($AA17=SS!$E$52)),(SS!$C$52),(IF(AND($AR17=SS!$B$53,($T17&gt;=SS!$F$53),($T17&lt;=SS!$G$53),($AA17=SS!$E$53)),(SS!$C$53),(IF(AND($AR17=SS!$B$54,($T17&gt;=SS!$F$54),($T17&lt;=SS!$G$54),($AA17=SS!$E$54)),(SS!$C$54),(IF(AND($AR17=SS!$B$55,($T17&gt;=SS!$F$55),($T17&lt;=SS!$G$55),($AA17=SS!$E$55)),(SS!$C$55),(IF(AND($AR17=SS!$B$56,($T17&gt;=SS!$F$56),($T17&lt;=SS!$G$56),($AA17=SS!$E$56)),(SS!$C$56),(IF(AND($AR17=SS!$B$57,($T17&gt;=SS!$F$57),($T17&lt;=SS!$G$57),($AA17=SS!$E$57)),(SS!$C$57),(IF(AND($AR17=SS!$B$58,($T17&gt;=SS!$F$58),($T17&lt;=SS!$G$58),($AA17=SS!$E$58)),(SS!$C$58),(IF(AND($AR17=SS!$B$59,($T17&gt;=SS!$F$59),($T17&lt;=SS!$G$59),($AA17=SS!$E$59)),(SS!$C$59),("NA")))))))))))))))))))))))))))))))))))))))))))))))))))))))))))</f>
        <v>NA</v>
      </c>
      <c r="BP17" s="152" t="str">
        <f>IF(AND($AR17=SS!$B$61,($T17&gt;=SS!$F$61),($T17&lt;=SS!$G$61),($AA17=SS!$E$61)),(SS!$C$61),(IF(AND($AR17=SS!$B$62,($T17&gt;=SS!$F$62),($T17&lt;=SS!$G$62),($AA17=SS!$E$62)),(SS!$C$62),(IF(AND($AR17=SS!$B$63,($T17&gt;=SS!$F$63),($T17&lt;=SS!$G$63),($AA17=SS!$E$63)),(SS!$C$63),(IF(AND($AR17=SS!$B$64,($T17&gt;=SS!$F$64),($T17&lt;=SS!$G$64),($AA17=SS!$E$64)),(SS!$C$64),(IF(AND($AR17=SS!$B$65,($T17&gt;=SS!$F$65),($T17&lt;=SS!$G$65),($AA17=SS!$E$65)),(SS!$C$65),(IF(AND($AR17=SS!$B$66,($T17&gt;=SS!$F$66),($T17&lt;=SS!$G$66),($AA17=SS!$E$66)),(SS!$C$66),(IF(AND($AR17=SS!$B$67,($T17&gt;=SS!$F$67),($T17&lt;=SS!$G$67),($AA17=SS!$E$67)),(SS!$C$67),(IF(AND($AR17=SS!$B$68,($T17&gt;=SS!$F$68),($T17&lt;=SS!$G$68),($AA17=SS!$E$68)),(SS!$C$68),(IF(AND($AR17=SS!$B$69,($T17&gt;=SS!$F$69),($T17&lt;=SS!$G$69),($AA17=SS!$E$69)),(SS!$C$69),(IF(AND($AR17=SS!$B$70,($T17&gt;=SS!$F$70),($T17&lt;=SS!$G$70),($AA17=SS!$E$70)),(SS!$C$70),(IF(AND($AR17=SS!$B$71,($T17&gt;=SS!$F$71),($T17&lt;=SS!$G$71),($AA17=SS!$E$71)),(SS!$C$71),(IF(AND($AR17=SS!$B$72,($T17&gt;=SS!$F$72),($T17&lt;=SS!$G$72),($AA17=SS!$E$72)),(SS!$C$72),(IF(AND($AR17=SS!$B$73,($T17&gt;=SS!$F$73),($T17&lt;=SS!$G$73),($AA17=SS!$E$73)),(SS!$C$73),(IF(AND($AR17=SS!$B$74,($T17&gt;=SS!$F$74),($T17&lt;=SS!$G$74),($AA17=SS!$E$74)),(SS!$C$74),(IF(AND($AR17=SS!$B$75,($T17&gt;=SS!$F$75),($T17&lt;=SS!$G$75),($AA17=SS!$E$75)),(SS!$C$75),(IF(AND($AR17=SS!$B$76,($T17&gt;=SS!$F$76),($T17&lt;=SS!$G$76),($AA17=SS!$E$76)),(SS!$C$76),("NA"))))))))))))))))))))))))))))))))</f>
        <v>NA</v>
      </c>
      <c r="BQ17" s="152" t="str">
        <f>IF(AND($AR17=SS!$B$77,($T17&gt;=SS!$F$77),($T17&lt;=SS!$G$77),($AA17=SS!$E$77)),(SS!$C$77),(IF(AND($AR17=SS!$B$78,($T17&gt;=SS!$F$78),($T17&lt;=SS!$G$78),($AA17=SS!$E$78)),(SS!$C$78),(IF(AND($AR17=SS!$B$79,($T17&gt;=SS!$F$79),($T17&lt;=SS!$G$79),($AA17=SS!$E$79)),(SS!$C$79),(IF(AND($AR17=SS!$B$80,($T17&gt;=SS!$F$80),($T17&lt;=SS!$G$80),($AA17=SS!$E$80)),(SS!$C$80),(IF(AND($AR17=SS!$B$81,($T17&gt;=SS!$F$81),($T17&lt;=SS!$G$81),($AA17=SS!$E$81)),(SS!$C$81),(IF(AND($AR17=SS!$B$82,($T17&gt;=SS!$F$82),($T17&lt;=SS!$G$82),($AA17=SS!$E$82)),(SS!$C$82),(IF(AND($AR17=SS!$B$83,($T17&gt;=SS!$F$83),($T17&lt;=SS!$G$83),($AA17=SS!$E$83)),(SS!$C$83),(IF(AND($AR17=SS!$B$84,($T17&gt;=SS!$F$84),($T17&lt;=SS!$G$84),($AA17=SS!$E$84)),(SS!$C$84),(IF(AND($AR17=SS!$B$85,($T17&gt;=SS!$F$85),($T17&lt;=SS!$G$85),($AA17=SS!$E$85)),(SS!$C$85),(IF(AND($AR17=SS!$B$86,($T17&gt;=SS!$F$86),($T17&lt;=SS!$G$86),($AA17=SS!$E$86)),(SS!$C$86),(IF(AND($AR17=SS!$B$87,($T17&gt;=SS!$F$87),($T17&lt;=SS!$G$87),($AA17=SS!$E$87)),(SS!$C$87),(IF(AND($AR17=SS!$B$88,($T17&gt;=SS!$F$88),($T17&lt;=SS!$G$88),($AA17=SS!$E$88)),(SS!$C$88),(IF(AND($AR17=SS!$B$89,($T17&gt;=SS!$F$89),($T17&lt;=SS!$G$89),($AA17=SS!$E$89)),(SS!$C$89),(IF(AND($AR17=SS!$B$90,($T17&gt;=SS!$F$90),($T17&lt;=SS!$G$90),($AA17=SS!$E$90)),(SS!$C$90),(IF(AND($AR17=SS!$B$91,($T17&gt;=SS!$F$91),($T17&lt;=SS!$G$91),($AA17=SS!$E$91)),(SS!$C$91),(IF(AND($AR17=SS!$B$92,($T17&gt;=SS!$F$92),($T17&lt;=SS!$G$92),($AA17=SS!$E$92)),(SS!$C$92),(IF(AND($AR17=SS!$B$93,($T17&gt;=SS!$F$93),($T17&lt;=SS!$G$93),($AA17=SS!$E$93)),(SS!$C$93),(IF(AND($AR17=SS!$B$94,($T17&gt;=SS!$F$94),($T17&lt;=SS!$G$94),($AA17=SS!$E$94)),(SS!$C$94),(IF(AND($AR17=SS!$B$95,($T17&gt;=SS!$F$95),($T17&lt;=SS!$G$95),($AA17=SS!$E$95)),(SS!$C$95),(IF(AND($AR17=SS!$B$96,($T17&gt;=SS!$F$96),($T17&lt;=SS!$G$96),($AA17=SS!$E$96)),(SS!$C$96),("NA"))))))))))))))))))))))))))))))))))))))))</f>
        <v>NA</v>
      </c>
      <c r="BR17" s="84"/>
    </row>
    <row r="18" spans="1:70" s="53" customFormat="1" ht="38.25" customHeight="1" x14ac:dyDescent="0.35">
      <c r="A18" s="296"/>
      <c r="B18" s="275"/>
      <c r="C18" s="146" t="str">
        <f>CONCATENATE(B14,"/",G9,"-",P18)</f>
        <v>CC-01/MCC-1-</v>
      </c>
      <c r="D18" s="146" t="s">
        <v>500</v>
      </c>
      <c r="E18" s="146" t="s">
        <v>509</v>
      </c>
      <c r="F18" s="146" t="str">
        <f t="shared" si="0"/>
        <v>PM-WTP-M-02-A-LPBS - TB-5/1X1</v>
      </c>
      <c r="G18" s="275"/>
      <c r="H18" s="275"/>
      <c r="I18" s="275"/>
      <c r="J18" s="275"/>
      <c r="K18" s="155" t="s">
        <v>502</v>
      </c>
      <c r="L18" s="275"/>
      <c r="M18" s="275"/>
      <c r="N18" s="147" t="str">
        <f t="shared" si="1"/>
        <v>1X1/PM-WTP-M-02-A-LPBS - TB-5</v>
      </c>
      <c r="O18" s="147" t="str">
        <f>P14&amp;" - "&amp;Q18</f>
        <v>PM-WTP-M-02-A-LPBS - TB-5</v>
      </c>
      <c r="P18" s="299"/>
      <c r="Q18" s="21" t="s">
        <v>516</v>
      </c>
      <c r="R18" s="299"/>
      <c r="S18" s="275"/>
      <c r="T18" s="293"/>
      <c r="U18" s="286"/>
      <c r="V18" s="289"/>
      <c r="W18" s="280"/>
      <c r="X18" s="302"/>
      <c r="Y18" s="305"/>
      <c r="Z18" s="319"/>
      <c r="AA18" s="289"/>
      <c r="AB18" s="280"/>
      <c r="AC18" s="302"/>
      <c r="AD18" s="305"/>
      <c r="AE18" s="275"/>
      <c r="AF18" s="149"/>
      <c r="AG18" s="147"/>
      <c r="AH18" s="150"/>
      <c r="AI18" s="147">
        <v>3</v>
      </c>
      <c r="AJ18" s="150"/>
      <c r="AK18" s="64"/>
      <c r="AL18" s="64" t="s">
        <v>512</v>
      </c>
      <c r="AO18" s="63"/>
      <c r="AP18" s="59"/>
      <c r="AQ18" s="82" t="str">
        <f t="shared" si="2"/>
        <v/>
      </c>
      <c r="AR18" s="82" t="str">
        <f>'GLAND SELEC. INPUT &amp; NOTES SHT'!$H$16</f>
        <v>BRACO</v>
      </c>
      <c r="AS18" s="82" t="str">
        <f t="shared" si="3"/>
        <v/>
      </c>
      <c r="AT18" s="82" t="str">
        <f t="shared" si="4"/>
        <v/>
      </c>
      <c r="AU18" s="82" t="str">
        <f>IF(AND($AR18=BRASS!$B$4,($T18&gt;=BRASS!$F$4),($T18&lt;=BRASS!$G$4),($V18=BRASS!$E$4)),(BRASS!$C$4),(IF(AND($AR18=BRASS!$B$5,($T18&gt;=BRASS!$F$5),($T18&lt;=BRASS!$G$5),($V18=BRASS!$E$5)),(BRASS!$C$5),(IF(AND($AR18=BRASS!$B$6,($T18&gt;=BRASS!$F$6),($T18&lt;=BRASS!$G$6),($V18=BRASS!$E$6)),(BRASS!$C$6),(IF(AND($AR18=BRASS!$B$7,($T18&gt;=BRASS!$F$7),($T18&lt;=BRASS!$G$7),($V18=BRASS!$E$7)),(BRASS!$C$7),(IF(AND($AR18=BRASS!$B$8,($T18&gt;=BRASS!$F$8),($T18&lt;=BRASS!$G$8),($V18=BRASS!$E$8)),(BRASS!$C$8),(IF(AND($AR18=BRASS!$B$9,($T18&gt;=BRASS!$F$9),($T18&lt;=BRASS!$G$9),($V18=BRASS!$E$9)),(BRASS!$C$9),(IF(AND($AR18=BRASS!$B$10,($T18&gt;=BRASS!$F$10),($T18&lt;=BRASS!$G$10),($V18=BRASS!$E$10)),(BRASS!$C$10),(IF(AND($AR18=BRASS!$B$11,($T18&gt;=BRASS!$F$11),($T18&lt;=BRASS!$G$11),($V18=BRASS!$E$11)),(BRASS!$C$11),(IF(AND($AR18=BRASS!$B$12,($T18&gt;=BRASS!$F$12),($T18&lt;=BRASS!$G$12),($V18=BRASS!$E$12)),(BRASS!$C$12),(IF(AND($AR18=BRASS!$B$13,($T18&gt;=BRASS!$F$13),($T18&lt;=BRASS!$G$13),($V18=BRASS!$E$13)),(BRASS!$C$13),(IF(AND($AR18=BRASS!$B$14,($T18&gt;=BRASS!$F$14),($T18&lt;=BRASS!$G$14),($V18=BRASS!$E$14)),(BRASS!$C$14),(IF(AND($AR18=BRASS!$B$15,($T18&gt;=BRASS!$F$15),($T18&lt;=BRASS!$G$15),($V18=BRASS!$E$15)),(BRASS!$C$15),(IF(AND($AR18=BRASS!$B$16,($T18&gt;=BRASS!$F$16),($T18&lt;=BRASS!$G$16),($V18=BRASS!$E$16)),(BRASS!$C$16),(IF(AND($AR18=BRASS!$B$17,($T18&gt;=BRASS!$F$17),($T18&lt;=BRASS!$G$17),($V18=BRASS!$E$17)),(BRASS!$C$17),(IF(AND($AR18=BRASS!$B$18,($T18&gt;=BRASS!$F$18),($T18&lt;=BRASS!$G$18),($V18=BRASS!$E$18)),(BRASS!$C$18),(IF(AND($AR18=BRASS!$B$19,($T18&gt;=BRASS!$F$19),($T18&lt;=BRASS!$G$19),($V18=BRASS!$E$19)),(BRASS!$C$19),(IF(AND($AR18=BRASS!$B$20,($T18&gt;=BRASS!$F$20),($T18&lt;=BRASS!$G$20),($V18=BRASS!$E$20)),(BRASS!$C$20),(IF(AND($AR18=BRASS!$B$21,($T18&gt;=BRASS!$F$21),($T18&lt;=BRASS!$G$21),($V18=BRASS!$E$21)),(BRASS!$C$21),(IF(AND($AR18=BRASS!$B$22,($T18&gt;=BRASS!$F$22),($T18&lt;=BRASS!$G$22),($V18=BRASS!$E$22)),(BRASS!$C$22),(IF(AND($AR18=BRASS!$B$23,($T18&gt;=BRASS!$F$23),($T18&lt;=BRASS!$G$23),($V18=BRASS!$E$23)),(BRASS!$C$23),(IF(AND($AR18=BRASS!$B$24,($T18&gt;=BRASS!$F$24),($T18&lt;=BRASS!$G$24),($V18=BRASS!$E$24)),(BRASS!$C$24),(IF(AND($AR18=BRASS!$B$25,($T18&gt;=BRASS!$F$25),($T18&lt;=BRASS!$G$25),($V18=BRASS!$E$25)),(BRASS!$C$25),(IF(AND($AR18=BRASS!$B$26,($T18&gt;=BRASS!$F$26),($T18&lt;=BRASS!$G$26),($V18=BRASS!$E$26)),(BRASS!$C$26),(IF(AND($AR18=BRASS!$B$27,($T18&gt;=BRASS!$F$27),($T18&lt;=BRASS!$G$27),($V18=BRASS!$E$27)),(BRASS!$C$27),(IF(AND($AR18=BRASS!$B$28,($T18&gt;=BRASS!$F$28),($T18&lt;=BRASS!$G$28),($V18=BRASS!$E$28)),(BRASS!$C$28),(IF(AND($AR18=BRASS!$B$29,($T18&gt;=BRASS!$F$29),($T18&lt;=BRASS!$G$29),($V18=BRASS!$E$29)),(BRASS!$C$29),(IF(AND($AR18=BRASS!$B$30,($T18&gt;=BRASS!$F$30),($T18&lt;=BRASS!$G$30),($V18=BRASS!$E$30)),(BRASS!$C$30),(IF(AND($AR18=BRASS!$B$31,($T18&gt;=BRASS!$F$31),($T18&lt;=BRASS!$G$31),($V18=BRASS!$E$31)),(BRASS!$C$31),(IF(AND($AR18=BRASS!$B$32,($T18&gt;=BRASS!$F$32),($T18&lt;=BRASS!$G$32),($V18=BRASS!$E$32)),(BRASS!$C$32),(IF(AND($AR18=BRASS!$B$33,($T18&gt;=BRASS!$F$33),($T18&lt;=BRASS!$G$33),($V18=BRASS!$E$33)),(BRASS!$C$33),(IF(AND($AR18=BRASS!$B$34,($T18&gt;=BRASS!$F$34),($T18&lt;=BRASS!$G$34),($V18=BRASS!$E$34)),(BRASS!$C$34),(IF(AND($AR18=BRASS!$B$35,($T18&gt;=BRASS!$F$35),($T18&lt;=BRASS!$G$35),($V18=BRASS!$E$35)),(BRASS!$C$35),(IF(AND($AR18=BRASS!$B$36,($T18&gt;=BRASS!$F$36),($T18&lt;=BRASS!$G$36),($V18=BRASS!$E$36)),(BRASS!$C$36),(IF(AND($AR18=BRASS!$B$37,($T18&gt;=BRASS!$F$37),($T18&lt;=BRASS!$G$37),($V18=BRASS!$E$37)),(BRASS!$C$37),(IF(AND($AR18=BRASS!$B$38,($T18&gt;=BRASS!$F$38),($T18&lt;=BRASS!$G$38),($V18=BRASS!$E$38)),(BRASS!$C$38),(IF(AND($AR18=BRASS!$B$39,($T18&gt;=BRASS!$F$39),($T18&lt;=BRASS!$G$39),($V18=BRASS!$E$39)),(BRASS!$C$39),(IF(AND($AR18=BRASS!$B$40,($T18&gt;=BRASS!$F$40),($T18&lt;=BRASS!$G$40),($V18=BRASS!$E$40)),(BRASS!$C$40),(IF(AND($AR18=BRASS!$B$41,($T18&gt;=BRASS!$F$41),($T18&lt;=BRASS!$G$41),($V18=BRASS!$E$41)),(BRASS!$C$41),(IF(AND($AR18=BRASS!$B$42,($T18&gt;=BRASS!$F$42),($T18&lt;=BRASS!$G$42),($V18=BRASS!$E$42)),(BRASS!$C$42),(IF(AND($AR18=BRASS!$B$43,($T18&gt;=BRASS!$F$43),($T18&lt;=BRASS!$G$43),($V18=BRASS!$E$43)),(BRASS!$C$43),(IF(AND($AR18=BRASS!$B$44,($T18&gt;=BRASS!$F$44),($T18&lt;=BRASS!$G$44),($V18=BRASS!$E$44)),(BRASS!$C$44),(IF(AND($AR18=BRASS!$B$45,($T18&gt;=BRASS!$F$45),($T18&lt;=BRASS!$G$45),($V18=BRASS!$E$45)),(BRASS!$C$45),(IF(AND($AR18=BRASS!$B$46,($T18&gt;=BRASS!$F$46),($T18&lt;=BRASS!$G$46),($V18=BRASS!$E$46)),(BRASS!$C$46),(IF(AND($AR18=BRASS!$B$47,($T18&gt;=BRASS!$F$47),($T18&lt;=BRASS!$G$47),($V18=BRASS!$E$47)),(BRASS!$C$47),(IF(AND($AR18=BRASS!$B$48,($T18&gt;=BRASS!$F$48),($T18&lt;=BRASS!$G$48),($V18=BRASS!$E$48)),(BRASS!$C$48),(IF(AND($AR18=BRASS!$B$49,($T18&gt;=BRASS!$F$49),($T18&lt;=BRASS!$G$49),($V18=BRASS!$E$49)),(BRASS!$C$49),(IF(AND($AR18=BRASS!$B$50,($T18&gt;=BRASS!$F$50),($T18&lt;=BRASS!$G$50),($V18=BRASS!$E$50)),(BRASS!$C$50),(IF(AND($AR18=BRASS!$B$51,($T18&gt;=BRASS!$F$51),($T18&lt;=BRASS!$G$51),($V18=BRASS!$E$51)),(BRASS!$C$51),(IF(AND($AR18=BRASS!$B$52,($T18&gt;=BRASS!$F$52),($T18&lt;=BRASS!$G$52),($V18=BRASS!$E$52)),(BRASS!$C$52),(IF(AND($AR18=BRASS!$B$53,($T18&gt;=BRASS!$F$53),($T18&lt;=BRASS!$G$53),($V18=BRASS!$E$53)),(BRASS!$C$53),(IF(AND($AR18=BRASS!$B$54,($T18&gt;=BRASS!$F$54),($T18&lt;=BRASS!$G$54),($V18=BRASS!$E$54)),(BRASS!$C$54),(IF(AND($AR18=BRASS!$B$55,($T18&gt;=BRASS!$F$55),($T18&lt;=BRASS!$G$55),($V18=BRASS!$E$55)),(BRASS!$C$55),(IF(AND($AR18=BRASS!$B$56,($T18&gt;=BRASS!$F$56),($T18&lt;=BRASS!$G$56),($V18=BRASS!$E$56)),(BRASS!$C$56),(IF(AND($AR18=BRASS!$B$57,($T18&gt;=BRASS!$F$57),($T18&lt;=BRASS!$G$57),($V18=BRASS!$E$57)),(BRASS!$C$57),(IF(AND($AR18=BRASS!$B$58,($T18&gt;=BRASS!$F$58),($T18&lt;=BRASS!$G$58),($V18=BRASS!$E$58)),(BRASS!$C$58),(IF(AND($AR18=BRASS!$B$59,($T18&gt;=BRASS!$F$59),($T18&lt;=BRASS!$G$59),($V18=BRASS!$E$59)),(BRASS!$C$59),("NA"))))))))))))))))))))))))))))))))))))))))))))))))))))))))))))))))))))))))))))))))))))))))))))))))))))))))))))))))</f>
        <v>NA</v>
      </c>
      <c r="AV18" s="83" t="str">
        <f>(IF(AND($AR18=BRASS!$B$98,($T18&gt;=BRASS!$F$98),($T18&lt;=BRASS!$G$98),($V18=BRASS!$E$98)),(BRASS!$C$98),(IF(AND($AR18=BRASS!$B$99,($T18&gt;=BRASS!$F$99),($T18&lt;=BRASS!$G$99),($V18=BRASS!$E$99)),(BRASS!$C$99),(IF(AND($AR18=BRASS!$B$100,($T18&gt;=BRASS!$F$100),($T18&lt;=BRASS!$G$100),($V18=BRASS!$E$100)),(BRASS!$C$100),(IF(AND($AR18=BRASS!$B$101,($T18&gt;=BRASS!$F$101),($T18&lt;=BRASS!$G$101),($V18=BRASS!$E$101)),(BRASS!$C$101),(IF(AND($AR18=BRASS!$B$102,($T18&gt;=BRASS!$F$102),($T18&lt;=BRASS!$G$102),($V18=BRASS!$E$102)),(BRASS!$C$102),(IF(AND($AR18=BRASS!$B$103,($T18&gt;=BRASS!$F$103),($T18&lt;=BRASS!$G$103),($V18=BRASS!$E$103)),(BRASS!$C$103),(IF(AND($AR18=BRASS!$B$104,($T18&gt;=BRASS!$F$104),($T18&lt;=BRASS!$G$104),($V18=BRASS!$E$104)),(BRASS!$C$104),(IF(AND($AR18=BRASS!$B$105,($T18&gt;=BRASS!$F$105),($T18&lt;=BRASS!$G$105),($V18=BRASS!$E$105)),(BRASS!$C$105),(IF(AND($AR18=BRASS!$B$106,($T18&gt;=BRASS!$F$106),($T18&lt;=BRASS!$G$106),($V18=BRASS!$E$106)),(BRASS!$C$106),(IF(AND($AR18=BRASS!$B$107,($T18&gt;=BRASS!$F$107),($T18&lt;=BRASS!$G$107),($V18=BRASS!$E$107)),(BRASS!$C$107),(IF(AND($AR18=BRASS!$B$108,($T18&gt;=BRASS!$F$108),($T18&lt;=BRASS!$G$108),($V18=BRASS!$E$108)),(BRASS!$C$108),(IF(AND($AR18=BRASS!$B$109,($T18&gt;=BRASS!$F$109),($T18&lt;=BRASS!$G$109),($V18=BRASS!$E$109)),(BRASS!$C$109),(IF(AND($AR18=BRASS!$B$110,($T18&gt;=BRASS!$F$110),($T18&lt;=BRASS!$G$110),($V18=BRASS!$E$110)),(BRASS!$C$110),(IF(AND($AR18=BRASS!$B$111,($T18&gt;=BRASS!$F$111),($T18&lt;=BRASS!$G$111),($V18=BRASS!$E$111)),(BRASS!$C$111),(IF(AND($AR18=BRASS!$B$112,($T18&gt;=BRASS!$F$112),($T18&lt;=BRASS!$G$112),($V18=BRASS!$E$112)),(BRASS!$C$112),(IF(AND($AR18=BRASS!$B$113,($T18&gt;=BRASS!$F$113),($T18&lt;=BRASS!$G$113),($V18=BRASS!$E$113)),(BRASS!$C$113),(IF(AND($AR18=BRASS!$B$114,($T18&gt;=BRASS!$F$114),($T18&lt;=BRASS!$G$114),($V18=BRASS!$E$114)),(BRASS!$C$114),(IF(AND($AR18=BRASS!$B$115,($T18&gt;=BRASS!$F$115),($T18&lt;=BRASS!$G$115),($V18=BRASS!$E$115)),(BRASS!$C$115),(IF(AND($AR18=BRASS!$B$116,($T18&gt;=BRASS!$F$116),($T18&lt;=BRASS!$G$116),($V18=BRASS!$E$116)),(BRASS!$C$116),(IF(AND($AR18=BRASS!$B$117,($T18&gt;=BRASS!$F$117),($T18&lt;=BRASS!$G$117),($V18=BRASS!$E$117)),(BRASS!$C$117),(IF(AND($AR18=BRASS!$B$118,($T18&gt;=BRASS!$F$118),($T18&lt;=BRASS!$G$118),($V18=BRASS!$E$118)),(BRASS!$C$118),(IF(AND($AR18=BRASS!$B$119,($T18&gt;=BRASS!$F$119),($T18&lt;=BRASS!$G$119),($V18=BRASS!$E$119)),(BRASS!$C$119),(IF(AND($AR18=BRASS!$B$120,($T18&gt;=BRASS!$F$120),($T18&lt;=BRASS!$G$120),($V18=BRASS!$E$120)),(BRASS!$C$120),(IF(AND($AR18=BRASS!$B$121,($T18&gt;=BRASS!$F$121),($T18&lt;=BRASS!$G$121),($V18=BRASS!$E$121)),(BRASS!$C$121),(IF(AND($AR18=BRASS!$B$122,($T18&gt;=BRASS!$F$122),($T18&lt;=BRASS!$G$122),($V18=BRASS!$E$122)),(BRASS!$C$122),(IF(AND($AR18=BRASS!$B$123,($T18&gt;=BRASS!$F$123),($T18&lt;=BRASS!$G$123),($V18=BRASS!$E$123)),(BRASS!$C$123),(IF(AND($AR18=BRASS!$B$124,($T18&gt;=BRASS!$F$124),($T18&lt;=BRASS!$G$124),($V18=BRASS!$E$124)),(BRASS!$C$124),(IF(AND($AR18=BRASS!$B$125,($T18&gt;=BRASS!$F$125),($T18&lt;=BRASS!$G$125),($V18=BRASS!$E$125)),(BRASS!$C$125),(IF(AND($AR18=BRASS!$B$126,($T18&gt;=BRASS!$F$126),($T18&lt;=BRASS!$G$126),($V18=BRASS!$E$126)),(BRASS!$C$126),(IF(AND($AR18=BRASS!$B$127,($T18&gt;=BRASS!$F$127),($T18&lt;=BRASS!$G$127),($V18=BRASS!$E$127)),(BRASS!$C$127),(IF(AND($AR18=BRASS!$B$128,($T18&gt;=BRASS!$F$128),($T18&lt;=BRASS!$G$128),($V18=BRASS!$E$128)),(BRASS!$C$128),(IF(AND($AR18=BRASS!$B$129,($T18&gt;=BRASS!$F$129),($T18&lt;=BRASS!$G$129),($V18=BRASS!$E$129)),(BRASS!$C$129),(IF(AND($AR18=BRASS!$B$130,($T18&gt;=BRASS!$F$130),($T18&lt;=BRASS!$G$130),($V18=BRASS!$E$130)),(BRASS!$C$130),(IF(AND($AR18=BRASS!$B$131,($T18&gt;=BRASS!$F$131),($T18&lt;=BRASS!$G$131),($V18=BRASS!$E$131)),(BRASS!$C$131),(IF(AND($AR18=BRASS!$B$132,($T18&gt;=BRASS!$F$132),($T18&lt;=BRASS!$G$132),($V18=BRASS!$E$132)),(BRASS!$C$132),(IF(AND($AR18=BRASS!$B$133,($T18&gt;=BRASS!$F$133),($T18&lt;=BRASS!$G$133),($V18=BRASS!$E$133)),(BRASS!$C$133),(IF(AND($AR18=BRASS!$B$134,($T18&gt;=BRASS!$F$134),($T18&lt;=BRASS!$G$134),($V18=BRASS!$E$134)),(BRASS!$C$134),(IF(AND($AR18=BRASS!$B$135,($T18&gt;=BRASS!$F$135),($T18&lt;=BRASS!$G$135),($V18=BRASS!$E$135)),(BRASS!$C$135),(IF(AND($AR18=BRASS!$B$136,($T18&gt;=BRASS!$F$136),($T18&lt;=BRASS!$G$136),($V18=BRASS!$E$136)),(BRASS!$C$136),(IF(AND($AR18=BRASS!$B$137,($T18&gt;=BRASS!$F$137),($T18&lt;=BRASS!$G$137),($V18=BRASS!$E$137)),(BRASS!$C$137),(IF(AND($AR18=BRASS!$B$138,($T18&gt;=BRASS!$F$138),($T18&lt;=BRASS!$G$138),($V18=BRASS!$E$138)),(BRASS!$C$138),(IF(AND($AR18=BRASS!$B$139,($T18&gt;=BRASS!$F$139),($T18&lt;=BRASS!$G$139),($V18=BRASS!$E$139)),(BRASS!$C$139),(IF(AND($AR18=BRASS!$B$140,($T18&gt;=BRASS!$F$140),($T18&lt;=BRASS!$G$140),($V18=BRASS!$E$140)),(BRASS!$C$140),(IF(AND($AR18=BRASS!$B$141,($T18&gt;=BRASS!$F$141),($T18&lt;=BRASS!$G$141),($V18=BRASS!$E$141)),(BRASS!$C$141),(IF(AND($AR18=BRASS!$B$142,($T18&gt;=BRASS!$F$142),($T18&lt;=BRASS!$G$142),($V18=BRASS!$E$142)),(BRASS!$C$142),(IF(AND($AR18=BRASS!$B$143,($T18&gt;=BRASS!$F$143),($T18&lt;=BRASS!$G$143),($V18=BRASS!$E$143)),(BRASS!$C$143),(IF(AND($AR18=BRASS!$B$144,($T18&gt;=BRASS!$F$144),($T18&lt;=BRASS!$G$144),($V18=BRASS!$E$144)),(BRASS!$C$144),(IF(AND($AR18=BRASS!$B$145,($T18&gt;=BRASS!$F$145),($T18&lt;=BRASS!$G$145),($V18=BRASS!$E$145)),(BRASS!$C$145),(IF(AND($AR18=BRASS!$B$145,($T18&gt;=BRASS!$F$145),($T18&lt;=BRASS!$G$145),($V18=BRASS!$E$145)),(BRASS!$C$145),(IF(AND($AR18=BRASS!$B$146,($T18&gt;=BRASS!$F$146),($T18&lt;=BRASS!$G$146),($V18=BRASS!$E$146)),(BRASS!$C$146),(IF(AND($AR18=BRASS!$B$147,($T18&gt;=BRASS!$F$147),($T18&lt;=BRASS!$G$147),($V18=BRASS!$E$147)),(BRASS!$C$147),(IF(AND($AR18=BRASS!$B$148,($T18&gt;=BRASS!$F$148),($T18&lt;=BRASS!$G$148),($V18=BRASS!$E$148)),(BRASS!$C$148),(IF(AND($AR18=BRASS!$B$149,($T18&gt;=BRASS!$F$149),($T18&lt;=BRASS!$G$149),($V18=BRASS!$E$149)),(BRASS!$C$149),(IF(AND($AR18=BRASS!$B$150,($T18&gt;=BRASS!$F$150),($T18&lt;=BRASS!$G$150),($V18=BRASS!$E$150)),(BRASS!$C$150),(IF(AND($AR18=BRASS!$B$151,($T18&gt;=BRASS!$F$151),($T18&lt;=BRASS!$G$151),($V18=BRASS!$E$151)),(BRASS!$C$151),(IF(AND($AR18=BRASS!$B$152,($T18&gt;=BRASS!$F$152),($T18&lt;=BRASS!$G$152),($V18=BRASS!$E$152)),(BRASS!$C$152),(IF(AND($AR18=BRASS!$B$153,($T18&gt;=BRASS!$F$153),($T18&lt;=BRASS!$G$153),($V18=BRASS!$E$153)),(BRASS!$C$153),("NA")))))))))))))))))))))))))))))))))))))))))))))))))))))))))))))))))))))))))))))))))))))))))))))))))))))))))))))))))))</f>
        <v>NA</v>
      </c>
      <c r="AW18" s="82" t="str">
        <f>IF(AND($AR18=BRASS!$B$154,($T18&gt;=BRASS!$F$154),($T18&lt;=BRASS!$G$154),($V18=BRASS!$E$154)),(BRASS!$C$154),(IF(AND($AR18=BRASS!$B$155,($T18&gt;=BRASS!$F$155),($T18&lt;=BRASS!$G$155),($V18=BRASS!$E$155)),(BRASS!$C$155),(IF(AND($AR18=BRASS!$B$156,($T18&gt;=BRASS!$F$156),($T18&lt;=BRASS!$G$156),($V18=BRASS!$E$156)),(BRASS!$C$156),(IF(AND($AR18=BRASS!$B$157,($T18&gt;=BRASS!$F$157),($T18&lt;=BRASS!$G$157),($V18=BRASS!$E$157)),(BRASS!$C$157),(IF(AND($AR18=BRASS!$B$158,($T18&gt;=BRASS!$F$158),($T18&lt;=BRASS!$G$158),($V18=BRASS!$E$158)),(BRASS!$C$158),(IF(AND($AR18=BRASS!$B$159,($T18&gt;=BRASS!$F$159),($T18&lt;=BRASS!$G$159),($V18=BRASS!$E$159)),(BRASS!$C$159),(IF(AND($AR18=BRASS!$B$160,($T18&gt;=BRASS!$F$160),($T18&lt;=BRASS!$G$160),($V18=BRASS!$E$160)),(BRASS!$C$160),(IF(AND($AR18=BRASS!$B$161,($T18&gt;=BRASS!$F$161),($T18&lt;=BRASS!$G$161),($V18=BRASS!$E$161)),(BRASS!$C$161),(IF(AND($AR18=BRASS!$B$162,($T18&gt;=BRASS!$F$162),($T18&lt;=BRASS!$G$162),($V18=BRASS!$E$162)),(BRASS!$C$162),(IF(AND($AR18=BRASS!$B$163,($T18&gt;=BRASS!$F$163),($T18&lt;=BRASS!$G$163),($V18=BRASS!$E$163)),(BRASS!$C$163),(IF(AND($AR18=BRASS!$B$164,($T18&gt;=BRASS!$F$164),($T18&lt;=BRASS!$G$164),($V18=BRASS!$E$164)),(BRASS!$C$164),(IF(AND($AR18=BRASS!$B$165,($T18&gt;=BRASS!$F$165),($T18&lt;=BRASS!$G$165),($V18=BRASS!$E$165)),(BRASS!$C$165),(IF(AND($AR18=BRASS!$B$166,($T18&gt;=BRASS!$F$166),($T18&lt;=BRASS!$G$166),($V18=BRASS!$E$166)),(BRASS!$C$166),(IF(AND($AR18=BRASS!$B$167,($T18&gt;=BRASS!$F$167),($T18&lt;=BRASS!$G$167),($V18=BRASS!$E$167)),(BRASS!$C$167),(IF(AND($AR18=BRASS!$B$168,($T18&gt;=BRASS!$F$168),($T18&lt;=BRASS!$G$168),($V18=BRASS!$E$168)),(BRASS!$C$168),(IF(AND($AR18=BRASS!$B$169,($T18&gt;=BRASS!$F$169),($T18&lt;=BRASS!$G$169),($V18=BRASS!$E$169)),(BRASS!$C$169),(IF(AND($AR18=BRASS!$B$170,($T18&gt;=BRASS!$F$170),($T18&lt;=BRASS!$G$170),($V18=BRASS!$E$170)),(BRASS!$C$170),(IF(AND($AR18=BRASS!$B$171,($T18&gt;=BRASS!$F$171),($T18&lt;=BRASS!$G$171),($V18=BRASS!$E$171)),(BRASS!$C$171),(IF(AND($AR18=BRASS!$B$172,($T18&gt;=BRASS!$F$172),($T18&lt;=BRASS!$G$172),($V18=BRASS!$E$172)),(BRASS!$C$172),(IF(AND($AR18=BRASS!$B$173,($T18&gt;=BRASS!$F$173),($T18&lt;=BRASS!$G$173),($V18=BRASS!$E$173)),(BRASS!$C$173),(IF(AND($AR18=BRASS!$B$174,($T18&gt;=BRASS!$F$174),($T18&lt;=BRASS!$G$174),($V18=BRASS!$E$174)),(BRASS!$C$174),(IF(AND($AR18=BRASS!$B$175,($T18&gt;=BRASS!$F$175),($T18&lt;=BRASS!$G$175),($V18=BRASS!$E$175)),(BRASS!$C$175),(IF(AND($AR18=BRASS!$B$176,($T18&gt;=BRASS!$F$176),($T18&lt;=BRASS!$G$176),($V18=BRASS!$E$176)),(BRASS!$C$176),(IF(AND($AR18=BRASS!$B$177,($T18&gt;=BRASS!$F$177),($T18&lt;=BRASS!$G$177),($V18=BRASS!$E$177)),(BRASS!$C$177),(IF(AND($AR18=BRASS!$B$178,($T18&gt;=BRASS!$F$178),($T18&lt;=BRASS!$G$178),($V18=BRASS!$E$178)),(BRASS!$C$178),(IF(AND($AR18=BRASS!$B$179,($T18&gt;=BRASS!$F$179),($T18&lt;=BRASS!$G$179),($V18=BRASS!$E$179)),(BRASS!$C$179),(IF(AND($AR18=BRASS!$B$180,($T18&gt;=BRASS!$F$180),($T18&lt;=BRASS!$G$180),($V18=BRASS!$E$180)),(BRASS!$C$180),(IF(AND($AR18=BRASS!$B$181,($T18&gt;=BRASS!$F$181),($T18&lt;=BRASS!$G$181),($V18=BRASS!$E$181)),(BRASS!$C$181),(IF(AND($AR18=BRASS!$B$182,($T18&gt;=BRASS!$F$182),($T18&lt;=BRASS!$G$182),($V18=BRASS!$E$182)),(BRASS!$C$182),(IF(AND($AR18=BRASS!$B$183,($T18&gt;=BRASS!$F$183),($T18&lt;=BRASS!$G$183),($V18=BRASS!$E$183)),(BRASS!$C$183),(IF(AND($AR18=BRASS!$B$184,($T18&gt;=BRASS!$F$184),($T18&lt;=BRASS!$G$184),($V18=BRASS!$E$184)),(BRASS!$C$184),(IF(AND($AR18=BRASS!$B$185,($T18&gt;=BRASS!$F$185),($T18&lt;=BRASS!$G$185),($V18=BRASS!$E$185)),(BRASS!$C$185),(IF(AND($AR18=BRASS!$B$186,($T18&gt;=BRASS!$F$186),($T18&lt;=BRASS!$G$186),($V18=BRASS!$E$186)),(BRASS!$C$186),(IF(AND($AR18=BRASS!$B$187,($T18&gt;=BRASS!$F$187),($T18&lt;=BRASS!$G$187),($V18=BRASS!$E$187)),(BRASS!$C$187),(IF(AND($AR18=BRASS!$B$188,($T18&gt;=BRASS!$F$188),($T18&lt;=BRASS!$G$188),($V18=BRASS!$E$188)),(BRASS!$C$188),(IF(AND($AR18=BRASS!$B$189,($T18&gt;=BRASS!$F$189),($T18&lt;=BRASS!$G$189),($V18=BRASS!$E$189)),(BRASS!$C$189),(IF(AND($AR18=BRASS!$B$190,($T18&gt;=BRASS!$F$190),($T18&lt;=BRASS!$G$190),($V18=BRASS!$E$190)),(BRASS!$C$190),(IF(AND($AR18=BRASS!$B$191,($T18&gt;=BRASS!$F$191),($T18&lt;=BRASS!$G$191),($V18=BRASS!$E$191)),(BRASS!$C$191),(IF(AND($AR18=BRASS!$B$192,($T18&gt;=BRASS!$F$192),($T18&lt;=BRASS!$G$192),($V18=BRASS!$E$192)),(BRASS!$C$192),(IF(AND($AR18=BRASS!$B$193,($T18&gt;=BRASS!$F$193),($T18&lt;=BRASS!$G$193),($V18=BRASS!$E$193)),(BRASS!$C$193),(IF(AND($AR18=BRASS!$B$194,($T18&gt;=BRASS!$F$194),($T18&lt;=BRASS!$G$194),($V18=BRASS!$E$194)),(BRASS!$C$194),(IF(AND($AR18=BRASS!$B$195,($T18&gt;=BRASS!$F$195),($T18&lt;=BRASS!$G$195),($V18=BRASS!$E$195)),(BRASS!$C$195),(IF(AND($AR18=BRASS!$B$196,($T18&gt;=BRASS!$F$196),($T18&lt;=BRASS!$G$196),($V18=BRASS!$E$196)),(BRASS!$C$196),("NA"))))))))))))))))))))))))))))))))))))))))))))))))))))))))))))))))))))))))))))))))))))))</f>
        <v>NA</v>
      </c>
      <c r="AX18" s="82" t="str">
        <f>IF(AND($AR18=BRASS!$B$60,($T18&gt;=BRASS!$F$60),($T18&lt;=BRASS!$G$60),($V18=BRASS!$E$60)),(BRASS!$C$60),(IF(AND($AR18=BRASS!$B$61,($T18&gt;=BRASS!$F$61),($T18&lt;=BRASS!$G$61),($V18=BRASS!$E$61)),(BRASS!$C$61),(IF(AND($AR18=BRASS!$B$62,($T18&gt;=BRASS!$F$62),($T18&lt;=BRASS!$G$62),($V18=BRASS!$E$62)),(BRASS!$C$62),(IF(AND($AR18=BRASS!$B$63,($T18&gt;=BRASS!$F$63),($T18&lt;=BRASS!$G$63),($V18=BRASS!$E$63)),(BRASS!$C$63),(IF(AND($AR18=BRASS!$B$64,($T18&gt;=BRASS!$F$64),($T18&lt;=BRASS!$G$64),($V18=BRASS!$E$64)),(BRASS!$C$64),(IF(AND($AR18=BRASS!$B$65,($T18&gt;=BRASS!$F$65),($T18&lt;=BRASS!$G$65),($V18=BRASS!$E$65)),(BRASS!$C$65),(IF(AND($AR18=BRASS!$B$66,($T18&gt;=BRASS!$F$66),($T18&lt;=BRASS!$G$66),($V18=BRASS!$E$66)),(BRASS!$C$66),(IF(AND($AR18=BRASS!$B$67,($T18&gt;=BRASS!$F$67),($T18&lt;=BRASS!$G$67),($V18=BRASS!$E$67)),(BRASS!$C$67),(IF(AND($AR18=BRASS!$B$68,($T18&gt;=BRASS!$F$68),($T18&lt;=BRASS!$G$68),($V18=BRASS!$E$68)),(BRASS!$C$68),(IF(AND($AR18=BRASS!$B$69,($T18&gt;=BRASS!$F$69),($T18&lt;=BRASS!$G$69),($V18=BRASS!$E$69)),(BRASS!$C$69),(IF(AND($AR18=BRASS!$B$70,($T18&gt;=BRASS!$F$70),($T18&lt;=BRASS!$G$70),($V18=BRASS!$E$70)),(BRASS!$C$70),(IF(AND($AR18=BRASS!$B$71,($T18&gt;=BRASS!$F$71),($T18&lt;=BRASS!$G$71),($V18=BRASS!$E$71)),(BRASS!$C$71),(IF(AND($AR18=BRASS!$B$72,($T18&gt;=BRASS!$F$72),($T18&lt;=BRASS!$G$72),($V18=BRASS!$E$72)),(BRASS!$C$72),(IF(AND($AR18=BRASS!$B$73,($T18&gt;=BRASS!$F$73),($T18&lt;=BRASS!$G$73),($V18=BRASS!$E$73)),(BRASS!$C$73),(IF(AND($AR18=BRASS!$B$74,($T18&gt;=BRASS!$F$74),($T18&lt;=BRASS!$G$74),($V18=BRASS!$E$74)),(BRASS!$C$74),(IF(AND($AR18=BRASS!$B$75,($T18&gt;=BRASS!$F$75),($T18&lt;=BRASS!$G$75),($V18=BRASS!$E$75)),(BRASS!$C$75),(IF(AND($AR18=BRASS!$B$76,($T18&gt;=BRASS!$F$76),($T18&lt;=BRASS!$G$76),($V18=BRASS!$E$76)),(BRASS!$C$76),(IF(AND($AR18=BRASS!$B$77,($T18&gt;=BRASS!$F$77),($T18&lt;=BRASS!$G$77),($V18=BRASS!$E$77)),(BRASS!$C$77),(IF(AND($AR18=BRASS!$B$78,($T18&gt;=BRASS!$F$78),($T18&lt;=BRASS!$G$78),($V18=BRASS!$E$78)),(BRASS!$C$78),(IF(AND($AR18=BRASS!$B$79,($T18&gt;=BRASS!$F$79),($T18&lt;=BRASS!$G$79),($V18=BRASS!$E$79)),(BRASS!$C$79),(IF(AND($AR18=BRASS!$B$80,($T18&gt;=BRASS!$F$80),($T18&lt;=BRASS!$G$80),($V18=BRASS!$E$80)),(BRASS!$C$80),(IF(AND($AR18=BRASS!$B$81,($T18&gt;=BRASS!$F$81),($T18&lt;=BRASS!$G$81),($V18=BRASS!$E$81)),(BRASS!$C$81),(IF(AND($AR18=BRASS!$B$82,($T18&gt;=BRASS!$F$82),($T18&lt;=BRASS!$G$82),($V18=BRASS!$E$82)),(BRASS!$C$82),(IF(AND($AR18=BRASS!$B$83,($T18&gt;=BRASS!$F$83),($T18&lt;=BRASS!$G$83),($V18=BRASS!$E$83)),(BRASS!$C$83),(IF(AND($AR18=BRASS!$B$84,($T18&gt;=BRASS!$F$84),($T18&lt;=BRASS!$G$84),($V18=BRASS!$E$84)),(BRASS!$C$84),(IF(AND($AR18=BRASS!$B$85,($T18&gt;=BRASS!$F$85),($T18&lt;=BRASS!$G$85),($V18=BRASS!$E$85)),(BRASS!$C$85),(IF(AND($AR18=BRASS!$B$86,($T18&gt;=BRASS!$F$86),($T18&lt;=BRASS!$G$86),($V18=BRASS!$E$86)),(BRASS!$C$86),(IF(AND($AR18=BRASS!$B$87,($T18&gt;=BRASS!$F$87),($T18&lt;=BRASS!$G$87),($V18=BRASS!$E$87)),(BRASS!$C$87),(IF(AND($AR18=BRASS!$B$88,($T18&gt;=BRASS!$F$88),($T18&lt;=BRASS!$G$88),($V18=BRASS!$E$88)),(BRASS!$C$88),(IF(AND($AR18=BRASS!$B$89,($T18&gt;=BRASS!$F$89),($T18&lt;=BRASS!$G$89),($V18=BRASS!$E$89)),(BRASS!$C$89),(IF(AND($AR18=BRASS!$B$90,($T18&gt;=BRASS!$F$90),($T18&lt;=BRASS!$G$90),($V18=BRASS!$E$90)),(BRASS!$C$90),(IF(AND($AR18=BRASS!$B$91,($T18&gt;=BRASS!$F$91),($T18&lt;=BRASS!$G$91),($V18=BRASS!$E$91)),(BRASS!$C$91),(IF(AND($AR18=BRASS!$B$92,($T18&gt;=BRASS!$F$92),($T18&lt;=BRASS!$G$92),($V18=BRASS!$E$92)),(BRASS!$C$92),(IF(AND($AR18=BRASS!$B$93,($T18&gt;=BRASS!$F$93),($T18&lt;=BRASS!$G$93),($V18=BRASS!$E$93)),(BRASS!$C$93),(IF(AND($AR18=BRASS!$B$94,($T18&gt;=BRASS!$F$94),($T18&lt;=BRASS!$G$94),($V18=BRASS!$E$94)),(BRASS!$C$94),(IF(AND($AR18=BRASS!$B$95,($T18&gt;=BRASS!$F$95),($T18&lt;=BRASS!$G$95),($V18=BRASS!$E$95)),(BRASS!$C$95),(IF(AND($AR18=BRASS!$B$96,($T18&gt;=BRASS!$F$96),($T18&lt;=BRASS!$G$96),($V18=BRASS!$E$96)),(BRASS!$C$96),(IF(AND($AR18=BRASS!$B$97,($T18&gt;=BRASS!$F$97),($T18&lt;=BRASS!$G$97),($V18=BRASS!$E$97)),(BRASS!$C$97),("NA"))))))))))))))))))))))))))))))))))))))))))))))))))))))))))))))))))))))))))))</f>
        <v>NA</v>
      </c>
      <c r="AY18" s="82" t="str">
        <f t="shared" si="5"/>
        <v/>
      </c>
      <c r="AZ18" s="82" t="str">
        <f t="shared" si="6"/>
        <v/>
      </c>
      <c r="BA18" s="82" t="str">
        <f>IF(AND($AR18=BRASS!$B$4,($T18&gt;=BRASS!$F$4),($T18&lt;=BRASS!$G$4),($AA18=BRASS!$E$4)),(BRASS!$C$4),(IF(AND($AR18=BRASS!$B$5,($T18&gt;=BRASS!$F$5),($T18&lt;=BRASS!$G$5),($AA18=BRASS!$E$5)),(BRASS!$C$5),(IF(AND($AR18=BRASS!$B$6,($T18&gt;=BRASS!$F$6),($T18&lt;=BRASS!$G$6),($AA18=BRASS!$E$6)),(BRASS!$C$6),(IF(AND($AR18=BRASS!$B$7,($T18&gt;=BRASS!$F$7),($T18&lt;=BRASS!$G$7),($AA18=BRASS!$E$7)),(BRASS!$C$7),(IF(AND($AR18=BRASS!$B$8,($T18&gt;=BRASS!$F$8),($T18&lt;=BRASS!$G$8),($AA18=BRASS!$E$8)),(BRASS!$C$8),(IF(AND($AR18=BRASS!$B$9,($T18&gt;=BRASS!$F$9),($T18&lt;=BRASS!$G$9),($AA18=BRASS!$E$9)),(BRASS!$C$9),(IF(AND($AR18=BRASS!$B$10,($T18&gt;=BRASS!$F$10),($T18&lt;=BRASS!$G$10),($AA18=BRASS!$E$10)),(BRASS!$C$10),(IF(AND($AR18=BRASS!$B$11,($T18&gt;=BRASS!$F$11),($T18&lt;=BRASS!$G$11),($AA18=BRASS!$E$11)),(BRASS!$C$11),(IF(AND($AR18=BRASS!$B$12,($T18&gt;=BRASS!$F$12),($T18&lt;=BRASS!$G$12),($AA18=BRASS!$E$12)),(BRASS!$C$12),(IF(AND($AR18=BRASS!$B$13,($T18&gt;=BRASS!$F$13),($T18&lt;=BRASS!$G$13),($AA18=BRASS!$E$13)),(BRASS!$C$13),(IF(AND($AR18=BRASS!$B$14,($T18&gt;=BRASS!$F$14),($T18&lt;=BRASS!$G$14),($AA18=BRASS!$E$14)),(BRASS!$C$14),(IF(AND($AR18=BRASS!$B$15,($T18&gt;=BRASS!$F$15),($T18&lt;=BRASS!$G$15),($AA18=BRASS!$E$15)),(BRASS!$C$15),(IF(AND($AR18=BRASS!$B$16,($T18&gt;=BRASS!$F$16),($T18&lt;=BRASS!$G$16),($AA18=BRASS!$E$16)),(BRASS!$C$16),(IF(AND($AR18=BRASS!$B$17,($T18&gt;=BRASS!$F$17),($T18&lt;=BRASS!$G$17),($AA18=BRASS!$E$17)),(BRASS!$C$17),(IF(AND($AR18=BRASS!$B$18,($T18&gt;=BRASS!$F$18),($T18&lt;=BRASS!$G$18),($AA18=BRASS!$E$18)),(BRASS!$C$18),(IF(AND($AR18=BRASS!$B$19,($T18&gt;=BRASS!$F$19),($T18&lt;=BRASS!$G$19),($AA18=BRASS!$E$19)),(BRASS!$C$19),(IF(AND($AR18=BRASS!$B$20,($T18&gt;=BRASS!$F$20),($T18&lt;=BRASS!$G$20),($AA18=BRASS!$E$20)),(BRASS!$C$20),(IF(AND($AR18=BRASS!$B$21,($T18&gt;=BRASS!$F$21),($T18&lt;=BRASS!$G$21),($AA18=BRASS!$E$21)),(BRASS!$C$21),(IF(AND($AR18=BRASS!$B$22,($T18&gt;=BRASS!$F$22),($T18&lt;=BRASS!$G$22),($AA18=BRASS!$E$22)),(BRASS!$C$22),(IF(AND($AR18=BRASS!$B$23,($T18&gt;=BRASS!$F$23),($T18&lt;=BRASS!$G$23),($AA18=BRASS!$E$23)),(BRASS!$C$23),(IF(AND($AR18=BRASS!$B$24,($T18&gt;=BRASS!$F$24),($T18&lt;=BRASS!$G$24),($AA18=BRASS!$E$24)),(BRASS!$C$24),(IF(AND($AR18=BRASS!$B$25,($T18&gt;=BRASS!$F$25),($T18&lt;=BRASS!$G$25),($AA18=BRASS!$E$25)),(BRASS!$C$25),(IF(AND($AR18=BRASS!$B$26,($T18&gt;=BRASS!$F$26),($T18&lt;=BRASS!$G$26),($AA18=BRASS!$E$26)),(BRASS!$C$26),(IF(AND($AR18=BRASS!$B$27,($T18&gt;=BRASS!$F$27),($T18&lt;=BRASS!$G$27),($AA18=BRASS!$E$27)),(BRASS!$C$27),(IF(AND($AR18=BRASS!$B$28,($T18&gt;=BRASS!$F$28),($T18&lt;=BRASS!$G$28),($AA18=BRASS!$E$28)),(BRASS!$C$28),(IF(AND($AR18=BRASS!$B$29,($T18&gt;=BRASS!$F$29),($T18&lt;=BRASS!$G$29),($AA18=BRASS!$E$29)),(BRASS!$C$29),(IF(AND($AR18=BRASS!$B$30,($T18&gt;=BRASS!$F$30),($T18&lt;=BRASS!$G$30),($AA18=BRASS!$E$30)),(BRASS!$C$30),(IF(AND($AR18=BRASS!$B$31,($T18&gt;=BRASS!$F$31),($T18&lt;=BRASS!$G$31),($AA18=BRASS!$E$31)),(BRASS!$C$31),(IF(AND($AR18=BRASS!$B$32,($T18&gt;=BRASS!$F$32),($T18&lt;=BRASS!$G$32),($AA18=BRASS!$E$32)),(BRASS!$C$32),(IF(AND($AR18=BRASS!$B$33,($T18&gt;=BRASS!$F$33),($T18&lt;=BRASS!$G$33),($AA18=BRASS!$E$33)),(BRASS!$C$33),(IF(AND($AR18=BRASS!$B$34,($T18&gt;=BRASS!$F$34),($T18&lt;=BRASS!$G$34),($AA18=BRASS!$E$34)),(BRASS!$C$34),(IF(AND($AR18=BRASS!$B$35,($T18&gt;=BRASS!$F$35),($T18&lt;=BRASS!$G$35),($AA18=BRASS!$E$35)),(BRASS!$C$35),(IF(AND($AR18=BRASS!$B$36,($T18&gt;=BRASS!$F$36),($T18&lt;=BRASS!$G$36),($AA18=BRASS!$E$36)),(BRASS!$C$36),(IF(AND($AR18=BRASS!$B$37,($T18&gt;=BRASS!$F$37),($T18&lt;=BRASS!$G$37),($AA18=BRASS!$E$37)),(BRASS!$C$37),(IF(AND($AR18=BRASS!$B$38,($T18&gt;=BRASS!$F$38),($T18&lt;=BRASS!$G$38),($AA18=BRASS!$E$38)),(BRASS!$C$38),(IF(AND($AR18=BRASS!$B$39,($T18&gt;=BRASS!$F$39),($T18&lt;=BRASS!$G$39),($AA18=BRASS!$E$39)),(BRASS!$C$39),(IF(AND($AR18=BRASS!$B$40,($T18&gt;=BRASS!$F$40),($T18&lt;=BRASS!$G$40),($AA18=BRASS!$E$40)),(BRASS!$C$40),(IF(AND($AR18=BRASS!$B$41,($T18&gt;=BRASS!$F$41),($T18&lt;=BRASS!$G$41),($AA18=BRASS!$E$41)),(BRASS!$C$41),(IF(AND($AR18=BRASS!$B$42,($T18&gt;=BRASS!$F$42),($T18&lt;=BRASS!$G$42),($AA18=BRASS!$E$42)),(BRASS!$C$42),(IF(AND($AR18=BRASS!$B$43,($T18&gt;=BRASS!$F$43),($T18&lt;=BRASS!$G$43),($AA18=BRASS!$E$43)),(BRASS!$C$43),(IF(AND($AR18=BRASS!$B$44,($T18&gt;=BRASS!$F$44),($T18&lt;=BRASS!$G$44),($AA18=BRASS!$E$44)),(BRASS!$C$44),(IF(AND($AR18=BRASS!$B$45,($T18&gt;=BRASS!$F$45),($T18&lt;=BRASS!$G$45),($AA18=BRASS!$E$45)),(BRASS!$C$45),(IF(AND($AR18=BRASS!$B$46,($T18&gt;=BRASS!$F$46),($T18&lt;=BRASS!$G$46),($AA18=BRASS!$E$46)),(BRASS!$C$46),(IF(AND($AR18=BRASS!$B$47,($T18&gt;=BRASS!$F$47),($T18&lt;=BRASS!$G$47),($AA18=BRASS!$E$47)),(BRASS!$C$47),(IF(AND($AR18=BRASS!$B$48,($T18&gt;=BRASS!$F$48),($T18&lt;=BRASS!$G$48),($AA18=BRASS!$E$48)),(BRASS!$C$48),(IF(AND($AR18=BRASS!$B$49,($T18&gt;=BRASS!$F$49),($T18&lt;=BRASS!$G$49),($AA18=BRASS!$E$49)),(BRASS!$C$49),(IF(AND($AR18=BRASS!$B$50,($T18&gt;=BRASS!$F$50),($T18&lt;=BRASS!$G$50),($AA18=BRASS!$E$50)),(BRASS!$C$50),(IF(AND($AR18=BRASS!$B$51,($T18&gt;=BRASS!$F$51),($T18&lt;=BRASS!$G$51),($AA18=BRASS!$E$51)),(BRASS!$C$51),(IF(AND($AR18=BRASS!$B$52,($T18&gt;=BRASS!$F$52),($T18&lt;=BRASS!$G$52),($AA18=BRASS!$E$52)),(BRASS!$C$52),(IF(AND($AR18=BRASS!$B$53,($T18&gt;=BRASS!$F$53),($T18&lt;=BRASS!$G$53),($AA18=BRASS!$E$53)),(BRASS!$C$53),(IF(AND($AR18=BRASS!$B$54,($T18&gt;=BRASS!$F$54),($T18&lt;=BRASS!$G$54),($AA18=BRASS!$E$54)),(BRASS!$C$54),(IF(AND($AR18=BRASS!$B$55,($T18&gt;=BRASS!$F$55),($T18&lt;=BRASS!$G$55),($AA18=BRASS!$E$55)),(BRASS!$C$55),(IF(AND($AR18=BRASS!$B$56,($T18&gt;=BRASS!$F$56),($T18&lt;=BRASS!$G$56),($AA18=BRASS!$E$56)),(BRASS!$C$56),(IF(AND($AR18=BRASS!$B$57,($T18&gt;=BRASS!$F$57),($T18&lt;=BRASS!$G$57),($AA18=BRASS!$E$57)),(BRASS!$C$57),(IF(AND($AR18=BRASS!$B$58,($T18&gt;=BRASS!$F$58),($T18&lt;=BRASS!$G$58),($AA18=BRASS!$E$58)),(BRASS!$C$58),(IF(AND($AR18=BRASS!$B$59,($T18&gt;=BRASS!$F$59),($T18&lt;=BRASS!$G$59),($AA18=BRASS!$E$59)),(BRASS!$C$59),("NA"))))))))))))))))))))))))))))))))))))))))))))))))))))))))))))))))))))))))))))))))))))))))))))))))))))))))))))))))</f>
        <v>NA</v>
      </c>
      <c r="BB18" s="151" t="str">
        <f>(IF(AND($AR18=BRASS!$B$98,($T18&gt;=BRASS!$F$98),($T18&lt;=BRASS!$G$98),($AA18=BRASS!$E$98)),(BRASS!$C$98),(IF(AND($AR18=BRASS!$B$99,($T18&gt;=BRASS!$F$99),($T18&lt;=BRASS!$G$99),($AA18=BRASS!$E$99)),(BRASS!$C$99),(IF(AND($AR18=BRASS!$B$100,($T18&gt;=BRASS!$F$100),($T18&lt;=BRASS!$G$100),($AA18=BRASS!$E$100)),(BRASS!$C$100),(IF(AND($AR18=BRASS!$B$101,($T18&gt;=BRASS!$F$101),($T18&lt;=BRASS!$G$101),($AA18=BRASS!$E$101)),(BRASS!$C$101),(IF(AND($AR18=BRASS!$B$102,($T18&gt;=BRASS!$F$102),($T18&lt;=BRASS!$G$102),($AA18=BRASS!$E$102)),(BRASS!$C$102),(IF(AND($AR18=BRASS!$B$103,($T18&gt;=BRASS!$F$103),($T18&lt;=BRASS!$G$103),($AA18=BRASS!$E$103)),(BRASS!$C$103),(IF(AND($AR18=BRASS!$B$104,($T18&gt;=BRASS!$F$104),($T18&lt;=BRASS!$G$104),($AA18=BRASS!$E$104)),(BRASS!$C$104),(IF(AND($AR18=BRASS!$B$105,($T18&gt;=BRASS!$F$105),($T18&lt;=BRASS!$G$105),($AA18=BRASS!$E$105)),(BRASS!$C$105),(IF(AND($AR18=BRASS!$B$106,($T18&gt;=BRASS!$F$106),($T18&lt;=BRASS!$G$106),($AA18=BRASS!$E$106)),(BRASS!$C$106),(IF(AND($AR18=BRASS!$B$107,($T18&gt;=BRASS!$F$107),($T18&lt;=BRASS!$G$107),($AA18=BRASS!$E$107)),(BRASS!$C$107),(IF(AND($AR18=BRASS!$B$108,($T18&gt;=BRASS!$F$108),($T18&lt;=BRASS!$G$108),($AA18=BRASS!$E$108)),(BRASS!$C$108),(IF(AND($AR18=BRASS!$B$109,($T18&gt;=BRASS!$F$109),($T18&lt;=BRASS!$G$109),($AA18=BRASS!$E$109)),(BRASS!$C$109),(IF(AND($AR18=BRASS!$B$110,($T18&gt;=BRASS!$F$110),($T18&lt;=BRASS!$G$110),($AA18=BRASS!$E$110)),(BRASS!$C$110),(IF(AND($AR18=BRASS!$B$111,($T18&gt;=BRASS!$F$111),($T18&lt;=BRASS!$G$111),($AA18=BRASS!$E$111)),(BRASS!$C$111),(IF(AND($AR18=BRASS!$B$112,($T18&gt;=BRASS!$F$112),($T18&lt;=BRASS!$G$112),($AA18=BRASS!$E$112)),(BRASS!$C$112),(IF(AND($AR18=BRASS!$B$113,($T18&gt;=BRASS!$F$113),($T18&lt;=BRASS!$G$113),($AA18=BRASS!$E$113)),(BRASS!$C$113),(IF(AND($AR18=BRASS!$B$114,($T18&gt;=BRASS!$F$114),($T18&lt;=BRASS!$G$114),($AA18=BRASS!$E$114)),(BRASS!$C$114),(IF(AND($AR18=BRASS!$B$115,($T18&gt;=BRASS!$F$115),($T18&lt;=BRASS!$G$115),($AA18=BRASS!$E$115)),(BRASS!$C$115),(IF(AND($AR18=BRASS!$B$116,($T18&gt;=BRASS!$F$116),($T18&lt;=BRASS!$G$116),($AA18=BRASS!$E$116)),(BRASS!$C$116),(IF(AND($AR18=BRASS!$B$117,($T18&gt;=BRASS!$F$117),($T18&lt;=BRASS!$G$117),($AA18=BRASS!$E$117)),(BRASS!$C$117),(IF(AND($AR18=BRASS!$B$118,($T18&gt;=BRASS!$F$118),($T18&lt;=BRASS!$G$118),($AA18=BRASS!$E$118)),(BRASS!$C$118),(IF(AND($AR18=BRASS!$B$119,($T18&gt;=BRASS!$F$119),($T18&lt;=BRASS!$G$119),($AA18=BRASS!$E$119)),(BRASS!$C$119),(IF(AND($AR18=BRASS!$B$120,($T18&gt;=BRASS!$F$120),($T18&lt;=BRASS!$G$120),($AA18=BRASS!$E$120)),(BRASS!$C$120),(IF(AND($AR18=BRASS!$B$121,($T18&gt;=BRASS!$F$121),($T18&lt;=BRASS!$G$121),($AA18=BRASS!$E$121)),(BRASS!$C$121),(IF(AND($AR18=BRASS!$B$122,($T18&gt;=BRASS!$F$122),($T18&lt;=BRASS!$G$122),($AA18=BRASS!$E$122)),(BRASS!$C$122),(IF(AND($AR18=BRASS!$B$123,($T18&gt;=BRASS!$F$123),($T18&lt;=BRASS!$G$123),($AA18=BRASS!$E$123)),(BRASS!$C$123),(IF(AND($AR18=BRASS!$B$124,($T18&gt;=BRASS!$F$124),($T18&lt;=BRASS!$G$124),($AA18=BRASS!$E$124)),(BRASS!$C$124),(IF(AND($AR18=BRASS!$B$125,($T18&gt;=BRASS!$F$125),($T18&lt;=BRASS!$G$125),($AA18=BRASS!$E$125)),(BRASS!$C$125),(IF(AND($AR18=BRASS!$B$126,($T18&gt;=BRASS!$F$126),($T18&lt;=BRASS!$G$126),($AA18=BRASS!$E$126)),(BRASS!$C$126),(IF(AND($AR18=BRASS!$B$127,($T18&gt;=BRASS!$F$127),($T18&lt;=BRASS!$G$127),($AA18=BRASS!$E$127)),(BRASS!$C$127),(IF(AND($AR18=BRASS!$B$128,($T18&gt;=BRASS!$F$128),($T18&lt;=BRASS!$G$128),($AA18=BRASS!$E$128)),(BRASS!$C$128),(IF(AND($AR18=BRASS!$B$129,($T18&gt;=BRASS!$F$129),($T18&lt;=BRASS!$G$129),($AA18=BRASS!$E$129)),(BRASS!$C$129),(IF(AND($AR18=BRASS!$B$130,($T18&gt;=BRASS!$F$130),($T18&lt;=BRASS!$G$130),($AA18=BRASS!$E$130)),(BRASS!$C$130),(IF(AND($AR18=BRASS!$B$131,($T18&gt;=BRASS!$F$131),($T18&lt;=BRASS!$G$131),($AA18=BRASS!$E$131)),(BRASS!$C$131),(IF(AND($AR18=BRASS!$B$132,($T18&gt;=BRASS!$F$132),($T18&lt;=BRASS!$G$132),($AA18=BRASS!$E$132)),(BRASS!$C$132),(IF(AND($AR18=BRASS!$B$133,($T18&gt;=BRASS!$F$133),($T18&lt;=BRASS!$G$133),($AA18=BRASS!$E$133)),(BRASS!$C$133),(IF(AND($AR18=BRASS!$B$134,($T18&gt;=BRASS!$F$134),($T18&lt;=BRASS!$G$134),($AA18=BRASS!$E$134)),(BRASS!$C$134),(IF(AND($AR18=BRASS!$B$135,($T18&gt;=BRASS!$F$135),($T18&lt;=BRASS!$G$135),($AA18=BRASS!$E$135)),(BRASS!$C$135),(IF(AND($AR18=BRASS!$B$136,($T18&gt;=BRASS!$F$136),($T18&lt;=BRASS!$G$136),($AA18=BRASS!$E$136)),(BRASS!$C$136),(IF(AND($AR18=BRASS!$B$137,($T18&gt;=BRASS!$F$137),($T18&lt;=BRASS!$G$137),($AA18=BRASS!$E$137)),(BRASS!$C$137),(IF(AND($AR18=BRASS!$B$138,($T18&gt;=BRASS!$F$138),($T18&lt;=BRASS!$G$138),($AA18=BRASS!$E$138)),(BRASS!$C$138),(IF(AND($AR18=BRASS!$B$139,($T18&gt;=BRASS!$F$139),($T18&lt;=BRASS!$G$139),($AA18=BRASS!$E$139)),(BRASS!$C$139),(IF(AND($AR18=BRASS!$B$140,($T18&gt;=BRASS!$F$140),($T18&lt;=BRASS!$G$140),($AA18=BRASS!$E$140)),(BRASS!$C$140),(IF(AND($AR18=BRASS!$B$141,($T18&gt;=BRASS!$F$141),($T18&lt;=BRASS!$G$141),($AA18=BRASS!$E$141)),(BRASS!$C$141),(IF(AND($AR18=BRASS!$B$142,($T18&gt;=BRASS!$F$142),($T18&lt;=BRASS!$G$142),($AA18=BRASS!$E$142)),(BRASS!$C$142),(IF(AND($AR18=BRASS!$B$143,($T18&gt;=BRASS!$F$143),($T18&lt;=BRASS!$G$143),($AA18=BRASS!$E$143)),(BRASS!$C$143),(IF(AND($AR18=BRASS!$B$144,($T18&gt;=BRASS!$F$144),($T18&lt;=BRASS!$G$144),($AA18=BRASS!$E$144)),(BRASS!$C$144),(IF(AND($AR18=BRASS!$B$145,($T18&gt;=BRASS!$F$145),($T18&lt;=BRASS!$G$145),($AA18=BRASS!$E$145)),(BRASS!$C$145),(IF(AND($AR18=BRASS!$B$145,($T18&gt;=BRASS!$F$145),($T18&lt;=BRASS!$G$145),($AA18=BRASS!$E$145)),(BRASS!$C$145),(IF(AND($AR18=BRASS!$B$146,($T18&gt;=BRASS!$F$146),($T18&lt;=BRASS!$G$146),($AA18=BRASS!$E$146)),(BRASS!$C$146),(IF(AND($AR18=BRASS!$B$147,($T18&gt;=BRASS!$F$147),($T18&lt;=BRASS!$G$147),($AA18=BRASS!$E$147)),(BRASS!$C$147),(IF(AND($AR18=BRASS!$B$148,($T18&gt;=BRASS!$F$148),($T18&lt;=BRASS!$G$148),($AA18=BRASS!$E$148)),(BRASS!$C$148),(IF(AND($AR18=BRASS!$B$149,($T18&gt;=BRASS!$F$149),($T18&lt;=BRASS!$G$149),($AA18=BRASS!$E$149)),(BRASS!$C$149),(IF(AND($AR18=BRASS!$B$150,($T18&gt;=BRASS!$F$150),($T18&lt;=BRASS!$G$150),($AA18=BRASS!$E$150)),(BRASS!$C$150),(IF(AND($AR18=BRASS!$B$151,($T18&gt;=BRASS!$F$151),($T18&lt;=BRASS!$G$151),($AA18=BRASS!$E$151)),(BRASS!$C$151),(IF(AND($AR18=BRASS!$B$152,($T18&gt;=BRASS!$F$152),($T18&lt;=BRASS!$G$152),($AA18=BRASS!$E$152)),(BRASS!$C$152),(IF(AND($AR18=BRASS!$B$153,($T18&gt;=BRASS!$F$153),($T18&lt;=BRASS!$G$153),($AA18=BRASS!$E$153)),(BRASS!$C$153),("NA")))))))))))))))))))))))))))))))))))))))))))))))))))))))))))))))))))))))))))))))))))))))))))))))))))))))))))))))))))</f>
        <v>NA</v>
      </c>
      <c r="BC18" s="152" t="str">
        <f>IF(AND($AR18=BRASS!$B$154,($T18&gt;=BRASS!$F$154),($T18&lt;=BRASS!$G$154),($AA18=BRASS!$E$154)),(BRASS!$C$154),(IF(AND($AR18=BRASS!$B$155,($T18&gt;=BRASS!$F$155),($T18&lt;=BRASS!$G$155),($AA18=BRASS!$E$155)),(BRASS!$C$155),(IF(AND($AR18=BRASS!$B$156,($T18&gt;=BRASS!$F$156),($T18&lt;=BRASS!$G$156),($AA18=BRASS!$E$156)),(BRASS!$C$156),(IF(AND($AR18=BRASS!$B$157,($T18&gt;=BRASS!$F$157),($T18&lt;=BRASS!$G$157),($AA18=BRASS!$E$157)),(BRASS!$C$157),(IF(AND($AR18=BRASS!$B$158,($T18&gt;=BRASS!$F$158),($T18&lt;=BRASS!$G$158),($AA18=BRASS!$E$158)),(BRASS!$C$158),(IF(AND($AR18=BRASS!$B$159,($T18&gt;=BRASS!$F$159),($T18&lt;=BRASS!$G$159),($AA18=BRASS!$E$159)),(BRASS!$C$159),(IF(AND($AR18=BRASS!$B$160,($T18&gt;=BRASS!$F$160),($T18&lt;=BRASS!$G$160),($AA18=BRASS!$E$160)),(BRASS!$C$160),(IF(AND($AR18=BRASS!$B$161,($T18&gt;=BRASS!$F$161),($T18&lt;=BRASS!$G$161),($AA18=BRASS!$E$161)),(BRASS!$C$161),(IF(AND($AR18=BRASS!$B$162,($T18&gt;=BRASS!$F$162),($T18&lt;=BRASS!$G$162),($AA18=BRASS!$E$162)),(BRASS!$C$162),(IF(AND($AR18=BRASS!$B$163,($T18&gt;=BRASS!$F$163),($T18&lt;=BRASS!$G$163),($AA18=BRASS!$E$163)),(BRASS!$C$163),(IF(AND($AR18=BRASS!$B$164,($T18&gt;=BRASS!$F$164),($T18&lt;=BRASS!$G$164),($AA18=BRASS!$E$164)),(BRASS!$C$164),(IF(AND($AR18=BRASS!$B$165,($T18&gt;=BRASS!$F$165),($T18&lt;=BRASS!$G$165),($AA18=BRASS!$E$165)),(BRASS!$C$165),(IF(AND($AR18=BRASS!$B$166,($T18&gt;=BRASS!$F$166),($T18&lt;=BRASS!$G$166),($AA18=BRASS!$E$166)),(BRASS!$C$166),(IF(AND($AR18=BRASS!$B$167,($T18&gt;=BRASS!$F$167),($T18&lt;=BRASS!$G$167),($AA18=BRASS!$E$167)),(BRASS!$C$167),(IF(AND($AR18=BRASS!$B$168,($T18&gt;=BRASS!$F$168),($T18&lt;=BRASS!$G$168),($AA18=BRASS!$E$168)),(BRASS!$C$168),(IF(AND($AR18=BRASS!$B$169,($T18&gt;=BRASS!$F$169),($T18&lt;=BRASS!$G$169),($AA18=BRASS!$E$169)),(BRASS!$C$169),(IF(AND($AR18=BRASS!$B$170,($T18&gt;=BRASS!$F$170),($T18&lt;=BRASS!$G$170),($AA18=BRASS!$E$170)),(BRASS!$C$170),(IF(AND($AR18=BRASS!$B$171,($T18&gt;=BRASS!$F$171),($T18&lt;=BRASS!$G$171),($AA18=BRASS!$E$171)),(BRASS!$C$171),(IF(AND($AR18=BRASS!$B$172,($T18&gt;=BRASS!$F$172),($T18&lt;=BRASS!$G$172),($AA18=BRASS!$E$172)),(BRASS!$C$172),(IF(AND($AR18=BRASS!$B$173,($T18&gt;=BRASS!$F$173),($T18&lt;=BRASS!$G$173),($AA18=BRASS!$E$173)),(BRASS!$C$173),(IF(AND($AR18=BRASS!$B$174,($T18&gt;=BRASS!$F$174),($T18&lt;=BRASS!$G$174),($AA18=BRASS!$E$174)),(BRASS!$C$174),(IF(AND($AR18=BRASS!$B$175,($T18&gt;=BRASS!$F$175),($T18&lt;=BRASS!$G$175),($AA18=BRASS!$E$175)),(BRASS!$C$175),(IF(AND($AR18=BRASS!$B$176,($T18&gt;=BRASS!$F$176),($T18&lt;=BRASS!$G$176),($AA18=BRASS!$E$176)),(BRASS!$C$176),(IF(AND($AR18=BRASS!$B$177,($T18&gt;=BRASS!$F$177),($T18&lt;=BRASS!$G$177),($AA18=BRASS!$E$177)),(BRASS!$C$177),(IF(AND($AR18=BRASS!$B$178,($T18&gt;=BRASS!$F$178),($T18&lt;=BRASS!$G$178),($AA18=BRASS!$E$178)),(BRASS!$C$178),(IF(AND($AR18=BRASS!$B$179,($T18&gt;=BRASS!$F$179),($T18&lt;=BRASS!$G$179),($AA18=BRASS!$E$179)),(BRASS!$C$179),(IF(AND($AR18=BRASS!$B$180,($T18&gt;=BRASS!$F$180),($T18&lt;=BRASS!$G$180),($AA18=BRASS!$E$180)),(BRASS!$C$180),(IF(AND($AR18=BRASS!$B$181,($T18&gt;=BRASS!$F$181),($T18&lt;=BRASS!$G$181),($AA18=BRASS!$E$181)),(BRASS!$C$181),(IF(AND($AR18=BRASS!$B$182,($T18&gt;=BRASS!$F$182),($T18&lt;=BRASS!$G$182),($AA18=BRASS!$E$182)),(BRASS!$C$182),(IF(AND($AR18=BRASS!$B$183,($T18&gt;=BRASS!$F$183),($T18&lt;=BRASS!$G$183),($AA18=BRASS!$E$183)),(BRASS!$C$183),(IF(AND($AR18=BRASS!$B$184,($T18&gt;=BRASS!$F$184),($T18&lt;=BRASS!$G$184),($AA18=BRASS!$E$184)),(BRASS!$C$184),(IF(AND($AR18=BRASS!$B$185,($T18&gt;=BRASS!$F$185),($T18&lt;=BRASS!$G$185),($AA18=BRASS!$E$185)),(BRASS!$C$185),(IF(AND($AR18=BRASS!$B$186,($T18&gt;=BRASS!$F$186),($T18&lt;=BRASS!$G$186),($AA18=BRASS!$E$186)),(BRASS!$C$186),(IF(AND($AR18=BRASS!$B$187,($T18&gt;=BRASS!$F$187),($T18&lt;=BRASS!$G$187),($AA18=BRASS!$E$187)),(BRASS!$C$187),(IF(AND($AR18=BRASS!$B$188,($T18&gt;=BRASS!$F$188),($T18&lt;=BRASS!$G$188),($AA18=BRASS!$E$188)),(BRASS!$C$188),(IF(AND($AR18=BRASS!$B$189,($T18&gt;=BRASS!$F$189),($T18&lt;=BRASS!$G$189),($AA18=BRASS!$E$189)),(BRASS!$C$189),(IF(AND($AR18=BRASS!$B$190,($T18&gt;=BRASS!$F$190),($T18&lt;=BRASS!$G$190),($AA18=BRASS!$E$190)),(BRASS!$C$190),(IF(AND($AR18=BRASS!$B$191,($T18&gt;=BRASS!$F$191),($T18&lt;=BRASS!$G$191),($AA18=BRASS!$E$191)),(BRASS!$C$191),(IF(AND($AR18=BRASS!$B$192,($T18&gt;=BRASS!$F$192),($T18&lt;=BRASS!$G$192),($AA18=BRASS!$E$192)),(BRASS!$C$192),(IF(AND($AR18=BRASS!$B$193,($T18&gt;=BRASS!$F$193),($T18&lt;=BRASS!$G$193),($AA18=BRASS!$E$193)),(BRASS!$C$193),(IF(AND($AR18=BRASS!$B$194,($T18&gt;=BRASS!$F$194),($T18&lt;=BRASS!$G$194),($AA18=BRASS!$E$194)),(BRASS!$C$194),(IF(AND($AR18=BRASS!$B$195,($T18&gt;=BRASS!$F$195),($T18&lt;=BRASS!$G$195),($AA18=BRASS!$E$195)),(BRASS!$C$195),(IF(AND($AR18=BRASS!$B$196,($T18&gt;=BRASS!$F$196),($T18&lt;=BRASS!$G$196),($AA18=BRASS!$E$196)),(BRASS!$C$196),("NA"))))))))))))))))))))))))))))))))))))))))))))))))))))))))))))))))))))))))))))))))))))))</f>
        <v>NA</v>
      </c>
      <c r="BD18" s="152" t="str">
        <f>IF(AND($AR18=BRASS!$B$60,($T18&gt;=BRASS!$F$60),($T18&lt;=BRASS!$G$60),($AA18=BRASS!$E$60)),(BRASS!$C$60),(IF(AND($AR18=BRASS!$B$61,($T18&gt;=BRASS!$F$61),($T18&lt;=BRASS!$G$61),($AA18=BRASS!$E$61)),(BRASS!$C$61),(IF(AND($AR18=BRASS!$B$62,($T18&gt;=BRASS!$F$62),($T18&lt;=BRASS!$G$62),($AA18=BRASS!$E$62)),(BRASS!$C$62),(IF(AND($AR18=BRASS!$B$63,($T18&gt;=BRASS!$F$63),($T18&lt;=BRASS!$G$63),($AA18=BRASS!$E$63)),(BRASS!$C$63),(IF(AND($AR18=BRASS!$B$64,($T18&gt;=BRASS!$F$64),($T18&lt;=BRASS!$G$64),($AA18=BRASS!$E$64)),(BRASS!$C$64),(IF(AND($AR18=BRASS!$B$65,($T18&gt;=BRASS!$F$65),($T18&lt;=BRASS!$G$65),($AA18=BRASS!$E$65)),(BRASS!$C$65),(IF(AND($AR18=BRASS!$B$66,($T18&gt;=BRASS!$F$66),($T18&lt;=BRASS!$G$66),($AA18=BRASS!$E$66)),(BRASS!$C$66),(IF(AND($AR18=BRASS!$B$67,($T18&gt;=BRASS!$F$67),($T18&lt;=BRASS!$G$67),($AA18=BRASS!$E$67)),(BRASS!$C$67),(IF(AND($AR18=BRASS!$B$68,($T18&gt;=BRASS!$F$68),($T18&lt;=BRASS!$G$68),($AA18=BRASS!$E$68)),(BRASS!$C$68),(IF(AND($AR18=BRASS!$B$69,($T18&gt;=BRASS!$F$69),($T18&lt;=BRASS!$G$69),($AA18=BRASS!$E$69)),(BRASS!$C$69),(IF(AND($AR18=BRASS!$B$70,($T18&gt;=BRASS!$F$70),($T18&lt;=BRASS!$G$70),($AA18=BRASS!$E$70)),(BRASS!$C$70),(IF(AND($AR18=BRASS!$B$71,($T18&gt;=BRASS!$F$71),($T18&lt;=BRASS!$G$71),($AA18=BRASS!$E$71)),(BRASS!$C$71),(IF(AND($AR18=BRASS!$B$72,($T18&gt;=BRASS!$F$72),($T18&lt;=BRASS!$G$72),($AA18=BRASS!$E$72)),(BRASS!$C$72),(IF(AND($AR18=BRASS!$B$73,($T18&gt;=BRASS!$F$73),($T18&lt;=BRASS!$G$73),($AA18=BRASS!$E$73)),(BRASS!$C$73),(IF(AND($AR18=BRASS!$B$74,($T18&gt;=BRASS!$F$74),($T18&lt;=BRASS!$G$74),($AA18=BRASS!$E$74)),(BRASS!$C$74),(IF(AND($AR18=BRASS!$B$75,($T18&gt;=BRASS!$F$75),($T18&lt;=BRASS!$G$75),($AA18=BRASS!$E$75)),(BRASS!$C$75),(IF(AND($AR18=BRASS!$B$76,($T18&gt;=BRASS!$F$76),($T18&lt;=BRASS!$G$76),($AA18=BRASS!$E$76)),(BRASS!$C$76),(IF(AND($AR18=BRASS!$B$77,($T18&gt;=BRASS!$F$77),($T18&lt;=BRASS!$G$77),($AA18=BRASS!$E$77)),(BRASS!$C$77),(IF(AND($AR18=BRASS!$B$78,($T18&gt;=BRASS!$F$78),($T18&lt;=BRASS!$G$78),($AA18=BRASS!$E$78)),(BRASS!$C$78),(IF(AND($AR18=BRASS!$B$79,($T18&gt;=BRASS!$F$79),($T18&lt;=BRASS!$G$79),($AA18=BRASS!$E$79)),(BRASS!$C$79),(IF(AND($AR18=BRASS!$B$80,($T18&gt;=BRASS!$F$80),($T18&lt;=BRASS!$G$80),($AA18=BRASS!$E$80)),(BRASS!$C$80),(IF(AND($AR18=BRASS!$B$81,($T18&gt;=BRASS!$F$81),($T18&lt;=BRASS!$G$81),($AA18=BRASS!$E$81)),(BRASS!$C$81),(IF(AND($AR18=BRASS!$B$82,($T18&gt;=BRASS!$F$82),($T18&lt;=BRASS!$G$82),($AA18=BRASS!$E$82)),(BRASS!$C$82),(IF(AND($AR18=BRASS!$B$83,($T18&gt;=BRASS!$F$83),($T18&lt;=BRASS!$G$83),($AA18=BRASS!$E$83)),(BRASS!$C$83),(IF(AND($AR18=BRASS!$B$84,($T18&gt;=BRASS!$F$84),($T18&lt;=BRASS!$G$84),($AA18=BRASS!$E$84)),(BRASS!$C$84),(IF(AND($AR18=BRASS!$B$85,($T18&gt;=BRASS!$F$85),($T18&lt;=BRASS!$G$85),($AA18=BRASS!$E$85)),(BRASS!$C$85),(IF(AND($AR18=BRASS!$B$86,($T18&gt;=BRASS!$F$86),($T18&lt;=BRASS!$G$86),($AA18=BRASS!$E$86)),(BRASS!$C$86),(IF(AND($AR18=BRASS!$B$87,($T18&gt;=BRASS!$F$87),($T18&lt;=BRASS!$G$87),($AA18=BRASS!$E$87)),(BRASS!$C$87),(IF(AND($AR18=BRASS!$B$88,($T18&gt;=BRASS!$F$88),($T18&lt;=BRASS!$G$88),($AA18=BRASS!$E$88)),(BRASS!$C$88),(IF(AND($AR18=BRASS!$B$89,($T18&gt;=BRASS!$F$89),($T18&lt;=BRASS!$G$89),($AA18=BRASS!$E$89)),(BRASS!$C$89),(IF(AND($AR18=BRASS!$B$90,($T18&gt;=BRASS!$F$90),($T18&lt;=BRASS!$G$90),($AA18=BRASS!$E$90)),(BRASS!$C$90),(IF(AND($AR18=BRASS!$B$91,($T18&gt;=BRASS!$F$91),($T18&lt;=BRASS!$G$91),($AA18=BRASS!$E$91)),(BRASS!$C$91),(IF(AND($AR18=BRASS!$B$92,($T18&gt;=BRASS!$F$92),($T18&lt;=BRASS!$G$92),($AA18=BRASS!$E$92)),(BRASS!$C$92),(IF(AND($AR18=BRASS!$B$93,($T18&gt;=BRASS!$F$93),($T18&lt;=BRASS!$G$93),($AA18=BRASS!$E$93)),(BRASS!$C$93),(IF(AND($AR18=BRASS!$B$94,($T18&gt;=BRASS!$F$94),($T18&lt;=BRASS!$G$94),($AA18=BRASS!$E$94)),(BRASS!$C$94),(IF(AND($AR18=BRASS!$B$95,($T18&gt;=BRASS!$F$95),($T18&lt;=BRASS!$G$95),($AA18=BRASS!$E$95)),(BRASS!$C$95),(IF(AND($AR18=BRASS!$B$96,($T18&gt;=BRASS!$F$96),($T18&lt;=BRASS!$G$96),($AA18=BRASS!$E$96)),(BRASS!$C$96),(IF(AND($AR18=BRASS!$B$97,($T18&gt;=BRASS!$F$97),($T18&lt;=BRASS!$G$97),($AA18=BRASS!$E$97)),(BRASS!$C$97),("NA"))))))))))))))))))))))))))))))))))))))))))))))))))))))))))))))))))))))))))))</f>
        <v>NA</v>
      </c>
      <c r="BE18" s="97"/>
      <c r="BF18" s="82" t="str">
        <f t="shared" si="7"/>
        <v/>
      </c>
      <c r="BG18" s="82" t="str">
        <f t="shared" si="8"/>
        <v/>
      </c>
      <c r="BH18" s="82" t="str">
        <f>IF(AND($AR18=SS!$B$4,($T18&gt;=SS!$F$4),($T18&lt;=SS!$G$4),($V18=SS!$E$4)),(SS!$C$4),(IF(AND($AR18=SS!$B$5,($T18&gt;=SS!$F$5),($T18&lt;=SS!$G$5),($V18=SS!$E$5)),(SS!$C$5),(IF(AND($AR18=SS!$B$6,($T18&gt;=SS!$F$6),($T18&lt;=SS!$G$6),($V18=SS!$E$6)),(SS!$C$6),(IF(AND($AR18=SS!$B$7,($T18&gt;=SS!$F$7),($T18&lt;=SS!$G$7),($V18=SS!$E$7)),(SS!$C$7),(IF(AND($AR18=SS!$B$8,($T18&gt;=SS!$F$8),($T18&lt;=SS!$G$8),($V18=SS!$E$8)),(SS!$C$8),(IF(AND($AR18=SS!$B$9,($T18&gt;=SS!$F$9),($T18&lt;=SS!$G$9),($V18=SS!$E$9)),(SS!$C$9),(IF(AND($AR18=SS!$B$10,($T18&gt;=SS!$F$10),($T18&lt;=SS!$G$10),($V18=SS!$E$10)),(SS!$C$10),(IF(AND($AR18=SS!$B$11,($T18&gt;=SS!$F$11),($T18&lt;=SS!$G$11),($V18=SS!$E$11)),(SS!$C$11),(IF(AND($AR18=SS!$B$12,($T18&gt;=SS!$F$12),($T18&lt;=SS!$G$12),($V18=SS!$E$12)),(SS!$C$12),(IF(AND($AR18=SS!$B$13,($T18&gt;=SS!$F$13),($T18&lt;=SS!$G$13),($V18=SS!$E$13)),(SS!$C$13),(IF(AND($AR18=SS!$B$14,($T18&gt;=SS!$F$14),($T18&lt;=SS!$G$14),($V18=SS!$E$14)),(SS!$C$14),(IF(AND($AR18=SS!$B$15,($T18&gt;=SS!$F$15),($T18&lt;=SS!$G$15),($V18=SS!$E$15)),(SS!$C$15),(IF(AND($AR18=SS!$B$16,($T18&gt;=SS!$F$16),($T18&lt;=SS!$G$16),($V18=SS!$E$16)),(SS!$C$16),(IF(AND($AR18=SS!$B$17,($T18&gt;=SS!$F$17),($T18&lt;=SS!$G$17),($V18=SS!$E$17)),(SS!$C$17),(IF(AND($AR18=SS!$B$18,($T18&gt;=SS!$F$18),($T18&lt;=SS!$G$18),($V18=SS!$E$18)),(SS!$C$18),(IF(AND($AR18=SS!$B$19,($T18&gt;=SS!$F$19),($T18&lt;=SS!$G$19),($V18=SS!$E$19)),(SS!$C$19),(IF(AND($AR18=SS!$B$20,($T18&gt;=SS!$F$20),($T18&lt;=SS!$G$20),($V18=SS!$E$20)),(SS!$C$20),(IF(AND($AR18=SS!$B$21,($T18&gt;=SS!$F$21),($T18&lt;=SS!$G$21),($V18=SS!$E$21)),(SS!$C$21),(IF(AND($AR18=SS!$B$22,($T18&gt;=SS!$F$22),($T18&lt;=SS!$G$22),($V18=SS!$E$22)),(SS!$C$22),(IF(AND($AR18=SS!$B$23,($T18&gt;=SS!$F$23),($T18&lt;=SS!$G$23),($V18=SS!$E$23)),(SS!$C$23),(IF(AND($AR18=SS!$B$24,($T18&gt;=SS!$F$24),($T18&lt;=SS!$G$24),($V18=SS!$E$24)),(SS!$C$24),(IF(AND($AR18=SS!$B$25,($T18&gt;=SS!$F$25),($T18&lt;=SS!$G$25),($V18=SS!$E$25)),(SS!$C$25),(IF(AND($AR18=SS!$B$26,($T18&gt;=SS!$F$26),($T18&lt;=SS!$G$26),($V18=SS!$E$26)),(SS!$C$26),(IF(AND($AR18=SS!$B$27,($T18&gt;=SS!$F$27),($T18&lt;=SS!$G$27),($V18=SS!$E$27)),(SS!$C$27),(IF(AND($AR18=SS!$B$28,($T18&gt;=SS!$F$28),($T18&lt;=SS!$G$28),($V18=SS!$E$28)),(SS!$C$28),(IF(AND($AR18=SS!$B$29,($T18&gt;=SS!$F$29),($T18&lt;=SS!$G$29),($V18=SS!$E$29)),(SS!$C$29),(IF(AND($AR18=SS!$B$30,($T18&gt;=SS!$F$30),($T18&lt;=SS!$G$30),($V18=SS!$E$30)),(SS!$C$30),("NA"))))))))))))))))))))))))))))))))))))))))))))))))))))))</f>
        <v>NA</v>
      </c>
      <c r="BI18" s="83" t="str">
        <f>(IF(AND($AR18=SS!$B$31,($T18&gt;=SS!$F$31),($T18&lt;=SS!$G$31),($V18=SS!$E$31)),(SS!$C$31),(IF(AND($AR18=SS!$B$32,($T18&gt;=SS!$F$32),($T18&lt;=SS!$G$32),($V18=SS!$E$32)),(SS!$C$32),(IF(AND($AR18=SS!$B$33,($T18&gt;=SS!$F$33),($T18&lt;=SS!$G$33),($V18=SS!$E$33)),(SS!$C$33),(IF(AND($AR18=SS!$B$34,($T18&gt;=SS!$F$34),($T18&lt;=SS!$G$34),($V18=SS!$E$34)),(SS!$C$34),(IF(AND($AR18=SS!$B$35,($T18&gt;=SS!$F$35),($T18&lt;=SS!$G$35),($V18=SS!$E$35)),(SS!$C$35),(IF(AND($AR18=SS!$B$36,($T18&gt;=SS!$F$36),($T18&lt;=SS!$G$36),($V18=SS!$E$36)),(SS!$C$36),(IF(AND($AR18=SS!$B$37,($T18&gt;=SS!$F$37),($T18&lt;=SS!$G$37),($V18=SS!$E$37)),(SS!$C$37),(IF(AND($AR18=SS!$B$38,($T18&gt;=SS!$F$38),($T18&lt;=SS!$G$38),($V18=SS!$E$38)),(SS!$C$38),(IF(AND($AR18=SS!$B$39,($T18&gt;=SS!$F$39),($T18&lt;=SS!$G$39),($V18=SS!$E$39)),(SS!$C$39),(IF(AND($AR18=SS!$B$40,($T18&gt;=SS!$F$40),($T18&lt;=SS!$G$40),($V18=SS!$E$40)),(SS!$C$40),(IF(AND($AR18=SS!$B$41,($T18&gt;=SS!$F$41),($T18&lt;=SS!$G$41),($V18=SS!$E$41)),(SS!$C$41),(IF(AND($AR18=SS!$B$42,($T18&gt;=SS!$F$42),($T18&lt;=SS!$G$42),($V18=SS!$E$42)),(SS!$C$42),(IF(AND($AR18=SS!$B$43,($T18&gt;=SS!$F$43),($T18&lt;=SS!$G$43),($V18=SS!$E$43)),(SS!$C$43),(IF(AND($AR18=SS!$B$44,($T18&gt;=SS!$F$44),($T18&lt;=SS!$G$44),($V18=SS!$E$44)),(SS!$C$44),(IF(AND($AR18=SS!$B$45,($T18&gt;=SS!$F$45),($T18&lt;=SS!$G$45),($V18=SS!$E$45)),(SS!$C$45),(IF(AND($AR18=SS!$B$46,($T18&gt;=SS!$F$46),($T18&lt;=SS!$G$46),($V18=SS!$E$46)),(SS!$C$46),(IF(AND($AR18=SS!$B$47,($T18&gt;=SS!$F$47),($T18&lt;=SS!$G$47),($V18=SS!$E$47)),(SS!$C$47),(IF(AND($AR18=SS!$B$48,($T18&gt;=SS!$F$48),($T18&lt;=SS!$G$48),($V18=SS!$E$48)),(SS!$C$48),(IF(AND($AR18=SS!$B$49,($T18&gt;=SS!$F$49),($T18&lt;=SS!$G$49),($V18=SS!$E$49)),(SS!$C$49),(IF(AND($AR18=SS!$B$50,($T18&gt;=SS!$F$50),($T18&lt;=SS!$G$50),($V18=SS!$E$50)),(SS!$C$50),(IF(AND($AR18=SS!$B$51,($T18&gt;=SS!$F$51),($T18&lt;=SS!$G$51),($V18=SS!$E$51)),(SS!$C$51),(IF(AND($AR18=SS!$B$52,($T18&gt;=SS!$F$52),($T18&lt;=SS!$G$52),($V18=SS!$E$52)),(SS!$C$52),(IF(AND($AR18=SS!$B$53,($T18&gt;=SS!$F$53),($T18&lt;=SS!$G$53),($V18=SS!$E$53)),(SS!$C$53),(IF(AND($AR18=SS!$B$54,($T18&gt;=SS!$F$54),($T18&lt;=SS!$G$54),($V18=SS!$E$54)),(SS!$C$54),(IF(AND($AR18=SS!$B$55,($T18&gt;=SS!$F$55),($T18&lt;=SS!$G$55),($V18=SS!$E$55)),(SS!$C$55),(IF(AND($AR18=SS!$B$56,($T18&gt;=SS!$F$56),($T18&lt;=SS!$G$56),($V18=SS!$E$56)),(SS!$C$56),(IF(AND($AR18=SS!$B$57,($T18&gt;=SS!$F$57),($T18&lt;=SS!$G$57),($V18=SS!$E$57)),(SS!$C$57),(IF(AND($AR18=SS!$B$58,($T18&gt;=SS!$F$58),($T18&lt;=SS!$G$58),($V18=SS!$E$58)),(SS!$C$58),(IF(AND($AR18=SS!$B$59,($T18&gt;=SS!$F$59),($T18&lt;=SS!$G$59),($V18=SS!$E$59)),(SS!$C$59),(IF(AND($AR18=SS!$B$60,($T18&gt;=SS!$F$60),($T18&lt;=SS!$G$60),($V18=SS!$E$60)),(SS!$C$60),("NA")))))))))))))))))))))))))))))))))))))))))))))))))))))))))))))</f>
        <v>NA</v>
      </c>
      <c r="BJ18" s="82" t="str">
        <f>IF(AND($AR18=SS!$B$61,($T18&gt;=SS!$F$61),($T18&lt;=SS!$G$61),($V18=SS!$E$61)),(SS!$C$61),(IF(AND($AR18=SS!$B$62,($T18&gt;=SS!$F$62),($T18&lt;=SS!$G$62),($V18=SS!$E$62)),(SS!$C$62),(IF(AND($AR18=SS!$B$63,($T18&gt;=SS!$F$63),($T18&lt;=SS!$G$63),($V18=SS!$E$63)),(SS!$C$63),(IF(AND($AR18=SS!$B$64,($T18&gt;=SS!$F$64),($T18&lt;=SS!$G$64),($V18=SS!$E$64)),(SS!$C$64),(IF(AND($AR18=SS!$B$65,($T18&gt;=SS!$F$65),($T18&lt;=SS!$G$65),($V18=SS!$E$65)),(SS!$C$65),(IF(AND($AR18=SS!$B$66,($T18&gt;=SS!$F$66),($T18&lt;=SS!$G$66),($V18=SS!$E$66)),(SS!$C$66),(IF(AND($AR18=SS!$B$67,($T18&gt;=SS!$F$67),($T18&lt;=SS!$G$67),($V18=SS!$E$67)),(SS!$C$67),(IF(AND($AR18=SS!$B$68,($T18&gt;=SS!$F$68),($T18&lt;=SS!$G$68),($V18=SS!$E$68)),(SS!$C$68),(IF(AND($AR18=SS!$B$69,($T18&gt;=SS!$F$69),($T18&lt;=SS!$G$69),($V18=SS!$E$69)),(SS!$C$69),(IF(AND($AR18=SS!$B$70,($T18&gt;=SS!$F$70),($T18&lt;=SS!$G$70),($V18=SS!$E$70)),(SS!$C$70),(IF(AND($AR18=SS!$B$71,($T18&gt;=SS!$F$71),($T18&lt;=SS!$G$71),($V18=SS!$E$71)),(SS!$C$71),(IF(AND($AR18=SS!$B$72,($T18&gt;=SS!$F$72),($T18&lt;=SS!$G$72),($V18=SS!$E$72)),(SS!$C$72),(IF(AND($AR18=SS!$B$73,($T18&gt;=SS!$F$73),($T18&lt;=SS!$G$73),($V18=SS!$E$73)),(SS!$C$73),(IF(AND($AR18=SS!$B$74,($T18&gt;=SS!$F$74),($T18&lt;=SS!$G$74),($V18=SS!$E$74)),(SS!$C$74),(IF(AND($AR18=SS!$B$75,($T18&gt;=SS!$F$75),($T18&lt;=SS!$G$75),($V18=SS!$E$75)),(SS!$C$75),(IF(AND($AR18=SS!$B$76,($T18&gt;=SS!$F$76),($T18&lt;=SS!$G$76),($V18=SS!$E$76)),(SS!$C$76),("NA"))))))))))))))))))))))))))))))))</f>
        <v>NA</v>
      </c>
      <c r="BK18" s="82" t="str">
        <f>IF(AND($AR18=SS!$B$77,($T18&gt;=SS!$F$77),($T18&lt;=SS!$G$77),($V18=SS!$E$77)),(SS!$C$77),(IF(AND($AR18=SS!$B$78,($T18&gt;=SS!$F$78),($T18&lt;=SS!$G$78),($V18=SS!$E$78)),(SS!$C$78),(IF(AND($AR18=SS!$B$79,($T18&gt;=SS!$F$79),($T18&lt;=SS!$G$79),($V18=SS!$E$79)),(SS!$C$79),(IF(AND($AR18=SS!$B$80,($T18&gt;=SS!$F$80),($T18&lt;=SS!$G$80),($V18=SS!$E$80)),(SS!$C$80),(IF(AND($AR18=SS!$B$81,($T18&gt;=SS!$F$81),($T18&lt;=SS!$G$81),($V18=SS!$E$81)),(SS!$C$81),(IF(AND($AR18=SS!$B$82,($T18&gt;=SS!$F$82),($T18&lt;=SS!$G$82),($V18=SS!$E$82)),(SS!$C$82),(IF(AND($AR18=SS!$B$83,($T18&gt;=SS!$F$83),($T18&lt;=SS!$G$83),($V18=SS!$E$83)),(SS!$C$83),(IF(AND($AR18=SS!$B$84,($T18&gt;=SS!$F$84),($T18&lt;=SS!$G$84),($V18=SS!$E$84)),(SS!$C$84),(IF(AND($AR18=SS!$B$85,($T18&gt;=SS!$F$85),($T18&lt;=SS!$G$85),($V18=SS!$E$85)),(SS!$C$85),(IF(AND($AR18=SS!$B$86,($T18&gt;=SS!$F$86),($T18&lt;=SS!$G$86),($V18=SS!$E$86)),(SS!$C$86),(IF(AND($AR18=SS!$B$87,($T18&gt;=SS!$F$87),($T18&lt;=SS!$G$87),($V18=SS!$E$87)),(SS!$C$87),(IF(AND($AR18=SS!$B$88,($T18&gt;=SS!$F$88),($T18&lt;=SS!$G$88),($V18=SS!$E$88)),(SS!$C$88),(IF(AND($AR18=SS!$B$89,($T18&gt;=SS!$F$89),($T18&lt;=SS!$G$89),($V18=SS!$E$89)),(SS!$C$89),(IF(AND($AR18=SS!$B$90,($T18&gt;=SS!$F$90),($T18&lt;=SS!$G$90),($V18=SS!$E$90)),(SS!$C$90),(IF(AND($AR18=SS!$B$91,($T18&gt;=SS!$F$91),($T18&lt;=SS!$G$91),($V18=SS!$E$91)),(SS!$C$91),(IF(AND($AR18=SS!$B$92,($T18&gt;=SS!$F$92),($T18&lt;=SS!$G$92),($V18=SS!$E$92)),(SS!$C$92),(IF(AND($AR18=SS!$B$93,($T18&gt;=SS!$F$93),($T18&lt;=SS!$G$93),($V18=SS!$E$93)),(SS!$C$93),(IF(AND($AR18=SS!$B$94,($T18&gt;=SS!$F$94),($T18&lt;=SS!$G$94),($V18=SS!$E$94)),(SS!$C$94),(IF(AND($AR18=SS!$B$95,($T18&gt;=SS!$F$95),($T18&lt;=SS!$G$95),($V18=SS!$E$95)),(SS!$C$95),(IF(AND($AR18=SS!$B$96,($T18&gt;=SS!$F$96),($T18&lt;=SS!$G$96),($V18=SS!$E$96)),(SS!$C$96),("NA"))))))))))))))))))))))))))))))))))))))))</f>
        <v>NA</v>
      </c>
      <c r="BL18" s="82" t="str">
        <f t="shared" si="9"/>
        <v/>
      </c>
      <c r="BM18" s="82" t="str">
        <f t="shared" si="10"/>
        <v/>
      </c>
      <c r="BN18" s="82" t="str">
        <f>IF(AND($AR18=SS!$B$4,($T18&gt;=SS!$F$4),($T18&lt;=SS!$G$4),($AA18=SS!$E$4)),(SS!$C$4),(IF(AND($AR18=SS!$B$5,($T18&gt;=SS!$F$5),($T18&lt;=SS!$G$5),($AA18=SS!$E$5)),(SS!$C$5),(IF(AND($AR18=SS!$B$6,($T18&gt;=SS!$F$6),($T18&lt;=SS!$G$6),($AA18=SS!$E$6)),(SS!$C$6),(IF(AND($AR18=SS!$B$7,($T18&gt;=SS!$F$7),($T18&lt;=SS!$G$7),($AA18=SS!$E$7)),(SS!$C$7),(IF(AND($AR18=SS!$B$8,($T18&gt;=SS!$F$8),($T18&lt;=SS!$G$8),($AA18=SS!$E$8)),(SS!$C$8),(IF(AND($AR18=SS!$B$9,($T18&gt;=SS!$F$9),($T18&lt;=SS!$G$9),($AA18=SS!$E$9)),(SS!$C$9),(IF(AND($AR18=SS!$B$10,($T18&gt;=SS!$F$10),($T18&lt;=SS!$G$10),($AA18=SS!$E$10)),(SS!$C$10),(IF(AND($AR18=SS!$B$11,($T18&gt;=SS!$F$11),($T18&lt;=SS!$G$11),($AA18=SS!$E$11)),(SS!$C$11),(IF(AND($AR18=SS!$B$12,($T18&gt;=SS!$F$12),($T18&lt;=SS!$G$12),($AA18=SS!$E$12)),(SS!$C$12),(IF(AND($AR18=SS!$B$13,($T18&gt;=SS!$F$13),($T18&lt;=SS!$G$13),($AA18=SS!$E$13)),(SS!$C$13),(IF(AND($AR18=SS!$B$14,($T18&gt;=SS!$F$14),($T18&lt;=SS!$G$14),($AA18=SS!$E$14)),(SS!$C$14),(IF(AND($AR18=SS!$B$15,($T18&gt;=SS!$F$15),($T18&lt;=SS!$G$15),($AA18=SS!$E$15)),(SS!$C$15),(IF(AND($AR18=SS!$B$16,($T18&gt;=SS!$F$16),($T18&lt;=SS!$G$16),($AA18=SS!$E$16)),(SS!$C$16),(IF(AND($AR18=SS!$B$17,($T18&gt;=SS!$F$17),($T18&lt;=SS!$G$17),($AA18=SS!$E$17)),(SS!$C$17),(IF(AND($AR18=SS!$B$18,($T18&gt;=SS!$F$18),($T18&lt;=SS!$G$18),($AA18=SS!$E$18)),(SS!$C$18),(IF(AND($AR18=SS!$B$19,($T18&gt;=SS!$F$19),($T18&lt;=SS!$G$19),($AA18=SS!$E$19)),(SS!$C$19),(IF(AND($AR18=SS!$B$20,($T18&gt;=SS!$F$20),($T18&lt;=SS!$G$20),($AA18=SS!$E$20)),(SS!$C$20),(IF(AND($AR18=SS!$B$21,($T18&gt;=SS!$F$21),($T18&lt;=SS!$G$21),($AA18=SS!$E$21)),(SS!$C$21),(IF(AND($AR18=SS!$B$22,($T18&gt;=SS!$F$22),($T18&lt;=SS!$G$22),($AA18=SS!$E$22)),(SS!$C$22),(IF(AND($AR18=SS!$B$23,($T18&gt;=SS!$F$23),($T18&lt;=SS!$G$23),($AA18=SS!$E$23)),(SS!$C$23),(IF(AND($AR18=SS!$B$24,($T18&gt;=SS!$F$24),($T18&lt;=SS!$G$24),($AA18=SS!$E$24)),(SS!$C$24),(IF(AND($AR18=SS!$B$25,($T18&gt;=SS!$F$25),($T18&lt;=SS!$G$25),($AA18=SS!$E$25)),(SS!$C$25),(IF(AND($AR18=SS!$B$26,($T18&gt;=SS!$F$26),($T18&lt;=SS!$G$26),($AA18=SS!$E$26)),(SS!$C$26),(IF(AND($AR18=SS!$B$27,($T18&gt;=SS!$F$27),($T18&lt;=SS!$G$27),($AA18=SS!$E$27)),(SS!$C$27),(IF(AND($AR18=SS!$B$28,($T18&gt;=SS!$F$28),($T18&lt;=SS!$G$28),($AA18=SS!$E$28)),(SS!$C$28),(IF(AND($AR18=SS!$B$29,($T18&gt;=SS!$F$29),($T18&lt;=SS!$G$29),($AA18=SS!$E$29)),(SS!$C$29),(IF(AND($AR18=SS!$B$30,($T18&gt;=SS!$F$30),($T18&lt;=SS!$G$30),($AA18=SS!$E$30)),(SS!$C$30),(IF(AND($AR18=SS!$B$31,($T18&gt;=SS!$F$31),($T18&lt;=SS!$G$31),($AA18=SS!$E$31)),(SS!$C$31),(IF(AND($AR18=SS!$B$32,($T18&gt;=SS!$F$32),($T18&lt;=SS!$G$32),($AA18=SS!$E$32)),(SS!$C$32),(IF(AND($AR18=SS!$B$33,($T18&gt;=SS!$F$33),($T18&lt;=SS!$G$33),($AA18=SS!$E$33)),(SS!$C$33),(IF(AND($AR18=SS!$B$34,($T18&gt;=SS!$F$34),($T18&lt;=SS!$G$34),($AA18=SS!$E$34)),(SS!$C$34),(IF(AND($AR18=SS!$B$35,($T18&gt;=SS!$F$35),($T18&lt;=SS!$G$35),($AA18=SS!$E$35)),(SS!$C$35),(IF(AND($AR18=SS!$B$36,($T18&gt;=SS!$F$36),($T18&lt;=SS!$G$36),($AA18=SS!$E$36)),(SS!$C$36),(IF(AND($AR18=SS!$B$37,($T18&gt;=SS!$F$37),($T18&lt;=SS!$G$37),($AA18=SS!$E$37)),(SS!$C$37),(IF(AND($AR18=SS!$B$38,($T18&gt;=SS!$F$38),($T18&lt;=SS!$G$38),($AA18=SS!$E$38)),(SS!$C$38),(IF(AND($AR18=SS!$B$39,($T18&gt;=SS!$F$39),($T18&lt;=SS!$G$39),($AA18=SS!$E$39)),(SS!$C$39),(IF(AND($AR18=SS!$B$40,($T18&gt;=SS!$F$40),($T18&lt;=SS!$G$40),($AA18=SS!$E$40)),(SS!$C$40),(IF(AND($AR18=SS!$B$41,($T18&gt;=SS!$F$41),($T18&lt;=SS!$G$41),($AA18=SS!$E$41)),(SS!$C$41),(IF(AND($AR18=SS!$B$42,($T18&gt;=SS!$F$42),($T18&lt;=SS!$G$42),($AA18=SS!$E$42)),(SS!$C$42),(IF(AND($AR18=SS!$B$43,($T18&gt;=SS!$F$43),($T18&lt;=SS!$G$43),($AA18=SS!$E$43)),(SS!$C$43),(IF(AND($AR18=SS!$B$44,($T18&gt;=SS!$F$44),($T18&lt;=SS!$G$44),($AA18=SS!$E$44)),(SS!$C$44),(IF(AND($AR18=SS!$B$45,($T18&gt;=SS!$F$45),($T18&lt;=SS!$G$45),($AA18=SS!$E$45)),(SS!$C$45),(IF(AND($AR18=SS!$B$46,($T18&gt;=SS!$F$46),($T18&lt;=SS!$G$46),($AA18=SS!$E$46)),(SS!$C$46),(IF(AND($AR18=SS!$B$47,($T18&gt;=SS!$F$47),($T18&lt;=SS!$G$47),($AA18=SS!$E$47)),(SS!$C$47),(IF(AND($AR18=SS!$B$48,($T18&gt;=SS!$F$48),($T18&lt;=SS!$G$48),($AA18=SS!$E$48)),(SS!$C$48),(IF(AND($AR18=SS!$B$49,($T18&gt;=SS!$F$49),($T18&lt;=SS!$G$49),($AA18=SS!$E$49)),(SS!$C$49),(IF(AND($AR18=SS!$B$50,($T18&gt;=SS!$F$50),($T18&lt;=SS!$G$50),($AA18=SS!$E$50)),(SS!$C$50),(IF(AND($AR18=SS!$B$51,($T18&gt;=SS!$F$51),($T18&lt;=SS!$G$51),($AA18=SS!$E$51)),(SS!$C$51),(IF(AND($AR18=SS!$B$52,($T18&gt;=SS!$F$52),($T18&lt;=SS!$G$52),($AA18=SS!$E$52)),(SS!$C$52),(IF(AND($AR18=SS!$B$53,($T18&gt;=SS!$F$53),($T18&lt;=SS!$G$53),($AA18=SS!$E$53)),(SS!$C$53),(IF(AND($AR18=SS!$B$54,($T18&gt;=SS!$F$54),($T18&lt;=SS!$G$54),($AA18=SS!$E$54)),(SS!$C$54),(IF(AND($AR18=SS!$B$55,($T18&gt;=SS!$F$55),($T18&lt;=SS!$G$55),($AA18=SS!$E$55)),(SS!$C$55),(IF(AND($AR18=SS!$B$56,($T18&gt;=SS!$F$56),($T18&lt;=SS!$G$56),($AA18=SS!$E$56)),(SS!$C$56),(IF(AND($AR18=SS!$B$57,($T18&gt;=SS!$F$57),($T18&lt;=SS!$G$57),($AA18=SS!$E$57)),(SS!$C$57),(IF(AND($AR18=SS!$B$58,($T18&gt;=SS!$F$58),($T18&lt;=SS!$G$58),($AA18=SS!$E$58)),(SS!$C$58),(IF(AND($AR18=SS!$B$59,($T18&gt;=SS!$F$59),($T18&lt;=SS!$G$59),($AA18=SS!$E$59)),(SS!$C$59),("NA"))))))))))))))))))))))))))))))))))))))))))))))))))))))))))))))))))))))))))))))))))))))))))))))))))))))))))))))))</f>
        <v>NA</v>
      </c>
      <c r="BO18" s="83" t="str">
        <f>(IF(AND($AR18=SS!$B$31,($T18&gt;=SS!$F$31),($T18&lt;=SS!$G$31),($AA18=SS!$E$31)),(SS!$C$31),(IF(AND($AR18=SS!$B$32,($T18&gt;=SS!$F$32),($T18&lt;=SS!$G$32),($AA18=SS!$E$32)),(SS!$C$32),(IF(AND($AR18=SS!$B$33,($T18&gt;=SS!$F$33),($T18&lt;=SS!$G$33),($AA18=SS!$E$33)),(SS!$C$33),(IF(AND($AR18=SS!$B$34,($T18&gt;=SS!$F$34),($T18&lt;=SS!$G$34),($AA18=SS!$E$34)),(SS!$C$34),(IF(AND($AR18=SS!$B$35,($T18&gt;=SS!$F$35),($T18&lt;=SS!$G$35),($AA18=SS!$E$35)),(SS!$C$35),(IF(AND($AR18=SS!$B$36,($T18&gt;=SS!$F$36),($T18&lt;=SS!$G$36),($AA18=SS!$E$36)),(SS!$C$36),(IF(AND($AR18=SS!$B$37,($T18&gt;=SS!$F$37),($T18&lt;=SS!$G$37),($AA18=SS!$E$37)),(SS!$C$37),(IF(AND($AR18=SS!$B$38,($T18&gt;=SS!$F$38),($T18&lt;=SS!$G$38),($AA18=SS!$E$38)),(SS!$C$38),(IF(AND($AR18=SS!$B$39,($T18&gt;=SS!$F$39),($T18&lt;=SS!$G$39),($AA18=SS!$E$39)),(SS!$C$39),(IF(AND($AR18=SS!$B$40,($T18&gt;=SS!$F$40),($T18&lt;=SS!$G$40),($AA18=SS!$E$40)),(SS!$C$40),(IF(AND($AR18=SS!$B$41,($T18&gt;=SS!$F$41),($T18&lt;=SS!$G$41),($AA18=SS!$E$41)),(SS!$C$41),(IF(AND($AR18=SS!$B$42,($T18&gt;=SS!$F$42),($T18&lt;=SS!$G$42),($AA18=SS!$E$42)),(SS!$C$42),(IF(AND($AR18=SS!$B$43,($T18&gt;=SS!$F$43),($T18&lt;=SS!$G$43),($AA18=SS!$E$43)),(SS!$C$43),(IF(AND($AR18=SS!$B$44,($T18&gt;=SS!$F$44),($T18&lt;=SS!$G$44),($AA18=SS!$E$44)),(SS!$C$44),(IF(AND($AR18=SS!$B$45,($T18&gt;=SS!$F$45),($T18&lt;=SS!$G$45),($AA18=SS!$E$45)),(SS!$C$45),(IF(AND($AR18=SS!$B$46,($T18&gt;=SS!$F$46),($T18&lt;=SS!$G$46),($AA18=SS!$E$46)),(SS!$C$46),(IF(AND($AR18=SS!$B$47,($T18&gt;=SS!$F$47),($T18&lt;=SS!$G$47),($AA18=SS!$E$47)),(SS!$C$47),(IF(AND($AR18=SS!$B$48,($T18&gt;=SS!$F$48),($T18&lt;=SS!$G$48),($AA18=SS!$E$48)),(SS!$C$48),(IF(AND($AR18=SS!$B$49,($T18&gt;=SS!$F$49),($T18&lt;=SS!$G$49),($AA18=SS!$E$49)),(SS!$C$49),(IF(AND($AR18=SS!$B$50,($T18&gt;=SS!$F$50),($T18&lt;=SS!$G$50),($AA18=SS!$E$50)),(SS!$C$50),(IF(AND($AR18=SS!$B$51,($T18&gt;=SS!$F$51),($T18&lt;=SS!$G$51),($AA18=SS!$E$51)),(SS!$C$51),(IF(AND($AR18=SS!$B$52,($T18&gt;=SS!$F$52),($T18&lt;=SS!$G$52),($AA18=SS!$E$52)),(SS!$C$52),(IF(AND($AR18=SS!$B$53,($T18&gt;=SS!$F$53),($T18&lt;=SS!$G$53),($AA18=SS!$E$53)),(SS!$C$53),(IF(AND($AR18=SS!$B$54,($T18&gt;=SS!$F$54),($T18&lt;=SS!$G$54),($AA18=SS!$E$54)),(SS!$C$54),(IF(AND($AR18=SS!$B$55,($T18&gt;=SS!$F$55),($T18&lt;=SS!$G$55),($AA18=SS!$E$55)),(SS!$C$55),(IF(AND($AR18=SS!$B$56,($T18&gt;=SS!$F$56),($T18&lt;=SS!$G$56),($AA18=SS!$E$56)),(SS!$C$56),(IF(AND($AR18=SS!$B$57,($T18&gt;=SS!$F$57),($T18&lt;=SS!$G$57),($AA18=SS!$E$57)),(SS!$C$57),(IF(AND($AR18=SS!$B$58,($T18&gt;=SS!$F$58),($T18&lt;=SS!$G$58),($AA18=SS!$E$58)),(SS!$C$58),(IF(AND($AR18=SS!$B$59,($T18&gt;=SS!$F$59),($T18&lt;=SS!$G$59),($AA18=SS!$E$59)),(SS!$C$59),("NA")))))))))))))))))))))))))))))))))))))))))))))))))))))))))))</f>
        <v>NA</v>
      </c>
      <c r="BP18" s="152" t="str">
        <f>IF(AND($AR18=SS!$B$61,($T18&gt;=SS!$F$61),($T18&lt;=SS!$G$61),($AA18=SS!$E$61)),(SS!$C$61),(IF(AND($AR18=SS!$B$62,($T18&gt;=SS!$F$62),($T18&lt;=SS!$G$62),($AA18=SS!$E$62)),(SS!$C$62),(IF(AND($AR18=SS!$B$63,($T18&gt;=SS!$F$63),($T18&lt;=SS!$G$63),($AA18=SS!$E$63)),(SS!$C$63),(IF(AND($AR18=SS!$B$64,($T18&gt;=SS!$F$64),($T18&lt;=SS!$G$64),($AA18=SS!$E$64)),(SS!$C$64),(IF(AND($AR18=SS!$B$65,($T18&gt;=SS!$F$65),($T18&lt;=SS!$G$65),($AA18=SS!$E$65)),(SS!$C$65),(IF(AND($AR18=SS!$B$66,($T18&gt;=SS!$F$66),($T18&lt;=SS!$G$66),($AA18=SS!$E$66)),(SS!$C$66),(IF(AND($AR18=SS!$B$67,($T18&gt;=SS!$F$67),($T18&lt;=SS!$G$67),($AA18=SS!$E$67)),(SS!$C$67),(IF(AND($AR18=SS!$B$68,($T18&gt;=SS!$F$68),($T18&lt;=SS!$G$68),($AA18=SS!$E$68)),(SS!$C$68),(IF(AND($AR18=SS!$B$69,($T18&gt;=SS!$F$69),($T18&lt;=SS!$G$69),($AA18=SS!$E$69)),(SS!$C$69),(IF(AND($AR18=SS!$B$70,($T18&gt;=SS!$F$70),($T18&lt;=SS!$G$70),($AA18=SS!$E$70)),(SS!$C$70),(IF(AND($AR18=SS!$B$71,($T18&gt;=SS!$F$71),($T18&lt;=SS!$G$71),($AA18=SS!$E$71)),(SS!$C$71),(IF(AND($AR18=SS!$B$72,($T18&gt;=SS!$F$72),($T18&lt;=SS!$G$72),($AA18=SS!$E$72)),(SS!$C$72),(IF(AND($AR18=SS!$B$73,($T18&gt;=SS!$F$73),($T18&lt;=SS!$G$73),($AA18=SS!$E$73)),(SS!$C$73),(IF(AND($AR18=SS!$B$74,($T18&gt;=SS!$F$74),($T18&lt;=SS!$G$74),($AA18=SS!$E$74)),(SS!$C$74),(IF(AND($AR18=SS!$B$75,($T18&gt;=SS!$F$75),($T18&lt;=SS!$G$75),($AA18=SS!$E$75)),(SS!$C$75),(IF(AND($AR18=SS!$B$76,($T18&gt;=SS!$F$76),($T18&lt;=SS!$G$76),($AA18=SS!$E$76)),(SS!$C$76),("NA"))))))))))))))))))))))))))))))))</f>
        <v>NA</v>
      </c>
      <c r="BQ18" s="152" t="str">
        <f>IF(AND($AR18=SS!$B$77,($T18&gt;=SS!$F$77),($T18&lt;=SS!$G$77),($AA18=SS!$E$77)),(SS!$C$77),(IF(AND($AR18=SS!$B$78,($T18&gt;=SS!$F$78),($T18&lt;=SS!$G$78),($AA18=SS!$E$78)),(SS!$C$78),(IF(AND($AR18=SS!$B$79,($T18&gt;=SS!$F$79),($T18&lt;=SS!$G$79),($AA18=SS!$E$79)),(SS!$C$79),(IF(AND($AR18=SS!$B$80,($T18&gt;=SS!$F$80),($T18&lt;=SS!$G$80),($AA18=SS!$E$80)),(SS!$C$80),(IF(AND($AR18=SS!$B$81,($T18&gt;=SS!$F$81),($T18&lt;=SS!$G$81),($AA18=SS!$E$81)),(SS!$C$81),(IF(AND($AR18=SS!$B$82,($T18&gt;=SS!$F$82),($T18&lt;=SS!$G$82),($AA18=SS!$E$82)),(SS!$C$82),(IF(AND($AR18=SS!$B$83,($T18&gt;=SS!$F$83),($T18&lt;=SS!$G$83),($AA18=SS!$E$83)),(SS!$C$83),(IF(AND($AR18=SS!$B$84,($T18&gt;=SS!$F$84),($T18&lt;=SS!$G$84),($AA18=SS!$E$84)),(SS!$C$84),(IF(AND($AR18=SS!$B$85,($T18&gt;=SS!$F$85),($T18&lt;=SS!$G$85),($AA18=SS!$E$85)),(SS!$C$85),(IF(AND($AR18=SS!$B$86,($T18&gt;=SS!$F$86),($T18&lt;=SS!$G$86),($AA18=SS!$E$86)),(SS!$C$86),(IF(AND($AR18=SS!$B$87,($T18&gt;=SS!$F$87),($T18&lt;=SS!$G$87),($AA18=SS!$E$87)),(SS!$C$87),(IF(AND($AR18=SS!$B$88,($T18&gt;=SS!$F$88),($T18&lt;=SS!$G$88),($AA18=SS!$E$88)),(SS!$C$88),(IF(AND($AR18=SS!$B$89,($T18&gt;=SS!$F$89),($T18&lt;=SS!$G$89),($AA18=SS!$E$89)),(SS!$C$89),(IF(AND($AR18=SS!$B$90,($T18&gt;=SS!$F$90),($T18&lt;=SS!$G$90),($AA18=SS!$E$90)),(SS!$C$90),(IF(AND($AR18=SS!$B$91,($T18&gt;=SS!$F$91),($T18&lt;=SS!$G$91),($AA18=SS!$E$91)),(SS!$C$91),(IF(AND($AR18=SS!$B$92,($T18&gt;=SS!$F$92),($T18&lt;=SS!$G$92),($AA18=SS!$E$92)),(SS!$C$92),(IF(AND($AR18=SS!$B$93,($T18&gt;=SS!$F$93),($T18&lt;=SS!$G$93),($AA18=SS!$E$93)),(SS!$C$93),(IF(AND($AR18=SS!$B$94,($T18&gt;=SS!$F$94),($T18&lt;=SS!$G$94),($AA18=SS!$E$94)),(SS!$C$94),(IF(AND($AR18=SS!$B$95,($T18&gt;=SS!$F$95),($T18&lt;=SS!$G$95),($AA18=SS!$E$95)),(SS!$C$95),(IF(AND($AR18=SS!$B$96,($T18&gt;=SS!$F$96),($T18&lt;=SS!$G$96),($AA18=SS!$E$96)),(SS!$C$96),("NA"))))))))))))))))))))))))))))))))))))))))</f>
        <v>NA</v>
      </c>
      <c r="BR18" s="84"/>
    </row>
    <row r="19" spans="1:70" s="53" customFormat="1" ht="38.25" customHeight="1" x14ac:dyDescent="0.35">
      <c r="A19" s="296"/>
      <c r="B19" s="275"/>
      <c r="C19" s="146" t="str">
        <f>CONCATENATE(B14,"/",G9,"-",P19)</f>
        <v>CC-01/MCC-1-</v>
      </c>
      <c r="D19" s="146" t="s">
        <v>500</v>
      </c>
      <c r="E19" s="146" t="s">
        <v>509</v>
      </c>
      <c r="F19" s="146" t="str">
        <f t="shared" si="0"/>
        <v>PM-WTP-M-02-A-LPBS - TB-6/1X1</v>
      </c>
      <c r="G19" s="275"/>
      <c r="H19" s="275"/>
      <c r="I19" s="275"/>
      <c r="J19" s="275"/>
      <c r="K19" s="155" t="s">
        <v>502</v>
      </c>
      <c r="L19" s="275"/>
      <c r="M19" s="275"/>
      <c r="N19" s="147" t="str">
        <f t="shared" si="1"/>
        <v>1X1/PM-WTP-M-02-A-LPBS - TB-6</v>
      </c>
      <c r="O19" s="147" t="str">
        <f>P14&amp;" - "&amp;Q19</f>
        <v>PM-WTP-M-02-A-LPBS - TB-6</v>
      </c>
      <c r="P19" s="299"/>
      <c r="Q19" s="21" t="s">
        <v>517</v>
      </c>
      <c r="R19" s="299"/>
      <c r="S19" s="275"/>
      <c r="T19" s="293"/>
      <c r="U19" s="286"/>
      <c r="V19" s="289"/>
      <c r="W19" s="280"/>
      <c r="X19" s="302"/>
      <c r="Y19" s="305"/>
      <c r="Z19" s="319"/>
      <c r="AA19" s="289"/>
      <c r="AB19" s="280"/>
      <c r="AC19" s="302"/>
      <c r="AD19" s="305"/>
      <c r="AE19" s="275"/>
      <c r="AF19" s="149"/>
      <c r="AG19" s="147"/>
      <c r="AH19" s="150"/>
      <c r="AI19" s="147">
        <v>3</v>
      </c>
      <c r="AJ19" s="150"/>
      <c r="AK19" s="64"/>
      <c r="AL19" s="64" t="s">
        <v>512</v>
      </c>
      <c r="AO19" s="63"/>
      <c r="AP19" s="59"/>
      <c r="AQ19" s="82" t="str">
        <f t="shared" si="2"/>
        <v/>
      </c>
      <c r="AR19" s="82" t="str">
        <f>'GLAND SELEC. INPUT &amp; NOTES SHT'!$H$16</f>
        <v>BRACO</v>
      </c>
      <c r="AS19" s="82" t="str">
        <f t="shared" si="3"/>
        <v/>
      </c>
      <c r="AT19" s="82" t="str">
        <f t="shared" si="4"/>
        <v/>
      </c>
      <c r="AU19" s="82" t="str">
        <f>IF(AND($AR19=BRASS!$B$4,($T19&gt;=BRASS!$F$4),($T19&lt;=BRASS!$G$4),($V19=BRASS!$E$4)),(BRASS!$C$4),(IF(AND($AR19=BRASS!$B$5,($T19&gt;=BRASS!$F$5),($T19&lt;=BRASS!$G$5),($V19=BRASS!$E$5)),(BRASS!$C$5),(IF(AND($AR19=BRASS!$B$6,($T19&gt;=BRASS!$F$6),($T19&lt;=BRASS!$G$6),($V19=BRASS!$E$6)),(BRASS!$C$6),(IF(AND($AR19=BRASS!$B$7,($T19&gt;=BRASS!$F$7),($T19&lt;=BRASS!$G$7),($V19=BRASS!$E$7)),(BRASS!$C$7),(IF(AND($AR19=BRASS!$B$8,($T19&gt;=BRASS!$F$8),($T19&lt;=BRASS!$G$8),($V19=BRASS!$E$8)),(BRASS!$C$8),(IF(AND($AR19=BRASS!$B$9,($T19&gt;=BRASS!$F$9),($T19&lt;=BRASS!$G$9),($V19=BRASS!$E$9)),(BRASS!$C$9),(IF(AND($AR19=BRASS!$B$10,($T19&gt;=BRASS!$F$10),($T19&lt;=BRASS!$G$10),($V19=BRASS!$E$10)),(BRASS!$C$10),(IF(AND($AR19=BRASS!$B$11,($T19&gt;=BRASS!$F$11),($T19&lt;=BRASS!$G$11),($V19=BRASS!$E$11)),(BRASS!$C$11),(IF(AND($AR19=BRASS!$B$12,($T19&gt;=BRASS!$F$12),($T19&lt;=BRASS!$G$12),($V19=BRASS!$E$12)),(BRASS!$C$12),(IF(AND($AR19=BRASS!$B$13,($T19&gt;=BRASS!$F$13),($T19&lt;=BRASS!$G$13),($V19=BRASS!$E$13)),(BRASS!$C$13),(IF(AND($AR19=BRASS!$B$14,($T19&gt;=BRASS!$F$14),($T19&lt;=BRASS!$G$14),($V19=BRASS!$E$14)),(BRASS!$C$14),(IF(AND($AR19=BRASS!$B$15,($T19&gt;=BRASS!$F$15),($T19&lt;=BRASS!$G$15),($V19=BRASS!$E$15)),(BRASS!$C$15),(IF(AND($AR19=BRASS!$B$16,($T19&gt;=BRASS!$F$16),($T19&lt;=BRASS!$G$16),($V19=BRASS!$E$16)),(BRASS!$C$16),(IF(AND($AR19=BRASS!$B$17,($T19&gt;=BRASS!$F$17),($T19&lt;=BRASS!$G$17),($V19=BRASS!$E$17)),(BRASS!$C$17),(IF(AND($AR19=BRASS!$B$18,($T19&gt;=BRASS!$F$18),($T19&lt;=BRASS!$G$18),($V19=BRASS!$E$18)),(BRASS!$C$18),(IF(AND($AR19=BRASS!$B$19,($T19&gt;=BRASS!$F$19),($T19&lt;=BRASS!$G$19),($V19=BRASS!$E$19)),(BRASS!$C$19),(IF(AND($AR19=BRASS!$B$20,($T19&gt;=BRASS!$F$20),($T19&lt;=BRASS!$G$20),($V19=BRASS!$E$20)),(BRASS!$C$20),(IF(AND($AR19=BRASS!$B$21,($T19&gt;=BRASS!$F$21),($T19&lt;=BRASS!$G$21),($V19=BRASS!$E$21)),(BRASS!$C$21),(IF(AND($AR19=BRASS!$B$22,($T19&gt;=BRASS!$F$22),($T19&lt;=BRASS!$G$22),($V19=BRASS!$E$22)),(BRASS!$C$22),(IF(AND($AR19=BRASS!$B$23,($T19&gt;=BRASS!$F$23),($T19&lt;=BRASS!$G$23),($V19=BRASS!$E$23)),(BRASS!$C$23),(IF(AND($AR19=BRASS!$B$24,($T19&gt;=BRASS!$F$24),($T19&lt;=BRASS!$G$24),($V19=BRASS!$E$24)),(BRASS!$C$24),(IF(AND($AR19=BRASS!$B$25,($T19&gt;=BRASS!$F$25),($T19&lt;=BRASS!$G$25),($V19=BRASS!$E$25)),(BRASS!$C$25),(IF(AND($AR19=BRASS!$B$26,($T19&gt;=BRASS!$F$26),($T19&lt;=BRASS!$G$26),($V19=BRASS!$E$26)),(BRASS!$C$26),(IF(AND($AR19=BRASS!$B$27,($T19&gt;=BRASS!$F$27),($T19&lt;=BRASS!$G$27),($V19=BRASS!$E$27)),(BRASS!$C$27),(IF(AND($AR19=BRASS!$B$28,($T19&gt;=BRASS!$F$28),($T19&lt;=BRASS!$G$28),($V19=BRASS!$E$28)),(BRASS!$C$28),(IF(AND($AR19=BRASS!$B$29,($T19&gt;=BRASS!$F$29),($T19&lt;=BRASS!$G$29),($V19=BRASS!$E$29)),(BRASS!$C$29),(IF(AND($AR19=BRASS!$B$30,($T19&gt;=BRASS!$F$30),($T19&lt;=BRASS!$G$30),($V19=BRASS!$E$30)),(BRASS!$C$30),(IF(AND($AR19=BRASS!$B$31,($T19&gt;=BRASS!$F$31),($T19&lt;=BRASS!$G$31),($V19=BRASS!$E$31)),(BRASS!$C$31),(IF(AND($AR19=BRASS!$B$32,($T19&gt;=BRASS!$F$32),($T19&lt;=BRASS!$G$32),($V19=BRASS!$E$32)),(BRASS!$C$32),(IF(AND($AR19=BRASS!$B$33,($T19&gt;=BRASS!$F$33),($T19&lt;=BRASS!$G$33),($V19=BRASS!$E$33)),(BRASS!$C$33),(IF(AND($AR19=BRASS!$B$34,($T19&gt;=BRASS!$F$34),($T19&lt;=BRASS!$G$34),($V19=BRASS!$E$34)),(BRASS!$C$34),(IF(AND($AR19=BRASS!$B$35,($T19&gt;=BRASS!$F$35),($T19&lt;=BRASS!$G$35),($V19=BRASS!$E$35)),(BRASS!$C$35),(IF(AND($AR19=BRASS!$B$36,($T19&gt;=BRASS!$F$36),($T19&lt;=BRASS!$G$36),($V19=BRASS!$E$36)),(BRASS!$C$36),(IF(AND($AR19=BRASS!$B$37,($T19&gt;=BRASS!$F$37),($T19&lt;=BRASS!$G$37),($V19=BRASS!$E$37)),(BRASS!$C$37),(IF(AND($AR19=BRASS!$B$38,($T19&gt;=BRASS!$F$38),($T19&lt;=BRASS!$G$38),($V19=BRASS!$E$38)),(BRASS!$C$38),(IF(AND($AR19=BRASS!$B$39,($T19&gt;=BRASS!$F$39),($T19&lt;=BRASS!$G$39),($V19=BRASS!$E$39)),(BRASS!$C$39),(IF(AND($AR19=BRASS!$B$40,($T19&gt;=BRASS!$F$40),($T19&lt;=BRASS!$G$40),($V19=BRASS!$E$40)),(BRASS!$C$40),(IF(AND($AR19=BRASS!$B$41,($T19&gt;=BRASS!$F$41),($T19&lt;=BRASS!$G$41),($V19=BRASS!$E$41)),(BRASS!$C$41),(IF(AND($AR19=BRASS!$B$42,($T19&gt;=BRASS!$F$42),($T19&lt;=BRASS!$G$42),($V19=BRASS!$E$42)),(BRASS!$C$42),(IF(AND($AR19=BRASS!$B$43,($T19&gt;=BRASS!$F$43),($T19&lt;=BRASS!$G$43),($V19=BRASS!$E$43)),(BRASS!$C$43),(IF(AND($AR19=BRASS!$B$44,($T19&gt;=BRASS!$F$44),($T19&lt;=BRASS!$G$44),($V19=BRASS!$E$44)),(BRASS!$C$44),(IF(AND($AR19=BRASS!$B$45,($T19&gt;=BRASS!$F$45),($T19&lt;=BRASS!$G$45),($V19=BRASS!$E$45)),(BRASS!$C$45),(IF(AND($AR19=BRASS!$B$46,($T19&gt;=BRASS!$F$46),($T19&lt;=BRASS!$G$46),($V19=BRASS!$E$46)),(BRASS!$C$46),(IF(AND($AR19=BRASS!$B$47,($T19&gt;=BRASS!$F$47),($T19&lt;=BRASS!$G$47),($V19=BRASS!$E$47)),(BRASS!$C$47),(IF(AND($AR19=BRASS!$B$48,($T19&gt;=BRASS!$F$48),($T19&lt;=BRASS!$G$48),($V19=BRASS!$E$48)),(BRASS!$C$48),(IF(AND($AR19=BRASS!$B$49,($T19&gt;=BRASS!$F$49),($T19&lt;=BRASS!$G$49),($V19=BRASS!$E$49)),(BRASS!$C$49),(IF(AND($AR19=BRASS!$B$50,($T19&gt;=BRASS!$F$50),($T19&lt;=BRASS!$G$50),($V19=BRASS!$E$50)),(BRASS!$C$50),(IF(AND($AR19=BRASS!$B$51,($T19&gt;=BRASS!$F$51),($T19&lt;=BRASS!$G$51),($V19=BRASS!$E$51)),(BRASS!$C$51),(IF(AND($AR19=BRASS!$B$52,($T19&gt;=BRASS!$F$52),($T19&lt;=BRASS!$G$52),($V19=BRASS!$E$52)),(BRASS!$C$52),(IF(AND($AR19=BRASS!$B$53,($T19&gt;=BRASS!$F$53),($T19&lt;=BRASS!$G$53),($V19=BRASS!$E$53)),(BRASS!$C$53),(IF(AND($AR19=BRASS!$B$54,($T19&gt;=BRASS!$F$54),($T19&lt;=BRASS!$G$54),($V19=BRASS!$E$54)),(BRASS!$C$54),(IF(AND($AR19=BRASS!$B$55,($T19&gt;=BRASS!$F$55),($T19&lt;=BRASS!$G$55),($V19=BRASS!$E$55)),(BRASS!$C$55),(IF(AND($AR19=BRASS!$B$56,($T19&gt;=BRASS!$F$56),($T19&lt;=BRASS!$G$56),($V19=BRASS!$E$56)),(BRASS!$C$56),(IF(AND($AR19=BRASS!$B$57,($T19&gt;=BRASS!$F$57),($T19&lt;=BRASS!$G$57),($V19=BRASS!$E$57)),(BRASS!$C$57),(IF(AND($AR19=BRASS!$B$58,($T19&gt;=BRASS!$F$58),($T19&lt;=BRASS!$G$58),($V19=BRASS!$E$58)),(BRASS!$C$58),(IF(AND($AR19=BRASS!$B$59,($T19&gt;=BRASS!$F$59),($T19&lt;=BRASS!$G$59),($V19=BRASS!$E$59)),(BRASS!$C$59),("NA"))))))))))))))))))))))))))))))))))))))))))))))))))))))))))))))))))))))))))))))))))))))))))))))))))))))))))))))))</f>
        <v>NA</v>
      </c>
      <c r="AV19" s="83" t="str">
        <f>(IF(AND($AR19=BRASS!$B$98,($T19&gt;=BRASS!$F$98),($T19&lt;=BRASS!$G$98),($V19=BRASS!$E$98)),(BRASS!$C$98),(IF(AND($AR19=BRASS!$B$99,($T19&gt;=BRASS!$F$99),($T19&lt;=BRASS!$G$99),($V19=BRASS!$E$99)),(BRASS!$C$99),(IF(AND($AR19=BRASS!$B$100,($T19&gt;=BRASS!$F$100),($T19&lt;=BRASS!$G$100),($V19=BRASS!$E$100)),(BRASS!$C$100),(IF(AND($AR19=BRASS!$B$101,($T19&gt;=BRASS!$F$101),($T19&lt;=BRASS!$G$101),($V19=BRASS!$E$101)),(BRASS!$C$101),(IF(AND($AR19=BRASS!$B$102,($T19&gt;=BRASS!$F$102),($T19&lt;=BRASS!$G$102),($V19=BRASS!$E$102)),(BRASS!$C$102),(IF(AND($AR19=BRASS!$B$103,($T19&gt;=BRASS!$F$103),($T19&lt;=BRASS!$G$103),($V19=BRASS!$E$103)),(BRASS!$C$103),(IF(AND($AR19=BRASS!$B$104,($T19&gt;=BRASS!$F$104),($T19&lt;=BRASS!$G$104),($V19=BRASS!$E$104)),(BRASS!$C$104),(IF(AND($AR19=BRASS!$B$105,($T19&gt;=BRASS!$F$105),($T19&lt;=BRASS!$G$105),($V19=BRASS!$E$105)),(BRASS!$C$105),(IF(AND($AR19=BRASS!$B$106,($T19&gt;=BRASS!$F$106),($T19&lt;=BRASS!$G$106),($V19=BRASS!$E$106)),(BRASS!$C$106),(IF(AND($AR19=BRASS!$B$107,($T19&gt;=BRASS!$F$107),($T19&lt;=BRASS!$G$107),($V19=BRASS!$E$107)),(BRASS!$C$107),(IF(AND($AR19=BRASS!$B$108,($T19&gt;=BRASS!$F$108),($T19&lt;=BRASS!$G$108),($V19=BRASS!$E$108)),(BRASS!$C$108),(IF(AND($AR19=BRASS!$B$109,($T19&gt;=BRASS!$F$109),($T19&lt;=BRASS!$G$109),($V19=BRASS!$E$109)),(BRASS!$C$109),(IF(AND($AR19=BRASS!$B$110,($T19&gt;=BRASS!$F$110),($T19&lt;=BRASS!$G$110),($V19=BRASS!$E$110)),(BRASS!$C$110),(IF(AND($AR19=BRASS!$B$111,($T19&gt;=BRASS!$F$111),($T19&lt;=BRASS!$G$111),($V19=BRASS!$E$111)),(BRASS!$C$111),(IF(AND($AR19=BRASS!$B$112,($T19&gt;=BRASS!$F$112),($T19&lt;=BRASS!$G$112),($V19=BRASS!$E$112)),(BRASS!$C$112),(IF(AND($AR19=BRASS!$B$113,($T19&gt;=BRASS!$F$113),($T19&lt;=BRASS!$G$113),($V19=BRASS!$E$113)),(BRASS!$C$113),(IF(AND($AR19=BRASS!$B$114,($T19&gt;=BRASS!$F$114),($T19&lt;=BRASS!$G$114),($V19=BRASS!$E$114)),(BRASS!$C$114),(IF(AND($AR19=BRASS!$B$115,($T19&gt;=BRASS!$F$115),($T19&lt;=BRASS!$G$115),($V19=BRASS!$E$115)),(BRASS!$C$115),(IF(AND($AR19=BRASS!$B$116,($T19&gt;=BRASS!$F$116),($T19&lt;=BRASS!$G$116),($V19=BRASS!$E$116)),(BRASS!$C$116),(IF(AND($AR19=BRASS!$B$117,($T19&gt;=BRASS!$F$117),($T19&lt;=BRASS!$G$117),($V19=BRASS!$E$117)),(BRASS!$C$117),(IF(AND($AR19=BRASS!$B$118,($T19&gt;=BRASS!$F$118),($T19&lt;=BRASS!$G$118),($V19=BRASS!$E$118)),(BRASS!$C$118),(IF(AND($AR19=BRASS!$B$119,($T19&gt;=BRASS!$F$119),($T19&lt;=BRASS!$G$119),($V19=BRASS!$E$119)),(BRASS!$C$119),(IF(AND($AR19=BRASS!$B$120,($T19&gt;=BRASS!$F$120),($T19&lt;=BRASS!$G$120),($V19=BRASS!$E$120)),(BRASS!$C$120),(IF(AND($AR19=BRASS!$B$121,($T19&gt;=BRASS!$F$121),($T19&lt;=BRASS!$G$121),($V19=BRASS!$E$121)),(BRASS!$C$121),(IF(AND($AR19=BRASS!$B$122,($T19&gt;=BRASS!$F$122),($T19&lt;=BRASS!$G$122),($V19=BRASS!$E$122)),(BRASS!$C$122),(IF(AND($AR19=BRASS!$B$123,($T19&gt;=BRASS!$F$123),($T19&lt;=BRASS!$G$123),($V19=BRASS!$E$123)),(BRASS!$C$123),(IF(AND($AR19=BRASS!$B$124,($T19&gt;=BRASS!$F$124),($T19&lt;=BRASS!$G$124),($V19=BRASS!$E$124)),(BRASS!$C$124),(IF(AND($AR19=BRASS!$B$125,($T19&gt;=BRASS!$F$125),($T19&lt;=BRASS!$G$125),($V19=BRASS!$E$125)),(BRASS!$C$125),(IF(AND($AR19=BRASS!$B$126,($T19&gt;=BRASS!$F$126),($T19&lt;=BRASS!$G$126),($V19=BRASS!$E$126)),(BRASS!$C$126),(IF(AND($AR19=BRASS!$B$127,($T19&gt;=BRASS!$F$127),($T19&lt;=BRASS!$G$127),($V19=BRASS!$E$127)),(BRASS!$C$127),(IF(AND($AR19=BRASS!$B$128,($T19&gt;=BRASS!$F$128),($T19&lt;=BRASS!$G$128),($V19=BRASS!$E$128)),(BRASS!$C$128),(IF(AND($AR19=BRASS!$B$129,($T19&gt;=BRASS!$F$129),($T19&lt;=BRASS!$G$129),($V19=BRASS!$E$129)),(BRASS!$C$129),(IF(AND($AR19=BRASS!$B$130,($T19&gt;=BRASS!$F$130),($T19&lt;=BRASS!$G$130),($V19=BRASS!$E$130)),(BRASS!$C$130),(IF(AND($AR19=BRASS!$B$131,($T19&gt;=BRASS!$F$131),($T19&lt;=BRASS!$G$131),($V19=BRASS!$E$131)),(BRASS!$C$131),(IF(AND($AR19=BRASS!$B$132,($T19&gt;=BRASS!$F$132),($T19&lt;=BRASS!$G$132),($V19=BRASS!$E$132)),(BRASS!$C$132),(IF(AND($AR19=BRASS!$B$133,($T19&gt;=BRASS!$F$133),($T19&lt;=BRASS!$G$133),($V19=BRASS!$E$133)),(BRASS!$C$133),(IF(AND($AR19=BRASS!$B$134,($T19&gt;=BRASS!$F$134),($T19&lt;=BRASS!$G$134),($V19=BRASS!$E$134)),(BRASS!$C$134),(IF(AND($AR19=BRASS!$B$135,($T19&gt;=BRASS!$F$135),($T19&lt;=BRASS!$G$135),($V19=BRASS!$E$135)),(BRASS!$C$135),(IF(AND($AR19=BRASS!$B$136,($T19&gt;=BRASS!$F$136),($T19&lt;=BRASS!$G$136),($V19=BRASS!$E$136)),(BRASS!$C$136),(IF(AND($AR19=BRASS!$B$137,($T19&gt;=BRASS!$F$137),($T19&lt;=BRASS!$G$137),($V19=BRASS!$E$137)),(BRASS!$C$137),(IF(AND($AR19=BRASS!$B$138,($T19&gt;=BRASS!$F$138),($T19&lt;=BRASS!$G$138),($V19=BRASS!$E$138)),(BRASS!$C$138),(IF(AND($AR19=BRASS!$B$139,($T19&gt;=BRASS!$F$139),($T19&lt;=BRASS!$G$139),($V19=BRASS!$E$139)),(BRASS!$C$139),(IF(AND($AR19=BRASS!$B$140,($T19&gt;=BRASS!$F$140),($T19&lt;=BRASS!$G$140),($V19=BRASS!$E$140)),(BRASS!$C$140),(IF(AND($AR19=BRASS!$B$141,($T19&gt;=BRASS!$F$141),($T19&lt;=BRASS!$G$141),($V19=BRASS!$E$141)),(BRASS!$C$141),(IF(AND($AR19=BRASS!$B$142,($T19&gt;=BRASS!$F$142),($T19&lt;=BRASS!$G$142),($V19=BRASS!$E$142)),(BRASS!$C$142),(IF(AND($AR19=BRASS!$B$143,($T19&gt;=BRASS!$F$143),($T19&lt;=BRASS!$G$143),($V19=BRASS!$E$143)),(BRASS!$C$143),(IF(AND($AR19=BRASS!$B$144,($T19&gt;=BRASS!$F$144),($T19&lt;=BRASS!$G$144),($V19=BRASS!$E$144)),(BRASS!$C$144),(IF(AND($AR19=BRASS!$B$145,($T19&gt;=BRASS!$F$145),($T19&lt;=BRASS!$G$145),($V19=BRASS!$E$145)),(BRASS!$C$145),(IF(AND($AR19=BRASS!$B$145,($T19&gt;=BRASS!$F$145),($T19&lt;=BRASS!$G$145),($V19=BRASS!$E$145)),(BRASS!$C$145),(IF(AND($AR19=BRASS!$B$146,($T19&gt;=BRASS!$F$146),($T19&lt;=BRASS!$G$146),($V19=BRASS!$E$146)),(BRASS!$C$146),(IF(AND($AR19=BRASS!$B$147,($T19&gt;=BRASS!$F$147),($T19&lt;=BRASS!$G$147),($V19=BRASS!$E$147)),(BRASS!$C$147),(IF(AND($AR19=BRASS!$B$148,($T19&gt;=BRASS!$F$148),($T19&lt;=BRASS!$G$148),($V19=BRASS!$E$148)),(BRASS!$C$148),(IF(AND($AR19=BRASS!$B$149,($T19&gt;=BRASS!$F$149),($T19&lt;=BRASS!$G$149),($V19=BRASS!$E$149)),(BRASS!$C$149),(IF(AND($AR19=BRASS!$B$150,($T19&gt;=BRASS!$F$150),($T19&lt;=BRASS!$G$150),($V19=BRASS!$E$150)),(BRASS!$C$150),(IF(AND($AR19=BRASS!$B$151,($T19&gt;=BRASS!$F$151),($T19&lt;=BRASS!$G$151),($V19=BRASS!$E$151)),(BRASS!$C$151),(IF(AND($AR19=BRASS!$B$152,($T19&gt;=BRASS!$F$152),($T19&lt;=BRASS!$G$152),($V19=BRASS!$E$152)),(BRASS!$C$152),(IF(AND($AR19=BRASS!$B$153,($T19&gt;=BRASS!$F$153),($T19&lt;=BRASS!$G$153),($V19=BRASS!$E$153)),(BRASS!$C$153),("NA")))))))))))))))))))))))))))))))))))))))))))))))))))))))))))))))))))))))))))))))))))))))))))))))))))))))))))))))))))</f>
        <v>NA</v>
      </c>
      <c r="AW19" s="82" t="str">
        <f>IF(AND($AR19=BRASS!$B$154,($T19&gt;=BRASS!$F$154),($T19&lt;=BRASS!$G$154),($V19=BRASS!$E$154)),(BRASS!$C$154),(IF(AND($AR19=BRASS!$B$155,($T19&gt;=BRASS!$F$155),($T19&lt;=BRASS!$G$155),($V19=BRASS!$E$155)),(BRASS!$C$155),(IF(AND($AR19=BRASS!$B$156,($T19&gt;=BRASS!$F$156),($T19&lt;=BRASS!$G$156),($V19=BRASS!$E$156)),(BRASS!$C$156),(IF(AND($AR19=BRASS!$B$157,($T19&gt;=BRASS!$F$157),($T19&lt;=BRASS!$G$157),($V19=BRASS!$E$157)),(BRASS!$C$157),(IF(AND($AR19=BRASS!$B$158,($T19&gt;=BRASS!$F$158),($T19&lt;=BRASS!$G$158),($V19=BRASS!$E$158)),(BRASS!$C$158),(IF(AND($AR19=BRASS!$B$159,($T19&gt;=BRASS!$F$159),($T19&lt;=BRASS!$G$159),($V19=BRASS!$E$159)),(BRASS!$C$159),(IF(AND($AR19=BRASS!$B$160,($T19&gt;=BRASS!$F$160),($T19&lt;=BRASS!$G$160),($V19=BRASS!$E$160)),(BRASS!$C$160),(IF(AND($AR19=BRASS!$B$161,($T19&gt;=BRASS!$F$161),($T19&lt;=BRASS!$G$161),($V19=BRASS!$E$161)),(BRASS!$C$161),(IF(AND($AR19=BRASS!$B$162,($T19&gt;=BRASS!$F$162),($T19&lt;=BRASS!$G$162),($V19=BRASS!$E$162)),(BRASS!$C$162),(IF(AND($AR19=BRASS!$B$163,($T19&gt;=BRASS!$F$163),($T19&lt;=BRASS!$G$163),($V19=BRASS!$E$163)),(BRASS!$C$163),(IF(AND($AR19=BRASS!$B$164,($T19&gt;=BRASS!$F$164),($T19&lt;=BRASS!$G$164),($V19=BRASS!$E$164)),(BRASS!$C$164),(IF(AND($AR19=BRASS!$B$165,($T19&gt;=BRASS!$F$165),($T19&lt;=BRASS!$G$165),($V19=BRASS!$E$165)),(BRASS!$C$165),(IF(AND($AR19=BRASS!$B$166,($T19&gt;=BRASS!$F$166),($T19&lt;=BRASS!$G$166),($V19=BRASS!$E$166)),(BRASS!$C$166),(IF(AND($AR19=BRASS!$B$167,($T19&gt;=BRASS!$F$167),($T19&lt;=BRASS!$G$167),($V19=BRASS!$E$167)),(BRASS!$C$167),(IF(AND($AR19=BRASS!$B$168,($T19&gt;=BRASS!$F$168),($T19&lt;=BRASS!$G$168),($V19=BRASS!$E$168)),(BRASS!$C$168),(IF(AND($AR19=BRASS!$B$169,($T19&gt;=BRASS!$F$169),($T19&lt;=BRASS!$G$169),($V19=BRASS!$E$169)),(BRASS!$C$169),(IF(AND($AR19=BRASS!$B$170,($T19&gt;=BRASS!$F$170),($T19&lt;=BRASS!$G$170),($V19=BRASS!$E$170)),(BRASS!$C$170),(IF(AND($AR19=BRASS!$B$171,($T19&gt;=BRASS!$F$171),($T19&lt;=BRASS!$G$171),($V19=BRASS!$E$171)),(BRASS!$C$171),(IF(AND($AR19=BRASS!$B$172,($T19&gt;=BRASS!$F$172),($T19&lt;=BRASS!$G$172),($V19=BRASS!$E$172)),(BRASS!$C$172),(IF(AND($AR19=BRASS!$B$173,($T19&gt;=BRASS!$F$173),($T19&lt;=BRASS!$G$173),($V19=BRASS!$E$173)),(BRASS!$C$173),(IF(AND($AR19=BRASS!$B$174,($T19&gt;=BRASS!$F$174),($T19&lt;=BRASS!$G$174),($V19=BRASS!$E$174)),(BRASS!$C$174),(IF(AND($AR19=BRASS!$B$175,($T19&gt;=BRASS!$F$175),($T19&lt;=BRASS!$G$175),($V19=BRASS!$E$175)),(BRASS!$C$175),(IF(AND($AR19=BRASS!$B$176,($T19&gt;=BRASS!$F$176),($T19&lt;=BRASS!$G$176),($V19=BRASS!$E$176)),(BRASS!$C$176),(IF(AND($AR19=BRASS!$B$177,($T19&gt;=BRASS!$F$177),($T19&lt;=BRASS!$G$177),($V19=BRASS!$E$177)),(BRASS!$C$177),(IF(AND($AR19=BRASS!$B$178,($T19&gt;=BRASS!$F$178),($T19&lt;=BRASS!$G$178),($V19=BRASS!$E$178)),(BRASS!$C$178),(IF(AND($AR19=BRASS!$B$179,($T19&gt;=BRASS!$F$179),($T19&lt;=BRASS!$G$179),($V19=BRASS!$E$179)),(BRASS!$C$179),(IF(AND($AR19=BRASS!$B$180,($T19&gt;=BRASS!$F$180),($T19&lt;=BRASS!$G$180),($V19=BRASS!$E$180)),(BRASS!$C$180),(IF(AND($AR19=BRASS!$B$181,($T19&gt;=BRASS!$F$181),($T19&lt;=BRASS!$G$181),($V19=BRASS!$E$181)),(BRASS!$C$181),(IF(AND($AR19=BRASS!$B$182,($T19&gt;=BRASS!$F$182),($T19&lt;=BRASS!$G$182),($V19=BRASS!$E$182)),(BRASS!$C$182),(IF(AND($AR19=BRASS!$B$183,($T19&gt;=BRASS!$F$183),($T19&lt;=BRASS!$G$183),($V19=BRASS!$E$183)),(BRASS!$C$183),(IF(AND($AR19=BRASS!$B$184,($T19&gt;=BRASS!$F$184),($T19&lt;=BRASS!$G$184),($V19=BRASS!$E$184)),(BRASS!$C$184),(IF(AND($AR19=BRASS!$B$185,($T19&gt;=BRASS!$F$185),($T19&lt;=BRASS!$G$185),($V19=BRASS!$E$185)),(BRASS!$C$185),(IF(AND($AR19=BRASS!$B$186,($T19&gt;=BRASS!$F$186),($T19&lt;=BRASS!$G$186),($V19=BRASS!$E$186)),(BRASS!$C$186),(IF(AND($AR19=BRASS!$B$187,($T19&gt;=BRASS!$F$187),($T19&lt;=BRASS!$G$187),($V19=BRASS!$E$187)),(BRASS!$C$187),(IF(AND($AR19=BRASS!$B$188,($T19&gt;=BRASS!$F$188),($T19&lt;=BRASS!$G$188),($V19=BRASS!$E$188)),(BRASS!$C$188),(IF(AND($AR19=BRASS!$B$189,($T19&gt;=BRASS!$F$189),($T19&lt;=BRASS!$G$189),($V19=BRASS!$E$189)),(BRASS!$C$189),(IF(AND($AR19=BRASS!$B$190,($T19&gt;=BRASS!$F$190),($T19&lt;=BRASS!$G$190),($V19=BRASS!$E$190)),(BRASS!$C$190),(IF(AND($AR19=BRASS!$B$191,($T19&gt;=BRASS!$F$191),($T19&lt;=BRASS!$G$191),($V19=BRASS!$E$191)),(BRASS!$C$191),(IF(AND($AR19=BRASS!$B$192,($T19&gt;=BRASS!$F$192),($T19&lt;=BRASS!$G$192),($V19=BRASS!$E$192)),(BRASS!$C$192),(IF(AND($AR19=BRASS!$B$193,($T19&gt;=BRASS!$F$193),($T19&lt;=BRASS!$G$193),($V19=BRASS!$E$193)),(BRASS!$C$193),(IF(AND($AR19=BRASS!$B$194,($T19&gt;=BRASS!$F$194),($T19&lt;=BRASS!$G$194),($V19=BRASS!$E$194)),(BRASS!$C$194),(IF(AND($AR19=BRASS!$B$195,($T19&gt;=BRASS!$F$195),($T19&lt;=BRASS!$G$195),($V19=BRASS!$E$195)),(BRASS!$C$195),(IF(AND($AR19=BRASS!$B$196,($T19&gt;=BRASS!$F$196),($T19&lt;=BRASS!$G$196),($V19=BRASS!$E$196)),(BRASS!$C$196),("NA"))))))))))))))))))))))))))))))))))))))))))))))))))))))))))))))))))))))))))))))))))))))</f>
        <v>NA</v>
      </c>
      <c r="AX19" s="82" t="str">
        <f>IF(AND($AR19=BRASS!$B$60,($T19&gt;=BRASS!$F$60),($T19&lt;=BRASS!$G$60),($V19=BRASS!$E$60)),(BRASS!$C$60),(IF(AND($AR19=BRASS!$B$61,($T19&gt;=BRASS!$F$61),($T19&lt;=BRASS!$G$61),($V19=BRASS!$E$61)),(BRASS!$C$61),(IF(AND($AR19=BRASS!$B$62,($T19&gt;=BRASS!$F$62),($T19&lt;=BRASS!$G$62),($V19=BRASS!$E$62)),(BRASS!$C$62),(IF(AND($AR19=BRASS!$B$63,($T19&gt;=BRASS!$F$63),($T19&lt;=BRASS!$G$63),($V19=BRASS!$E$63)),(BRASS!$C$63),(IF(AND($AR19=BRASS!$B$64,($T19&gt;=BRASS!$F$64),($T19&lt;=BRASS!$G$64),($V19=BRASS!$E$64)),(BRASS!$C$64),(IF(AND($AR19=BRASS!$B$65,($T19&gt;=BRASS!$F$65),($T19&lt;=BRASS!$G$65),($V19=BRASS!$E$65)),(BRASS!$C$65),(IF(AND($AR19=BRASS!$B$66,($T19&gt;=BRASS!$F$66),($T19&lt;=BRASS!$G$66),($V19=BRASS!$E$66)),(BRASS!$C$66),(IF(AND($AR19=BRASS!$B$67,($T19&gt;=BRASS!$F$67),($T19&lt;=BRASS!$G$67),($V19=BRASS!$E$67)),(BRASS!$C$67),(IF(AND($AR19=BRASS!$B$68,($T19&gt;=BRASS!$F$68),($T19&lt;=BRASS!$G$68),($V19=BRASS!$E$68)),(BRASS!$C$68),(IF(AND($AR19=BRASS!$B$69,($T19&gt;=BRASS!$F$69),($T19&lt;=BRASS!$G$69),($V19=BRASS!$E$69)),(BRASS!$C$69),(IF(AND($AR19=BRASS!$B$70,($T19&gt;=BRASS!$F$70),($T19&lt;=BRASS!$G$70),($V19=BRASS!$E$70)),(BRASS!$C$70),(IF(AND($AR19=BRASS!$B$71,($T19&gt;=BRASS!$F$71),($T19&lt;=BRASS!$G$71),($V19=BRASS!$E$71)),(BRASS!$C$71),(IF(AND($AR19=BRASS!$B$72,($T19&gt;=BRASS!$F$72),($T19&lt;=BRASS!$G$72),($V19=BRASS!$E$72)),(BRASS!$C$72),(IF(AND($AR19=BRASS!$B$73,($T19&gt;=BRASS!$F$73),($T19&lt;=BRASS!$G$73),($V19=BRASS!$E$73)),(BRASS!$C$73),(IF(AND($AR19=BRASS!$B$74,($T19&gt;=BRASS!$F$74),($T19&lt;=BRASS!$G$74),($V19=BRASS!$E$74)),(BRASS!$C$74),(IF(AND($AR19=BRASS!$B$75,($T19&gt;=BRASS!$F$75),($T19&lt;=BRASS!$G$75),($V19=BRASS!$E$75)),(BRASS!$C$75),(IF(AND($AR19=BRASS!$B$76,($T19&gt;=BRASS!$F$76),($T19&lt;=BRASS!$G$76),($V19=BRASS!$E$76)),(BRASS!$C$76),(IF(AND($AR19=BRASS!$B$77,($T19&gt;=BRASS!$F$77),($T19&lt;=BRASS!$G$77),($V19=BRASS!$E$77)),(BRASS!$C$77),(IF(AND($AR19=BRASS!$B$78,($T19&gt;=BRASS!$F$78),($T19&lt;=BRASS!$G$78),($V19=BRASS!$E$78)),(BRASS!$C$78),(IF(AND($AR19=BRASS!$B$79,($T19&gt;=BRASS!$F$79),($T19&lt;=BRASS!$G$79),($V19=BRASS!$E$79)),(BRASS!$C$79),(IF(AND($AR19=BRASS!$B$80,($T19&gt;=BRASS!$F$80),($T19&lt;=BRASS!$G$80),($V19=BRASS!$E$80)),(BRASS!$C$80),(IF(AND($AR19=BRASS!$B$81,($T19&gt;=BRASS!$F$81),($T19&lt;=BRASS!$G$81),($V19=BRASS!$E$81)),(BRASS!$C$81),(IF(AND($AR19=BRASS!$B$82,($T19&gt;=BRASS!$F$82),($T19&lt;=BRASS!$G$82),($V19=BRASS!$E$82)),(BRASS!$C$82),(IF(AND($AR19=BRASS!$B$83,($T19&gt;=BRASS!$F$83),($T19&lt;=BRASS!$G$83),($V19=BRASS!$E$83)),(BRASS!$C$83),(IF(AND($AR19=BRASS!$B$84,($T19&gt;=BRASS!$F$84),($T19&lt;=BRASS!$G$84),($V19=BRASS!$E$84)),(BRASS!$C$84),(IF(AND($AR19=BRASS!$B$85,($T19&gt;=BRASS!$F$85),($T19&lt;=BRASS!$G$85),($V19=BRASS!$E$85)),(BRASS!$C$85),(IF(AND($AR19=BRASS!$B$86,($T19&gt;=BRASS!$F$86),($T19&lt;=BRASS!$G$86),($V19=BRASS!$E$86)),(BRASS!$C$86),(IF(AND($AR19=BRASS!$B$87,($T19&gt;=BRASS!$F$87),($T19&lt;=BRASS!$G$87),($V19=BRASS!$E$87)),(BRASS!$C$87),(IF(AND($AR19=BRASS!$B$88,($T19&gt;=BRASS!$F$88),($T19&lt;=BRASS!$G$88),($V19=BRASS!$E$88)),(BRASS!$C$88),(IF(AND($AR19=BRASS!$B$89,($T19&gt;=BRASS!$F$89),($T19&lt;=BRASS!$G$89),($V19=BRASS!$E$89)),(BRASS!$C$89),(IF(AND($AR19=BRASS!$B$90,($T19&gt;=BRASS!$F$90),($T19&lt;=BRASS!$G$90),($V19=BRASS!$E$90)),(BRASS!$C$90),(IF(AND($AR19=BRASS!$B$91,($T19&gt;=BRASS!$F$91),($T19&lt;=BRASS!$G$91),($V19=BRASS!$E$91)),(BRASS!$C$91),(IF(AND($AR19=BRASS!$B$92,($T19&gt;=BRASS!$F$92),($T19&lt;=BRASS!$G$92),($V19=BRASS!$E$92)),(BRASS!$C$92),(IF(AND($AR19=BRASS!$B$93,($T19&gt;=BRASS!$F$93),($T19&lt;=BRASS!$G$93),($V19=BRASS!$E$93)),(BRASS!$C$93),(IF(AND($AR19=BRASS!$B$94,($T19&gt;=BRASS!$F$94),($T19&lt;=BRASS!$G$94),($V19=BRASS!$E$94)),(BRASS!$C$94),(IF(AND($AR19=BRASS!$B$95,($T19&gt;=BRASS!$F$95),($T19&lt;=BRASS!$G$95),($V19=BRASS!$E$95)),(BRASS!$C$95),(IF(AND($AR19=BRASS!$B$96,($T19&gt;=BRASS!$F$96),($T19&lt;=BRASS!$G$96),($V19=BRASS!$E$96)),(BRASS!$C$96),(IF(AND($AR19=BRASS!$B$97,($T19&gt;=BRASS!$F$97),($T19&lt;=BRASS!$G$97),($V19=BRASS!$E$97)),(BRASS!$C$97),("NA"))))))))))))))))))))))))))))))))))))))))))))))))))))))))))))))))))))))))))))</f>
        <v>NA</v>
      </c>
      <c r="AY19" s="82" t="str">
        <f t="shared" si="5"/>
        <v/>
      </c>
      <c r="AZ19" s="82" t="str">
        <f t="shared" si="6"/>
        <v/>
      </c>
      <c r="BA19" s="82" t="str">
        <f>IF(AND($AR19=BRASS!$B$4,($T19&gt;=BRASS!$F$4),($T19&lt;=BRASS!$G$4),($AA19=BRASS!$E$4)),(BRASS!$C$4),(IF(AND($AR19=BRASS!$B$5,($T19&gt;=BRASS!$F$5),($T19&lt;=BRASS!$G$5),($AA19=BRASS!$E$5)),(BRASS!$C$5),(IF(AND($AR19=BRASS!$B$6,($T19&gt;=BRASS!$F$6),($T19&lt;=BRASS!$G$6),($AA19=BRASS!$E$6)),(BRASS!$C$6),(IF(AND($AR19=BRASS!$B$7,($T19&gt;=BRASS!$F$7),($T19&lt;=BRASS!$G$7),($AA19=BRASS!$E$7)),(BRASS!$C$7),(IF(AND($AR19=BRASS!$B$8,($T19&gt;=BRASS!$F$8),($T19&lt;=BRASS!$G$8),($AA19=BRASS!$E$8)),(BRASS!$C$8),(IF(AND($AR19=BRASS!$B$9,($T19&gt;=BRASS!$F$9),($T19&lt;=BRASS!$G$9),($AA19=BRASS!$E$9)),(BRASS!$C$9),(IF(AND($AR19=BRASS!$B$10,($T19&gt;=BRASS!$F$10),($T19&lt;=BRASS!$G$10),($AA19=BRASS!$E$10)),(BRASS!$C$10),(IF(AND($AR19=BRASS!$B$11,($T19&gt;=BRASS!$F$11),($T19&lt;=BRASS!$G$11),($AA19=BRASS!$E$11)),(BRASS!$C$11),(IF(AND($AR19=BRASS!$B$12,($T19&gt;=BRASS!$F$12),($T19&lt;=BRASS!$G$12),($AA19=BRASS!$E$12)),(BRASS!$C$12),(IF(AND($AR19=BRASS!$B$13,($T19&gt;=BRASS!$F$13),($T19&lt;=BRASS!$G$13),($AA19=BRASS!$E$13)),(BRASS!$C$13),(IF(AND($AR19=BRASS!$B$14,($T19&gt;=BRASS!$F$14),($T19&lt;=BRASS!$G$14),($AA19=BRASS!$E$14)),(BRASS!$C$14),(IF(AND($AR19=BRASS!$B$15,($T19&gt;=BRASS!$F$15),($T19&lt;=BRASS!$G$15),($AA19=BRASS!$E$15)),(BRASS!$C$15),(IF(AND($AR19=BRASS!$B$16,($T19&gt;=BRASS!$F$16),($T19&lt;=BRASS!$G$16),($AA19=BRASS!$E$16)),(BRASS!$C$16),(IF(AND($AR19=BRASS!$B$17,($T19&gt;=BRASS!$F$17),($T19&lt;=BRASS!$G$17),($AA19=BRASS!$E$17)),(BRASS!$C$17),(IF(AND($AR19=BRASS!$B$18,($T19&gt;=BRASS!$F$18),($T19&lt;=BRASS!$G$18),($AA19=BRASS!$E$18)),(BRASS!$C$18),(IF(AND($AR19=BRASS!$B$19,($T19&gt;=BRASS!$F$19),($T19&lt;=BRASS!$G$19),($AA19=BRASS!$E$19)),(BRASS!$C$19),(IF(AND($AR19=BRASS!$B$20,($T19&gt;=BRASS!$F$20),($T19&lt;=BRASS!$G$20),($AA19=BRASS!$E$20)),(BRASS!$C$20),(IF(AND($AR19=BRASS!$B$21,($T19&gt;=BRASS!$F$21),($T19&lt;=BRASS!$G$21),($AA19=BRASS!$E$21)),(BRASS!$C$21),(IF(AND($AR19=BRASS!$B$22,($T19&gt;=BRASS!$F$22),($T19&lt;=BRASS!$G$22),($AA19=BRASS!$E$22)),(BRASS!$C$22),(IF(AND($AR19=BRASS!$B$23,($T19&gt;=BRASS!$F$23),($T19&lt;=BRASS!$G$23),($AA19=BRASS!$E$23)),(BRASS!$C$23),(IF(AND($AR19=BRASS!$B$24,($T19&gt;=BRASS!$F$24),($T19&lt;=BRASS!$G$24),($AA19=BRASS!$E$24)),(BRASS!$C$24),(IF(AND($AR19=BRASS!$B$25,($T19&gt;=BRASS!$F$25),($T19&lt;=BRASS!$G$25),($AA19=BRASS!$E$25)),(BRASS!$C$25),(IF(AND($AR19=BRASS!$B$26,($T19&gt;=BRASS!$F$26),($T19&lt;=BRASS!$G$26),($AA19=BRASS!$E$26)),(BRASS!$C$26),(IF(AND($AR19=BRASS!$B$27,($T19&gt;=BRASS!$F$27),($T19&lt;=BRASS!$G$27),($AA19=BRASS!$E$27)),(BRASS!$C$27),(IF(AND($AR19=BRASS!$B$28,($T19&gt;=BRASS!$F$28),($T19&lt;=BRASS!$G$28),($AA19=BRASS!$E$28)),(BRASS!$C$28),(IF(AND($AR19=BRASS!$B$29,($T19&gt;=BRASS!$F$29),($T19&lt;=BRASS!$G$29),($AA19=BRASS!$E$29)),(BRASS!$C$29),(IF(AND($AR19=BRASS!$B$30,($T19&gt;=BRASS!$F$30),($T19&lt;=BRASS!$G$30),($AA19=BRASS!$E$30)),(BRASS!$C$30),(IF(AND($AR19=BRASS!$B$31,($T19&gt;=BRASS!$F$31),($T19&lt;=BRASS!$G$31),($AA19=BRASS!$E$31)),(BRASS!$C$31),(IF(AND($AR19=BRASS!$B$32,($T19&gt;=BRASS!$F$32),($T19&lt;=BRASS!$G$32),($AA19=BRASS!$E$32)),(BRASS!$C$32),(IF(AND($AR19=BRASS!$B$33,($T19&gt;=BRASS!$F$33),($T19&lt;=BRASS!$G$33),($AA19=BRASS!$E$33)),(BRASS!$C$33),(IF(AND($AR19=BRASS!$B$34,($T19&gt;=BRASS!$F$34),($T19&lt;=BRASS!$G$34),($AA19=BRASS!$E$34)),(BRASS!$C$34),(IF(AND($AR19=BRASS!$B$35,($T19&gt;=BRASS!$F$35),($T19&lt;=BRASS!$G$35),($AA19=BRASS!$E$35)),(BRASS!$C$35),(IF(AND($AR19=BRASS!$B$36,($T19&gt;=BRASS!$F$36),($T19&lt;=BRASS!$G$36),($AA19=BRASS!$E$36)),(BRASS!$C$36),(IF(AND($AR19=BRASS!$B$37,($T19&gt;=BRASS!$F$37),($T19&lt;=BRASS!$G$37),($AA19=BRASS!$E$37)),(BRASS!$C$37),(IF(AND($AR19=BRASS!$B$38,($T19&gt;=BRASS!$F$38),($T19&lt;=BRASS!$G$38),($AA19=BRASS!$E$38)),(BRASS!$C$38),(IF(AND($AR19=BRASS!$B$39,($T19&gt;=BRASS!$F$39),($T19&lt;=BRASS!$G$39),($AA19=BRASS!$E$39)),(BRASS!$C$39),(IF(AND($AR19=BRASS!$B$40,($T19&gt;=BRASS!$F$40),($T19&lt;=BRASS!$G$40),($AA19=BRASS!$E$40)),(BRASS!$C$40),(IF(AND($AR19=BRASS!$B$41,($T19&gt;=BRASS!$F$41),($T19&lt;=BRASS!$G$41),($AA19=BRASS!$E$41)),(BRASS!$C$41),(IF(AND($AR19=BRASS!$B$42,($T19&gt;=BRASS!$F$42),($T19&lt;=BRASS!$G$42),($AA19=BRASS!$E$42)),(BRASS!$C$42),(IF(AND($AR19=BRASS!$B$43,($T19&gt;=BRASS!$F$43),($T19&lt;=BRASS!$G$43),($AA19=BRASS!$E$43)),(BRASS!$C$43),(IF(AND($AR19=BRASS!$B$44,($T19&gt;=BRASS!$F$44),($T19&lt;=BRASS!$G$44),($AA19=BRASS!$E$44)),(BRASS!$C$44),(IF(AND($AR19=BRASS!$B$45,($T19&gt;=BRASS!$F$45),($T19&lt;=BRASS!$G$45),($AA19=BRASS!$E$45)),(BRASS!$C$45),(IF(AND($AR19=BRASS!$B$46,($T19&gt;=BRASS!$F$46),($T19&lt;=BRASS!$G$46),($AA19=BRASS!$E$46)),(BRASS!$C$46),(IF(AND($AR19=BRASS!$B$47,($T19&gt;=BRASS!$F$47),($T19&lt;=BRASS!$G$47),($AA19=BRASS!$E$47)),(BRASS!$C$47),(IF(AND($AR19=BRASS!$B$48,($T19&gt;=BRASS!$F$48),($T19&lt;=BRASS!$G$48),($AA19=BRASS!$E$48)),(BRASS!$C$48),(IF(AND($AR19=BRASS!$B$49,($T19&gt;=BRASS!$F$49),($T19&lt;=BRASS!$G$49),($AA19=BRASS!$E$49)),(BRASS!$C$49),(IF(AND($AR19=BRASS!$B$50,($T19&gt;=BRASS!$F$50),($T19&lt;=BRASS!$G$50),($AA19=BRASS!$E$50)),(BRASS!$C$50),(IF(AND($AR19=BRASS!$B$51,($T19&gt;=BRASS!$F$51),($T19&lt;=BRASS!$G$51),($AA19=BRASS!$E$51)),(BRASS!$C$51),(IF(AND($AR19=BRASS!$B$52,($T19&gt;=BRASS!$F$52),($T19&lt;=BRASS!$G$52),($AA19=BRASS!$E$52)),(BRASS!$C$52),(IF(AND($AR19=BRASS!$B$53,($T19&gt;=BRASS!$F$53),($T19&lt;=BRASS!$G$53),($AA19=BRASS!$E$53)),(BRASS!$C$53),(IF(AND($AR19=BRASS!$B$54,($T19&gt;=BRASS!$F$54),($T19&lt;=BRASS!$G$54),($AA19=BRASS!$E$54)),(BRASS!$C$54),(IF(AND($AR19=BRASS!$B$55,($T19&gt;=BRASS!$F$55),($T19&lt;=BRASS!$G$55),($AA19=BRASS!$E$55)),(BRASS!$C$55),(IF(AND($AR19=BRASS!$B$56,($T19&gt;=BRASS!$F$56),($T19&lt;=BRASS!$G$56),($AA19=BRASS!$E$56)),(BRASS!$C$56),(IF(AND($AR19=BRASS!$B$57,($T19&gt;=BRASS!$F$57),($T19&lt;=BRASS!$G$57),($AA19=BRASS!$E$57)),(BRASS!$C$57),(IF(AND($AR19=BRASS!$B$58,($T19&gt;=BRASS!$F$58),($T19&lt;=BRASS!$G$58),($AA19=BRASS!$E$58)),(BRASS!$C$58),(IF(AND($AR19=BRASS!$B$59,($T19&gt;=BRASS!$F$59),($T19&lt;=BRASS!$G$59),($AA19=BRASS!$E$59)),(BRASS!$C$59),("NA"))))))))))))))))))))))))))))))))))))))))))))))))))))))))))))))))))))))))))))))))))))))))))))))))))))))))))))))))</f>
        <v>NA</v>
      </c>
      <c r="BB19" s="151" t="str">
        <f>(IF(AND($AR19=BRASS!$B$98,($T19&gt;=BRASS!$F$98),($T19&lt;=BRASS!$G$98),($AA19=BRASS!$E$98)),(BRASS!$C$98),(IF(AND($AR19=BRASS!$B$99,($T19&gt;=BRASS!$F$99),($T19&lt;=BRASS!$G$99),($AA19=BRASS!$E$99)),(BRASS!$C$99),(IF(AND($AR19=BRASS!$B$100,($T19&gt;=BRASS!$F$100),($T19&lt;=BRASS!$G$100),($AA19=BRASS!$E$100)),(BRASS!$C$100),(IF(AND($AR19=BRASS!$B$101,($T19&gt;=BRASS!$F$101),($T19&lt;=BRASS!$G$101),($AA19=BRASS!$E$101)),(BRASS!$C$101),(IF(AND($AR19=BRASS!$B$102,($T19&gt;=BRASS!$F$102),($T19&lt;=BRASS!$G$102),($AA19=BRASS!$E$102)),(BRASS!$C$102),(IF(AND($AR19=BRASS!$B$103,($T19&gt;=BRASS!$F$103),($T19&lt;=BRASS!$G$103),($AA19=BRASS!$E$103)),(BRASS!$C$103),(IF(AND($AR19=BRASS!$B$104,($T19&gt;=BRASS!$F$104),($T19&lt;=BRASS!$G$104),($AA19=BRASS!$E$104)),(BRASS!$C$104),(IF(AND($AR19=BRASS!$B$105,($T19&gt;=BRASS!$F$105),($T19&lt;=BRASS!$G$105),($AA19=BRASS!$E$105)),(BRASS!$C$105),(IF(AND($AR19=BRASS!$B$106,($T19&gt;=BRASS!$F$106),($T19&lt;=BRASS!$G$106),($AA19=BRASS!$E$106)),(BRASS!$C$106),(IF(AND($AR19=BRASS!$B$107,($T19&gt;=BRASS!$F$107),($T19&lt;=BRASS!$G$107),($AA19=BRASS!$E$107)),(BRASS!$C$107),(IF(AND($AR19=BRASS!$B$108,($T19&gt;=BRASS!$F$108),($T19&lt;=BRASS!$G$108),($AA19=BRASS!$E$108)),(BRASS!$C$108),(IF(AND($AR19=BRASS!$B$109,($T19&gt;=BRASS!$F$109),($T19&lt;=BRASS!$G$109),($AA19=BRASS!$E$109)),(BRASS!$C$109),(IF(AND($AR19=BRASS!$B$110,($T19&gt;=BRASS!$F$110),($T19&lt;=BRASS!$G$110),($AA19=BRASS!$E$110)),(BRASS!$C$110),(IF(AND($AR19=BRASS!$B$111,($T19&gt;=BRASS!$F$111),($T19&lt;=BRASS!$G$111),($AA19=BRASS!$E$111)),(BRASS!$C$111),(IF(AND($AR19=BRASS!$B$112,($T19&gt;=BRASS!$F$112),($T19&lt;=BRASS!$G$112),($AA19=BRASS!$E$112)),(BRASS!$C$112),(IF(AND($AR19=BRASS!$B$113,($T19&gt;=BRASS!$F$113),($T19&lt;=BRASS!$G$113),($AA19=BRASS!$E$113)),(BRASS!$C$113),(IF(AND($AR19=BRASS!$B$114,($T19&gt;=BRASS!$F$114),($T19&lt;=BRASS!$G$114),($AA19=BRASS!$E$114)),(BRASS!$C$114),(IF(AND($AR19=BRASS!$B$115,($T19&gt;=BRASS!$F$115),($T19&lt;=BRASS!$G$115),($AA19=BRASS!$E$115)),(BRASS!$C$115),(IF(AND($AR19=BRASS!$B$116,($T19&gt;=BRASS!$F$116),($T19&lt;=BRASS!$G$116),($AA19=BRASS!$E$116)),(BRASS!$C$116),(IF(AND($AR19=BRASS!$B$117,($T19&gt;=BRASS!$F$117),($T19&lt;=BRASS!$G$117),($AA19=BRASS!$E$117)),(BRASS!$C$117),(IF(AND($AR19=BRASS!$B$118,($T19&gt;=BRASS!$F$118),($T19&lt;=BRASS!$G$118),($AA19=BRASS!$E$118)),(BRASS!$C$118),(IF(AND($AR19=BRASS!$B$119,($T19&gt;=BRASS!$F$119),($T19&lt;=BRASS!$G$119),($AA19=BRASS!$E$119)),(BRASS!$C$119),(IF(AND($AR19=BRASS!$B$120,($T19&gt;=BRASS!$F$120),($T19&lt;=BRASS!$G$120),($AA19=BRASS!$E$120)),(BRASS!$C$120),(IF(AND($AR19=BRASS!$B$121,($T19&gt;=BRASS!$F$121),($T19&lt;=BRASS!$G$121),($AA19=BRASS!$E$121)),(BRASS!$C$121),(IF(AND($AR19=BRASS!$B$122,($T19&gt;=BRASS!$F$122),($T19&lt;=BRASS!$G$122),($AA19=BRASS!$E$122)),(BRASS!$C$122),(IF(AND($AR19=BRASS!$B$123,($T19&gt;=BRASS!$F$123),($T19&lt;=BRASS!$G$123),($AA19=BRASS!$E$123)),(BRASS!$C$123),(IF(AND($AR19=BRASS!$B$124,($T19&gt;=BRASS!$F$124),($T19&lt;=BRASS!$G$124),($AA19=BRASS!$E$124)),(BRASS!$C$124),(IF(AND($AR19=BRASS!$B$125,($T19&gt;=BRASS!$F$125),($T19&lt;=BRASS!$G$125),($AA19=BRASS!$E$125)),(BRASS!$C$125),(IF(AND($AR19=BRASS!$B$126,($T19&gt;=BRASS!$F$126),($T19&lt;=BRASS!$G$126),($AA19=BRASS!$E$126)),(BRASS!$C$126),(IF(AND($AR19=BRASS!$B$127,($T19&gt;=BRASS!$F$127),($T19&lt;=BRASS!$G$127),($AA19=BRASS!$E$127)),(BRASS!$C$127),(IF(AND($AR19=BRASS!$B$128,($T19&gt;=BRASS!$F$128),($T19&lt;=BRASS!$G$128),($AA19=BRASS!$E$128)),(BRASS!$C$128),(IF(AND($AR19=BRASS!$B$129,($T19&gt;=BRASS!$F$129),($T19&lt;=BRASS!$G$129),($AA19=BRASS!$E$129)),(BRASS!$C$129),(IF(AND($AR19=BRASS!$B$130,($T19&gt;=BRASS!$F$130),($T19&lt;=BRASS!$G$130),($AA19=BRASS!$E$130)),(BRASS!$C$130),(IF(AND($AR19=BRASS!$B$131,($T19&gt;=BRASS!$F$131),($T19&lt;=BRASS!$G$131),($AA19=BRASS!$E$131)),(BRASS!$C$131),(IF(AND($AR19=BRASS!$B$132,($T19&gt;=BRASS!$F$132),($T19&lt;=BRASS!$G$132),($AA19=BRASS!$E$132)),(BRASS!$C$132),(IF(AND($AR19=BRASS!$B$133,($T19&gt;=BRASS!$F$133),($T19&lt;=BRASS!$G$133),($AA19=BRASS!$E$133)),(BRASS!$C$133),(IF(AND($AR19=BRASS!$B$134,($T19&gt;=BRASS!$F$134),($T19&lt;=BRASS!$G$134),($AA19=BRASS!$E$134)),(BRASS!$C$134),(IF(AND($AR19=BRASS!$B$135,($T19&gt;=BRASS!$F$135),($T19&lt;=BRASS!$G$135),($AA19=BRASS!$E$135)),(BRASS!$C$135),(IF(AND($AR19=BRASS!$B$136,($T19&gt;=BRASS!$F$136),($T19&lt;=BRASS!$G$136),($AA19=BRASS!$E$136)),(BRASS!$C$136),(IF(AND($AR19=BRASS!$B$137,($T19&gt;=BRASS!$F$137),($T19&lt;=BRASS!$G$137),($AA19=BRASS!$E$137)),(BRASS!$C$137),(IF(AND($AR19=BRASS!$B$138,($T19&gt;=BRASS!$F$138),($T19&lt;=BRASS!$G$138),($AA19=BRASS!$E$138)),(BRASS!$C$138),(IF(AND($AR19=BRASS!$B$139,($T19&gt;=BRASS!$F$139),($T19&lt;=BRASS!$G$139),($AA19=BRASS!$E$139)),(BRASS!$C$139),(IF(AND($AR19=BRASS!$B$140,($T19&gt;=BRASS!$F$140),($T19&lt;=BRASS!$G$140),($AA19=BRASS!$E$140)),(BRASS!$C$140),(IF(AND($AR19=BRASS!$B$141,($T19&gt;=BRASS!$F$141),($T19&lt;=BRASS!$G$141),($AA19=BRASS!$E$141)),(BRASS!$C$141),(IF(AND($AR19=BRASS!$B$142,($T19&gt;=BRASS!$F$142),($T19&lt;=BRASS!$G$142),($AA19=BRASS!$E$142)),(BRASS!$C$142),(IF(AND($AR19=BRASS!$B$143,($T19&gt;=BRASS!$F$143),($T19&lt;=BRASS!$G$143),($AA19=BRASS!$E$143)),(BRASS!$C$143),(IF(AND($AR19=BRASS!$B$144,($T19&gt;=BRASS!$F$144),($T19&lt;=BRASS!$G$144),($AA19=BRASS!$E$144)),(BRASS!$C$144),(IF(AND($AR19=BRASS!$B$145,($T19&gt;=BRASS!$F$145),($T19&lt;=BRASS!$G$145),($AA19=BRASS!$E$145)),(BRASS!$C$145),(IF(AND($AR19=BRASS!$B$145,($T19&gt;=BRASS!$F$145),($T19&lt;=BRASS!$G$145),($AA19=BRASS!$E$145)),(BRASS!$C$145),(IF(AND($AR19=BRASS!$B$146,($T19&gt;=BRASS!$F$146),($T19&lt;=BRASS!$G$146),($AA19=BRASS!$E$146)),(BRASS!$C$146),(IF(AND($AR19=BRASS!$B$147,($T19&gt;=BRASS!$F$147),($T19&lt;=BRASS!$G$147),($AA19=BRASS!$E$147)),(BRASS!$C$147),(IF(AND($AR19=BRASS!$B$148,($T19&gt;=BRASS!$F$148),($T19&lt;=BRASS!$G$148),($AA19=BRASS!$E$148)),(BRASS!$C$148),(IF(AND($AR19=BRASS!$B$149,($T19&gt;=BRASS!$F$149),($T19&lt;=BRASS!$G$149),($AA19=BRASS!$E$149)),(BRASS!$C$149),(IF(AND($AR19=BRASS!$B$150,($T19&gt;=BRASS!$F$150),($T19&lt;=BRASS!$G$150),($AA19=BRASS!$E$150)),(BRASS!$C$150),(IF(AND($AR19=BRASS!$B$151,($T19&gt;=BRASS!$F$151),($T19&lt;=BRASS!$G$151),($AA19=BRASS!$E$151)),(BRASS!$C$151),(IF(AND($AR19=BRASS!$B$152,($T19&gt;=BRASS!$F$152),($T19&lt;=BRASS!$G$152),($AA19=BRASS!$E$152)),(BRASS!$C$152),(IF(AND($AR19=BRASS!$B$153,($T19&gt;=BRASS!$F$153),($T19&lt;=BRASS!$G$153),($AA19=BRASS!$E$153)),(BRASS!$C$153),("NA")))))))))))))))))))))))))))))))))))))))))))))))))))))))))))))))))))))))))))))))))))))))))))))))))))))))))))))))))))</f>
        <v>NA</v>
      </c>
      <c r="BC19" s="152" t="str">
        <f>IF(AND($AR19=BRASS!$B$154,($T19&gt;=BRASS!$F$154),($T19&lt;=BRASS!$G$154),($AA19=BRASS!$E$154)),(BRASS!$C$154),(IF(AND($AR19=BRASS!$B$155,($T19&gt;=BRASS!$F$155),($T19&lt;=BRASS!$G$155),($AA19=BRASS!$E$155)),(BRASS!$C$155),(IF(AND($AR19=BRASS!$B$156,($T19&gt;=BRASS!$F$156),($T19&lt;=BRASS!$G$156),($AA19=BRASS!$E$156)),(BRASS!$C$156),(IF(AND($AR19=BRASS!$B$157,($T19&gt;=BRASS!$F$157),($T19&lt;=BRASS!$G$157),($AA19=BRASS!$E$157)),(BRASS!$C$157),(IF(AND($AR19=BRASS!$B$158,($T19&gt;=BRASS!$F$158),($T19&lt;=BRASS!$G$158),($AA19=BRASS!$E$158)),(BRASS!$C$158),(IF(AND($AR19=BRASS!$B$159,($T19&gt;=BRASS!$F$159),($T19&lt;=BRASS!$G$159),($AA19=BRASS!$E$159)),(BRASS!$C$159),(IF(AND($AR19=BRASS!$B$160,($T19&gt;=BRASS!$F$160),($T19&lt;=BRASS!$G$160),($AA19=BRASS!$E$160)),(BRASS!$C$160),(IF(AND($AR19=BRASS!$B$161,($T19&gt;=BRASS!$F$161),($T19&lt;=BRASS!$G$161),($AA19=BRASS!$E$161)),(BRASS!$C$161),(IF(AND($AR19=BRASS!$B$162,($T19&gt;=BRASS!$F$162),($T19&lt;=BRASS!$G$162),($AA19=BRASS!$E$162)),(BRASS!$C$162),(IF(AND($AR19=BRASS!$B$163,($T19&gt;=BRASS!$F$163),($T19&lt;=BRASS!$G$163),($AA19=BRASS!$E$163)),(BRASS!$C$163),(IF(AND($AR19=BRASS!$B$164,($T19&gt;=BRASS!$F$164),($T19&lt;=BRASS!$G$164),($AA19=BRASS!$E$164)),(BRASS!$C$164),(IF(AND($AR19=BRASS!$B$165,($T19&gt;=BRASS!$F$165),($T19&lt;=BRASS!$G$165),($AA19=BRASS!$E$165)),(BRASS!$C$165),(IF(AND($AR19=BRASS!$B$166,($T19&gt;=BRASS!$F$166),($T19&lt;=BRASS!$G$166),($AA19=BRASS!$E$166)),(BRASS!$C$166),(IF(AND($AR19=BRASS!$B$167,($T19&gt;=BRASS!$F$167),($T19&lt;=BRASS!$G$167),($AA19=BRASS!$E$167)),(BRASS!$C$167),(IF(AND($AR19=BRASS!$B$168,($T19&gt;=BRASS!$F$168),($T19&lt;=BRASS!$G$168),($AA19=BRASS!$E$168)),(BRASS!$C$168),(IF(AND($AR19=BRASS!$B$169,($T19&gt;=BRASS!$F$169),($T19&lt;=BRASS!$G$169),($AA19=BRASS!$E$169)),(BRASS!$C$169),(IF(AND($AR19=BRASS!$B$170,($T19&gt;=BRASS!$F$170),($T19&lt;=BRASS!$G$170),($AA19=BRASS!$E$170)),(BRASS!$C$170),(IF(AND($AR19=BRASS!$B$171,($T19&gt;=BRASS!$F$171),($T19&lt;=BRASS!$G$171),($AA19=BRASS!$E$171)),(BRASS!$C$171),(IF(AND($AR19=BRASS!$B$172,($T19&gt;=BRASS!$F$172),($T19&lt;=BRASS!$G$172),($AA19=BRASS!$E$172)),(BRASS!$C$172),(IF(AND($AR19=BRASS!$B$173,($T19&gt;=BRASS!$F$173),($T19&lt;=BRASS!$G$173),($AA19=BRASS!$E$173)),(BRASS!$C$173),(IF(AND($AR19=BRASS!$B$174,($T19&gt;=BRASS!$F$174),($T19&lt;=BRASS!$G$174),($AA19=BRASS!$E$174)),(BRASS!$C$174),(IF(AND($AR19=BRASS!$B$175,($T19&gt;=BRASS!$F$175),($T19&lt;=BRASS!$G$175),($AA19=BRASS!$E$175)),(BRASS!$C$175),(IF(AND($AR19=BRASS!$B$176,($T19&gt;=BRASS!$F$176),($T19&lt;=BRASS!$G$176),($AA19=BRASS!$E$176)),(BRASS!$C$176),(IF(AND($AR19=BRASS!$B$177,($T19&gt;=BRASS!$F$177),($T19&lt;=BRASS!$G$177),($AA19=BRASS!$E$177)),(BRASS!$C$177),(IF(AND($AR19=BRASS!$B$178,($T19&gt;=BRASS!$F$178),($T19&lt;=BRASS!$G$178),($AA19=BRASS!$E$178)),(BRASS!$C$178),(IF(AND($AR19=BRASS!$B$179,($T19&gt;=BRASS!$F$179),($T19&lt;=BRASS!$G$179),($AA19=BRASS!$E$179)),(BRASS!$C$179),(IF(AND($AR19=BRASS!$B$180,($T19&gt;=BRASS!$F$180),($T19&lt;=BRASS!$G$180),($AA19=BRASS!$E$180)),(BRASS!$C$180),(IF(AND($AR19=BRASS!$B$181,($T19&gt;=BRASS!$F$181),($T19&lt;=BRASS!$G$181),($AA19=BRASS!$E$181)),(BRASS!$C$181),(IF(AND($AR19=BRASS!$B$182,($T19&gt;=BRASS!$F$182),($T19&lt;=BRASS!$G$182),($AA19=BRASS!$E$182)),(BRASS!$C$182),(IF(AND($AR19=BRASS!$B$183,($T19&gt;=BRASS!$F$183),($T19&lt;=BRASS!$G$183),($AA19=BRASS!$E$183)),(BRASS!$C$183),(IF(AND($AR19=BRASS!$B$184,($T19&gt;=BRASS!$F$184),($T19&lt;=BRASS!$G$184),($AA19=BRASS!$E$184)),(BRASS!$C$184),(IF(AND($AR19=BRASS!$B$185,($T19&gt;=BRASS!$F$185),($T19&lt;=BRASS!$G$185),($AA19=BRASS!$E$185)),(BRASS!$C$185),(IF(AND($AR19=BRASS!$B$186,($T19&gt;=BRASS!$F$186),($T19&lt;=BRASS!$G$186),($AA19=BRASS!$E$186)),(BRASS!$C$186),(IF(AND($AR19=BRASS!$B$187,($T19&gt;=BRASS!$F$187),($T19&lt;=BRASS!$G$187),($AA19=BRASS!$E$187)),(BRASS!$C$187),(IF(AND($AR19=BRASS!$B$188,($T19&gt;=BRASS!$F$188),($T19&lt;=BRASS!$G$188),($AA19=BRASS!$E$188)),(BRASS!$C$188),(IF(AND($AR19=BRASS!$B$189,($T19&gt;=BRASS!$F$189),($T19&lt;=BRASS!$G$189),($AA19=BRASS!$E$189)),(BRASS!$C$189),(IF(AND($AR19=BRASS!$B$190,($T19&gt;=BRASS!$F$190),($T19&lt;=BRASS!$G$190),($AA19=BRASS!$E$190)),(BRASS!$C$190),(IF(AND($AR19=BRASS!$B$191,($T19&gt;=BRASS!$F$191),($T19&lt;=BRASS!$G$191),($AA19=BRASS!$E$191)),(BRASS!$C$191),(IF(AND($AR19=BRASS!$B$192,($T19&gt;=BRASS!$F$192),($T19&lt;=BRASS!$G$192),($AA19=BRASS!$E$192)),(BRASS!$C$192),(IF(AND($AR19=BRASS!$B$193,($T19&gt;=BRASS!$F$193),($T19&lt;=BRASS!$G$193),($AA19=BRASS!$E$193)),(BRASS!$C$193),(IF(AND($AR19=BRASS!$B$194,($T19&gt;=BRASS!$F$194),($T19&lt;=BRASS!$G$194),($AA19=BRASS!$E$194)),(BRASS!$C$194),(IF(AND($AR19=BRASS!$B$195,($T19&gt;=BRASS!$F$195),($T19&lt;=BRASS!$G$195),($AA19=BRASS!$E$195)),(BRASS!$C$195),(IF(AND($AR19=BRASS!$B$196,($T19&gt;=BRASS!$F$196),($T19&lt;=BRASS!$G$196),($AA19=BRASS!$E$196)),(BRASS!$C$196),("NA"))))))))))))))))))))))))))))))))))))))))))))))))))))))))))))))))))))))))))))))))))))))</f>
        <v>NA</v>
      </c>
      <c r="BD19" s="152" t="str">
        <f>IF(AND($AR19=BRASS!$B$60,($T19&gt;=BRASS!$F$60),($T19&lt;=BRASS!$G$60),($AA19=BRASS!$E$60)),(BRASS!$C$60),(IF(AND($AR19=BRASS!$B$61,($T19&gt;=BRASS!$F$61),($T19&lt;=BRASS!$G$61),($AA19=BRASS!$E$61)),(BRASS!$C$61),(IF(AND($AR19=BRASS!$B$62,($T19&gt;=BRASS!$F$62),($T19&lt;=BRASS!$G$62),($AA19=BRASS!$E$62)),(BRASS!$C$62),(IF(AND($AR19=BRASS!$B$63,($T19&gt;=BRASS!$F$63),($T19&lt;=BRASS!$G$63),($AA19=BRASS!$E$63)),(BRASS!$C$63),(IF(AND($AR19=BRASS!$B$64,($T19&gt;=BRASS!$F$64),($T19&lt;=BRASS!$G$64),($AA19=BRASS!$E$64)),(BRASS!$C$64),(IF(AND($AR19=BRASS!$B$65,($T19&gt;=BRASS!$F$65),($T19&lt;=BRASS!$G$65),($AA19=BRASS!$E$65)),(BRASS!$C$65),(IF(AND($AR19=BRASS!$B$66,($T19&gt;=BRASS!$F$66),($T19&lt;=BRASS!$G$66),($AA19=BRASS!$E$66)),(BRASS!$C$66),(IF(AND($AR19=BRASS!$B$67,($T19&gt;=BRASS!$F$67),($T19&lt;=BRASS!$G$67),($AA19=BRASS!$E$67)),(BRASS!$C$67),(IF(AND($AR19=BRASS!$B$68,($T19&gt;=BRASS!$F$68),($T19&lt;=BRASS!$G$68),($AA19=BRASS!$E$68)),(BRASS!$C$68),(IF(AND($AR19=BRASS!$B$69,($T19&gt;=BRASS!$F$69),($T19&lt;=BRASS!$G$69),($AA19=BRASS!$E$69)),(BRASS!$C$69),(IF(AND($AR19=BRASS!$B$70,($T19&gt;=BRASS!$F$70),($T19&lt;=BRASS!$G$70),($AA19=BRASS!$E$70)),(BRASS!$C$70),(IF(AND($AR19=BRASS!$B$71,($T19&gt;=BRASS!$F$71),($T19&lt;=BRASS!$G$71),($AA19=BRASS!$E$71)),(BRASS!$C$71),(IF(AND($AR19=BRASS!$B$72,($T19&gt;=BRASS!$F$72),($T19&lt;=BRASS!$G$72),($AA19=BRASS!$E$72)),(BRASS!$C$72),(IF(AND($AR19=BRASS!$B$73,($T19&gt;=BRASS!$F$73),($T19&lt;=BRASS!$G$73),($AA19=BRASS!$E$73)),(BRASS!$C$73),(IF(AND($AR19=BRASS!$B$74,($T19&gt;=BRASS!$F$74),($T19&lt;=BRASS!$G$74),($AA19=BRASS!$E$74)),(BRASS!$C$74),(IF(AND($AR19=BRASS!$B$75,($T19&gt;=BRASS!$F$75),($T19&lt;=BRASS!$G$75),($AA19=BRASS!$E$75)),(BRASS!$C$75),(IF(AND($AR19=BRASS!$B$76,($T19&gt;=BRASS!$F$76),($T19&lt;=BRASS!$G$76),($AA19=BRASS!$E$76)),(BRASS!$C$76),(IF(AND($AR19=BRASS!$B$77,($T19&gt;=BRASS!$F$77),($T19&lt;=BRASS!$G$77),($AA19=BRASS!$E$77)),(BRASS!$C$77),(IF(AND($AR19=BRASS!$B$78,($T19&gt;=BRASS!$F$78),($T19&lt;=BRASS!$G$78),($AA19=BRASS!$E$78)),(BRASS!$C$78),(IF(AND($AR19=BRASS!$B$79,($T19&gt;=BRASS!$F$79),($T19&lt;=BRASS!$G$79),($AA19=BRASS!$E$79)),(BRASS!$C$79),(IF(AND($AR19=BRASS!$B$80,($T19&gt;=BRASS!$F$80),($T19&lt;=BRASS!$G$80),($AA19=BRASS!$E$80)),(BRASS!$C$80),(IF(AND($AR19=BRASS!$B$81,($T19&gt;=BRASS!$F$81),($T19&lt;=BRASS!$G$81),($AA19=BRASS!$E$81)),(BRASS!$C$81),(IF(AND($AR19=BRASS!$B$82,($T19&gt;=BRASS!$F$82),($T19&lt;=BRASS!$G$82),($AA19=BRASS!$E$82)),(BRASS!$C$82),(IF(AND($AR19=BRASS!$B$83,($T19&gt;=BRASS!$F$83),($T19&lt;=BRASS!$G$83),($AA19=BRASS!$E$83)),(BRASS!$C$83),(IF(AND($AR19=BRASS!$B$84,($T19&gt;=BRASS!$F$84),($T19&lt;=BRASS!$G$84),($AA19=BRASS!$E$84)),(BRASS!$C$84),(IF(AND($AR19=BRASS!$B$85,($T19&gt;=BRASS!$F$85),($T19&lt;=BRASS!$G$85),($AA19=BRASS!$E$85)),(BRASS!$C$85),(IF(AND($AR19=BRASS!$B$86,($T19&gt;=BRASS!$F$86),($T19&lt;=BRASS!$G$86),($AA19=BRASS!$E$86)),(BRASS!$C$86),(IF(AND($AR19=BRASS!$B$87,($T19&gt;=BRASS!$F$87),($T19&lt;=BRASS!$G$87),($AA19=BRASS!$E$87)),(BRASS!$C$87),(IF(AND($AR19=BRASS!$B$88,($T19&gt;=BRASS!$F$88),($T19&lt;=BRASS!$G$88),($AA19=BRASS!$E$88)),(BRASS!$C$88),(IF(AND($AR19=BRASS!$B$89,($T19&gt;=BRASS!$F$89),($T19&lt;=BRASS!$G$89),($AA19=BRASS!$E$89)),(BRASS!$C$89),(IF(AND($AR19=BRASS!$B$90,($T19&gt;=BRASS!$F$90),($T19&lt;=BRASS!$G$90),($AA19=BRASS!$E$90)),(BRASS!$C$90),(IF(AND($AR19=BRASS!$B$91,($T19&gt;=BRASS!$F$91),($T19&lt;=BRASS!$G$91),($AA19=BRASS!$E$91)),(BRASS!$C$91),(IF(AND($AR19=BRASS!$B$92,($T19&gt;=BRASS!$F$92),($T19&lt;=BRASS!$G$92),($AA19=BRASS!$E$92)),(BRASS!$C$92),(IF(AND($AR19=BRASS!$B$93,($T19&gt;=BRASS!$F$93),($T19&lt;=BRASS!$G$93),($AA19=BRASS!$E$93)),(BRASS!$C$93),(IF(AND($AR19=BRASS!$B$94,($T19&gt;=BRASS!$F$94),($T19&lt;=BRASS!$G$94),($AA19=BRASS!$E$94)),(BRASS!$C$94),(IF(AND($AR19=BRASS!$B$95,($T19&gt;=BRASS!$F$95),($T19&lt;=BRASS!$G$95),($AA19=BRASS!$E$95)),(BRASS!$C$95),(IF(AND($AR19=BRASS!$B$96,($T19&gt;=BRASS!$F$96),($T19&lt;=BRASS!$G$96),($AA19=BRASS!$E$96)),(BRASS!$C$96),(IF(AND($AR19=BRASS!$B$97,($T19&gt;=BRASS!$F$97),($T19&lt;=BRASS!$G$97),($AA19=BRASS!$E$97)),(BRASS!$C$97),("NA"))))))))))))))))))))))))))))))))))))))))))))))))))))))))))))))))))))))))))))</f>
        <v>NA</v>
      </c>
      <c r="BE19" s="97"/>
      <c r="BF19" s="82" t="str">
        <f t="shared" si="7"/>
        <v/>
      </c>
      <c r="BG19" s="82" t="str">
        <f t="shared" si="8"/>
        <v/>
      </c>
      <c r="BH19" s="82" t="str">
        <f>IF(AND($AR19=SS!$B$4,($T19&gt;=SS!$F$4),($T19&lt;=SS!$G$4),($V19=SS!$E$4)),(SS!$C$4),(IF(AND($AR19=SS!$B$5,($T19&gt;=SS!$F$5),($T19&lt;=SS!$G$5),($V19=SS!$E$5)),(SS!$C$5),(IF(AND($AR19=SS!$B$6,($T19&gt;=SS!$F$6),($T19&lt;=SS!$G$6),($V19=SS!$E$6)),(SS!$C$6),(IF(AND($AR19=SS!$B$7,($T19&gt;=SS!$F$7),($T19&lt;=SS!$G$7),($V19=SS!$E$7)),(SS!$C$7),(IF(AND($AR19=SS!$B$8,($T19&gt;=SS!$F$8),($T19&lt;=SS!$G$8),($V19=SS!$E$8)),(SS!$C$8),(IF(AND($AR19=SS!$B$9,($T19&gt;=SS!$F$9),($T19&lt;=SS!$G$9),($V19=SS!$E$9)),(SS!$C$9),(IF(AND($AR19=SS!$B$10,($T19&gt;=SS!$F$10),($T19&lt;=SS!$G$10),($V19=SS!$E$10)),(SS!$C$10),(IF(AND($AR19=SS!$B$11,($T19&gt;=SS!$F$11),($T19&lt;=SS!$G$11),($V19=SS!$E$11)),(SS!$C$11),(IF(AND($AR19=SS!$B$12,($T19&gt;=SS!$F$12),($T19&lt;=SS!$G$12),($V19=SS!$E$12)),(SS!$C$12),(IF(AND($AR19=SS!$B$13,($T19&gt;=SS!$F$13),($T19&lt;=SS!$G$13),($V19=SS!$E$13)),(SS!$C$13),(IF(AND($AR19=SS!$B$14,($T19&gt;=SS!$F$14),($T19&lt;=SS!$G$14),($V19=SS!$E$14)),(SS!$C$14),(IF(AND($AR19=SS!$B$15,($T19&gt;=SS!$F$15),($T19&lt;=SS!$G$15),($V19=SS!$E$15)),(SS!$C$15),(IF(AND($AR19=SS!$B$16,($T19&gt;=SS!$F$16),($T19&lt;=SS!$G$16),($V19=SS!$E$16)),(SS!$C$16),(IF(AND($AR19=SS!$B$17,($T19&gt;=SS!$F$17),($T19&lt;=SS!$G$17),($V19=SS!$E$17)),(SS!$C$17),(IF(AND($AR19=SS!$B$18,($T19&gt;=SS!$F$18),($T19&lt;=SS!$G$18),($V19=SS!$E$18)),(SS!$C$18),(IF(AND($AR19=SS!$B$19,($T19&gt;=SS!$F$19),($T19&lt;=SS!$G$19),($V19=SS!$E$19)),(SS!$C$19),(IF(AND($AR19=SS!$B$20,($T19&gt;=SS!$F$20),($T19&lt;=SS!$G$20),($V19=SS!$E$20)),(SS!$C$20),(IF(AND($AR19=SS!$B$21,($T19&gt;=SS!$F$21),($T19&lt;=SS!$G$21),($V19=SS!$E$21)),(SS!$C$21),(IF(AND($AR19=SS!$B$22,($T19&gt;=SS!$F$22),($T19&lt;=SS!$G$22),($V19=SS!$E$22)),(SS!$C$22),(IF(AND($AR19=SS!$B$23,($T19&gt;=SS!$F$23),($T19&lt;=SS!$G$23),($V19=SS!$E$23)),(SS!$C$23),(IF(AND($AR19=SS!$B$24,($T19&gt;=SS!$F$24),($T19&lt;=SS!$G$24),($V19=SS!$E$24)),(SS!$C$24),(IF(AND($AR19=SS!$B$25,($T19&gt;=SS!$F$25),($T19&lt;=SS!$G$25),($V19=SS!$E$25)),(SS!$C$25),(IF(AND($AR19=SS!$B$26,($T19&gt;=SS!$F$26),($T19&lt;=SS!$G$26),($V19=SS!$E$26)),(SS!$C$26),(IF(AND($AR19=SS!$B$27,($T19&gt;=SS!$F$27),($T19&lt;=SS!$G$27),($V19=SS!$E$27)),(SS!$C$27),(IF(AND($AR19=SS!$B$28,($T19&gt;=SS!$F$28),($T19&lt;=SS!$G$28),($V19=SS!$E$28)),(SS!$C$28),(IF(AND($AR19=SS!$B$29,($T19&gt;=SS!$F$29),($T19&lt;=SS!$G$29),($V19=SS!$E$29)),(SS!$C$29),(IF(AND($AR19=SS!$B$30,($T19&gt;=SS!$F$30),($T19&lt;=SS!$G$30),($V19=SS!$E$30)),(SS!$C$30),("NA"))))))))))))))))))))))))))))))))))))))))))))))))))))))</f>
        <v>NA</v>
      </c>
      <c r="BI19" s="83" t="str">
        <f>(IF(AND($AR19=SS!$B$31,($T19&gt;=SS!$F$31),($T19&lt;=SS!$G$31),($V19=SS!$E$31)),(SS!$C$31),(IF(AND($AR19=SS!$B$32,($T19&gt;=SS!$F$32),($T19&lt;=SS!$G$32),($V19=SS!$E$32)),(SS!$C$32),(IF(AND($AR19=SS!$B$33,($T19&gt;=SS!$F$33),($T19&lt;=SS!$G$33),($V19=SS!$E$33)),(SS!$C$33),(IF(AND($AR19=SS!$B$34,($T19&gt;=SS!$F$34),($T19&lt;=SS!$G$34),($V19=SS!$E$34)),(SS!$C$34),(IF(AND($AR19=SS!$B$35,($T19&gt;=SS!$F$35),($T19&lt;=SS!$G$35),($V19=SS!$E$35)),(SS!$C$35),(IF(AND($AR19=SS!$B$36,($T19&gt;=SS!$F$36),($T19&lt;=SS!$G$36),($V19=SS!$E$36)),(SS!$C$36),(IF(AND($AR19=SS!$B$37,($T19&gt;=SS!$F$37),($T19&lt;=SS!$G$37),($V19=SS!$E$37)),(SS!$C$37),(IF(AND($AR19=SS!$B$38,($T19&gt;=SS!$F$38),($T19&lt;=SS!$G$38),($V19=SS!$E$38)),(SS!$C$38),(IF(AND($AR19=SS!$B$39,($T19&gt;=SS!$F$39),($T19&lt;=SS!$G$39),($V19=SS!$E$39)),(SS!$C$39),(IF(AND($AR19=SS!$B$40,($T19&gt;=SS!$F$40),($T19&lt;=SS!$G$40),($V19=SS!$E$40)),(SS!$C$40),(IF(AND($AR19=SS!$B$41,($T19&gt;=SS!$F$41),($T19&lt;=SS!$G$41),($V19=SS!$E$41)),(SS!$C$41),(IF(AND($AR19=SS!$B$42,($T19&gt;=SS!$F$42),($T19&lt;=SS!$G$42),($V19=SS!$E$42)),(SS!$C$42),(IF(AND($AR19=SS!$B$43,($T19&gt;=SS!$F$43),($T19&lt;=SS!$G$43),($V19=SS!$E$43)),(SS!$C$43),(IF(AND($AR19=SS!$B$44,($T19&gt;=SS!$F$44),($T19&lt;=SS!$G$44),($V19=SS!$E$44)),(SS!$C$44),(IF(AND($AR19=SS!$B$45,($T19&gt;=SS!$F$45),($T19&lt;=SS!$G$45),($V19=SS!$E$45)),(SS!$C$45),(IF(AND($AR19=SS!$B$46,($T19&gt;=SS!$F$46),($T19&lt;=SS!$G$46),($V19=SS!$E$46)),(SS!$C$46),(IF(AND($AR19=SS!$B$47,($T19&gt;=SS!$F$47),($T19&lt;=SS!$G$47),($V19=SS!$E$47)),(SS!$C$47),(IF(AND($AR19=SS!$B$48,($T19&gt;=SS!$F$48),($T19&lt;=SS!$G$48),($V19=SS!$E$48)),(SS!$C$48),(IF(AND($AR19=SS!$B$49,($T19&gt;=SS!$F$49),($T19&lt;=SS!$G$49),($V19=SS!$E$49)),(SS!$C$49),(IF(AND($AR19=SS!$B$50,($T19&gt;=SS!$F$50),($T19&lt;=SS!$G$50),($V19=SS!$E$50)),(SS!$C$50),(IF(AND($AR19=SS!$B$51,($T19&gt;=SS!$F$51),($T19&lt;=SS!$G$51),($V19=SS!$E$51)),(SS!$C$51),(IF(AND($AR19=SS!$B$52,($T19&gt;=SS!$F$52),($T19&lt;=SS!$G$52),($V19=SS!$E$52)),(SS!$C$52),(IF(AND($AR19=SS!$B$53,($T19&gt;=SS!$F$53),($T19&lt;=SS!$G$53),($V19=SS!$E$53)),(SS!$C$53),(IF(AND($AR19=SS!$B$54,($T19&gt;=SS!$F$54),($T19&lt;=SS!$G$54),($V19=SS!$E$54)),(SS!$C$54),(IF(AND($AR19=SS!$B$55,($T19&gt;=SS!$F$55),($T19&lt;=SS!$G$55),($V19=SS!$E$55)),(SS!$C$55),(IF(AND($AR19=SS!$B$56,($T19&gt;=SS!$F$56),($T19&lt;=SS!$G$56),($V19=SS!$E$56)),(SS!$C$56),(IF(AND($AR19=SS!$B$57,($T19&gt;=SS!$F$57),($T19&lt;=SS!$G$57),($V19=SS!$E$57)),(SS!$C$57),(IF(AND($AR19=SS!$B$58,($T19&gt;=SS!$F$58),($T19&lt;=SS!$G$58),($V19=SS!$E$58)),(SS!$C$58),(IF(AND($AR19=SS!$B$59,($T19&gt;=SS!$F$59),($T19&lt;=SS!$G$59),($V19=SS!$E$59)),(SS!$C$59),(IF(AND($AR19=SS!$B$60,($T19&gt;=SS!$F$60),($T19&lt;=SS!$G$60),($V19=SS!$E$60)),(SS!$C$60),("NA")))))))))))))))))))))))))))))))))))))))))))))))))))))))))))))</f>
        <v>NA</v>
      </c>
      <c r="BJ19" s="82" t="str">
        <f>IF(AND($AR19=SS!$B$61,($T19&gt;=SS!$F$61),($T19&lt;=SS!$G$61),($V19=SS!$E$61)),(SS!$C$61),(IF(AND($AR19=SS!$B$62,($T19&gt;=SS!$F$62),($T19&lt;=SS!$G$62),($V19=SS!$E$62)),(SS!$C$62),(IF(AND($AR19=SS!$B$63,($T19&gt;=SS!$F$63),($T19&lt;=SS!$G$63),($V19=SS!$E$63)),(SS!$C$63),(IF(AND($AR19=SS!$B$64,($T19&gt;=SS!$F$64),($T19&lt;=SS!$G$64),($V19=SS!$E$64)),(SS!$C$64),(IF(AND($AR19=SS!$B$65,($T19&gt;=SS!$F$65),($T19&lt;=SS!$G$65),($V19=SS!$E$65)),(SS!$C$65),(IF(AND($AR19=SS!$B$66,($T19&gt;=SS!$F$66),($T19&lt;=SS!$G$66),($V19=SS!$E$66)),(SS!$C$66),(IF(AND($AR19=SS!$B$67,($T19&gt;=SS!$F$67),($T19&lt;=SS!$G$67),($V19=SS!$E$67)),(SS!$C$67),(IF(AND($AR19=SS!$B$68,($T19&gt;=SS!$F$68),($T19&lt;=SS!$G$68),($V19=SS!$E$68)),(SS!$C$68),(IF(AND($AR19=SS!$B$69,($T19&gt;=SS!$F$69),($T19&lt;=SS!$G$69),($V19=SS!$E$69)),(SS!$C$69),(IF(AND($AR19=SS!$B$70,($T19&gt;=SS!$F$70),($T19&lt;=SS!$G$70),($V19=SS!$E$70)),(SS!$C$70),(IF(AND($AR19=SS!$B$71,($T19&gt;=SS!$F$71),($T19&lt;=SS!$G$71),($V19=SS!$E$71)),(SS!$C$71),(IF(AND($AR19=SS!$B$72,($T19&gt;=SS!$F$72),($T19&lt;=SS!$G$72),($V19=SS!$E$72)),(SS!$C$72),(IF(AND($AR19=SS!$B$73,($T19&gt;=SS!$F$73),($T19&lt;=SS!$G$73),($V19=SS!$E$73)),(SS!$C$73),(IF(AND($AR19=SS!$B$74,($T19&gt;=SS!$F$74),($T19&lt;=SS!$G$74),($V19=SS!$E$74)),(SS!$C$74),(IF(AND($AR19=SS!$B$75,($T19&gt;=SS!$F$75),($T19&lt;=SS!$G$75),($V19=SS!$E$75)),(SS!$C$75),(IF(AND($AR19=SS!$B$76,($T19&gt;=SS!$F$76),($T19&lt;=SS!$G$76),($V19=SS!$E$76)),(SS!$C$76),("NA"))))))))))))))))))))))))))))))))</f>
        <v>NA</v>
      </c>
      <c r="BK19" s="82" t="str">
        <f>IF(AND($AR19=SS!$B$77,($T19&gt;=SS!$F$77),($T19&lt;=SS!$G$77),($V19=SS!$E$77)),(SS!$C$77),(IF(AND($AR19=SS!$B$78,($T19&gt;=SS!$F$78),($T19&lt;=SS!$G$78),($V19=SS!$E$78)),(SS!$C$78),(IF(AND($AR19=SS!$B$79,($T19&gt;=SS!$F$79),($T19&lt;=SS!$G$79),($V19=SS!$E$79)),(SS!$C$79),(IF(AND($AR19=SS!$B$80,($T19&gt;=SS!$F$80),($T19&lt;=SS!$G$80),($V19=SS!$E$80)),(SS!$C$80),(IF(AND($AR19=SS!$B$81,($T19&gt;=SS!$F$81),($T19&lt;=SS!$G$81),($V19=SS!$E$81)),(SS!$C$81),(IF(AND($AR19=SS!$B$82,($T19&gt;=SS!$F$82),($T19&lt;=SS!$G$82),($V19=SS!$E$82)),(SS!$C$82),(IF(AND($AR19=SS!$B$83,($T19&gt;=SS!$F$83),($T19&lt;=SS!$G$83),($V19=SS!$E$83)),(SS!$C$83),(IF(AND($AR19=SS!$B$84,($T19&gt;=SS!$F$84),($T19&lt;=SS!$G$84),($V19=SS!$E$84)),(SS!$C$84),(IF(AND($AR19=SS!$B$85,($T19&gt;=SS!$F$85),($T19&lt;=SS!$G$85),($V19=SS!$E$85)),(SS!$C$85),(IF(AND($AR19=SS!$B$86,($T19&gt;=SS!$F$86),($T19&lt;=SS!$G$86),($V19=SS!$E$86)),(SS!$C$86),(IF(AND($AR19=SS!$B$87,($T19&gt;=SS!$F$87),($T19&lt;=SS!$G$87),($V19=SS!$E$87)),(SS!$C$87),(IF(AND($AR19=SS!$B$88,($T19&gt;=SS!$F$88),($T19&lt;=SS!$G$88),($V19=SS!$E$88)),(SS!$C$88),(IF(AND($AR19=SS!$B$89,($T19&gt;=SS!$F$89),($T19&lt;=SS!$G$89),($V19=SS!$E$89)),(SS!$C$89),(IF(AND($AR19=SS!$B$90,($T19&gt;=SS!$F$90),($T19&lt;=SS!$G$90),($V19=SS!$E$90)),(SS!$C$90),(IF(AND($AR19=SS!$B$91,($T19&gt;=SS!$F$91),($T19&lt;=SS!$G$91),($V19=SS!$E$91)),(SS!$C$91),(IF(AND($AR19=SS!$B$92,($T19&gt;=SS!$F$92),($T19&lt;=SS!$G$92),($V19=SS!$E$92)),(SS!$C$92),(IF(AND($AR19=SS!$B$93,($T19&gt;=SS!$F$93),($T19&lt;=SS!$G$93),($V19=SS!$E$93)),(SS!$C$93),(IF(AND($AR19=SS!$B$94,($T19&gt;=SS!$F$94),($T19&lt;=SS!$G$94),($V19=SS!$E$94)),(SS!$C$94),(IF(AND($AR19=SS!$B$95,($T19&gt;=SS!$F$95),($T19&lt;=SS!$G$95),($V19=SS!$E$95)),(SS!$C$95),(IF(AND($AR19=SS!$B$96,($T19&gt;=SS!$F$96),($T19&lt;=SS!$G$96),($V19=SS!$E$96)),(SS!$C$96),("NA"))))))))))))))))))))))))))))))))))))))))</f>
        <v>NA</v>
      </c>
      <c r="BL19" s="82" t="str">
        <f t="shared" si="9"/>
        <v/>
      </c>
      <c r="BM19" s="82" t="str">
        <f t="shared" si="10"/>
        <v/>
      </c>
      <c r="BN19" s="82" t="str">
        <f>IF(AND($AR19=SS!$B$4,($T19&gt;=SS!$F$4),($T19&lt;=SS!$G$4),($AA19=SS!$E$4)),(SS!$C$4),(IF(AND($AR19=SS!$B$5,($T19&gt;=SS!$F$5),($T19&lt;=SS!$G$5),($AA19=SS!$E$5)),(SS!$C$5),(IF(AND($AR19=SS!$B$6,($T19&gt;=SS!$F$6),($T19&lt;=SS!$G$6),($AA19=SS!$E$6)),(SS!$C$6),(IF(AND($AR19=SS!$B$7,($T19&gt;=SS!$F$7),($T19&lt;=SS!$G$7),($AA19=SS!$E$7)),(SS!$C$7),(IF(AND($AR19=SS!$B$8,($T19&gt;=SS!$F$8),($T19&lt;=SS!$G$8),($AA19=SS!$E$8)),(SS!$C$8),(IF(AND($AR19=SS!$B$9,($T19&gt;=SS!$F$9),($T19&lt;=SS!$G$9),($AA19=SS!$E$9)),(SS!$C$9),(IF(AND($AR19=SS!$B$10,($T19&gt;=SS!$F$10),($T19&lt;=SS!$G$10),($AA19=SS!$E$10)),(SS!$C$10),(IF(AND($AR19=SS!$B$11,($T19&gt;=SS!$F$11),($T19&lt;=SS!$G$11),($AA19=SS!$E$11)),(SS!$C$11),(IF(AND($AR19=SS!$B$12,($T19&gt;=SS!$F$12),($T19&lt;=SS!$G$12),($AA19=SS!$E$12)),(SS!$C$12),(IF(AND($AR19=SS!$B$13,($T19&gt;=SS!$F$13),($T19&lt;=SS!$G$13),($AA19=SS!$E$13)),(SS!$C$13),(IF(AND($AR19=SS!$B$14,($T19&gt;=SS!$F$14),($T19&lt;=SS!$G$14),($AA19=SS!$E$14)),(SS!$C$14),(IF(AND($AR19=SS!$B$15,($T19&gt;=SS!$F$15),($T19&lt;=SS!$G$15),($AA19=SS!$E$15)),(SS!$C$15),(IF(AND($AR19=SS!$B$16,($T19&gt;=SS!$F$16),($T19&lt;=SS!$G$16),($AA19=SS!$E$16)),(SS!$C$16),(IF(AND($AR19=SS!$B$17,($T19&gt;=SS!$F$17),($T19&lt;=SS!$G$17),($AA19=SS!$E$17)),(SS!$C$17),(IF(AND($AR19=SS!$B$18,($T19&gt;=SS!$F$18),($T19&lt;=SS!$G$18),($AA19=SS!$E$18)),(SS!$C$18),(IF(AND($AR19=SS!$B$19,($T19&gt;=SS!$F$19),($T19&lt;=SS!$G$19),($AA19=SS!$E$19)),(SS!$C$19),(IF(AND($AR19=SS!$B$20,($T19&gt;=SS!$F$20),($T19&lt;=SS!$G$20),($AA19=SS!$E$20)),(SS!$C$20),(IF(AND($AR19=SS!$B$21,($T19&gt;=SS!$F$21),($T19&lt;=SS!$G$21),($AA19=SS!$E$21)),(SS!$C$21),(IF(AND($AR19=SS!$B$22,($T19&gt;=SS!$F$22),($T19&lt;=SS!$G$22),($AA19=SS!$E$22)),(SS!$C$22),(IF(AND($AR19=SS!$B$23,($T19&gt;=SS!$F$23),($T19&lt;=SS!$G$23),($AA19=SS!$E$23)),(SS!$C$23),(IF(AND($AR19=SS!$B$24,($T19&gt;=SS!$F$24),($T19&lt;=SS!$G$24),($AA19=SS!$E$24)),(SS!$C$24),(IF(AND($AR19=SS!$B$25,($T19&gt;=SS!$F$25),($T19&lt;=SS!$G$25),($AA19=SS!$E$25)),(SS!$C$25),(IF(AND($AR19=SS!$B$26,($T19&gt;=SS!$F$26),($T19&lt;=SS!$G$26),($AA19=SS!$E$26)),(SS!$C$26),(IF(AND($AR19=SS!$B$27,($T19&gt;=SS!$F$27),($T19&lt;=SS!$G$27),($AA19=SS!$E$27)),(SS!$C$27),(IF(AND($AR19=SS!$B$28,($T19&gt;=SS!$F$28),($T19&lt;=SS!$G$28),($AA19=SS!$E$28)),(SS!$C$28),(IF(AND($AR19=SS!$B$29,($T19&gt;=SS!$F$29),($T19&lt;=SS!$G$29),($AA19=SS!$E$29)),(SS!$C$29),(IF(AND($AR19=SS!$B$30,($T19&gt;=SS!$F$30),($T19&lt;=SS!$G$30),($AA19=SS!$E$30)),(SS!$C$30),(IF(AND($AR19=SS!$B$31,($T19&gt;=SS!$F$31),($T19&lt;=SS!$G$31),($AA19=SS!$E$31)),(SS!$C$31),(IF(AND($AR19=SS!$B$32,($T19&gt;=SS!$F$32),($T19&lt;=SS!$G$32),($AA19=SS!$E$32)),(SS!$C$32),(IF(AND($AR19=SS!$B$33,($T19&gt;=SS!$F$33),($T19&lt;=SS!$G$33),($AA19=SS!$E$33)),(SS!$C$33),(IF(AND($AR19=SS!$B$34,($T19&gt;=SS!$F$34),($T19&lt;=SS!$G$34),($AA19=SS!$E$34)),(SS!$C$34),(IF(AND($AR19=SS!$B$35,($T19&gt;=SS!$F$35),($T19&lt;=SS!$G$35),($AA19=SS!$E$35)),(SS!$C$35),(IF(AND($AR19=SS!$B$36,($T19&gt;=SS!$F$36),($T19&lt;=SS!$G$36),($AA19=SS!$E$36)),(SS!$C$36),(IF(AND($AR19=SS!$B$37,($T19&gt;=SS!$F$37),($T19&lt;=SS!$G$37),($AA19=SS!$E$37)),(SS!$C$37),(IF(AND($AR19=SS!$B$38,($T19&gt;=SS!$F$38),($T19&lt;=SS!$G$38),($AA19=SS!$E$38)),(SS!$C$38),(IF(AND($AR19=SS!$B$39,($T19&gt;=SS!$F$39),($T19&lt;=SS!$G$39),($AA19=SS!$E$39)),(SS!$C$39),(IF(AND($AR19=SS!$B$40,($T19&gt;=SS!$F$40),($T19&lt;=SS!$G$40),($AA19=SS!$E$40)),(SS!$C$40),(IF(AND($AR19=SS!$B$41,($T19&gt;=SS!$F$41),($T19&lt;=SS!$G$41),($AA19=SS!$E$41)),(SS!$C$41),(IF(AND($AR19=SS!$B$42,($T19&gt;=SS!$F$42),($T19&lt;=SS!$G$42),($AA19=SS!$E$42)),(SS!$C$42),(IF(AND($AR19=SS!$B$43,($T19&gt;=SS!$F$43),($T19&lt;=SS!$G$43),($AA19=SS!$E$43)),(SS!$C$43),(IF(AND($AR19=SS!$B$44,($T19&gt;=SS!$F$44),($T19&lt;=SS!$G$44),($AA19=SS!$E$44)),(SS!$C$44),(IF(AND($AR19=SS!$B$45,($T19&gt;=SS!$F$45),($T19&lt;=SS!$G$45),($AA19=SS!$E$45)),(SS!$C$45),(IF(AND($AR19=SS!$B$46,($T19&gt;=SS!$F$46),($T19&lt;=SS!$G$46),($AA19=SS!$E$46)),(SS!$C$46),(IF(AND($AR19=SS!$B$47,($T19&gt;=SS!$F$47),($T19&lt;=SS!$G$47),($AA19=SS!$E$47)),(SS!$C$47),(IF(AND($AR19=SS!$B$48,($T19&gt;=SS!$F$48),($T19&lt;=SS!$G$48),($AA19=SS!$E$48)),(SS!$C$48),(IF(AND($AR19=SS!$B$49,($T19&gt;=SS!$F$49),($T19&lt;=SS!$G$49),($AA19=SS!$E$49)),(SS!$C$49),(IF(AND($AR19=SS!$B$50,($T19&gt;=SS!$F$50),($T19&lt;=SS!$G$50),($AA19=SS!$E$50)),(SS!$C$50),(IF(AND($AR19=SS!$B$51,($T19&gt;=SS!$F$51),($T19&lt;=SS!$G$51),($AA19=SS!$E$51)),(SS!$C$51),(IF(AND($AR19=SS!$B$52,($T19&gt;=SS!$F$52),($T19&lt;=SS!$G$52),($AA19=SS!$E$52)),(SS!$C$52),(IF(AND($AR19=SS!$B$53,($T19&gt;=SS!$F$53),($T19&lt;=SS!$G$53),($AA19=SS!$E$53)),(SS!$C$53),(IF(AND($AR19=SS!$B$54,($T19&gt;=SS!$F$54),($T19&lt;=SS!$G$54),($AA19=SS!$E$54)),(SS!$C$54),(IF(AND($AR19=SS!$B$55,($T19&gt;=SS!$F$55),($T19&lt;=SS!$G$55),($AA19=SS!$E$55)),(SS!$C$55),(IF(AND($AR19=SS!$B$56,($T19&gt;=SS!$F$56),($T19&lt;=SS!$G$56),($AA19=SS!$E$56)),(SS!$C$56),(IF(AND($AR19=SS!$B$57,($T19&gt;=SS!$F$57),($T19&lt;=SS!$G$57),($AA19=SS!$E$57)),(SS!$C$57),(IF(AND($AR19=SS!$B$58,($T19&gt;=SS!$F$58),($T19&lt;=SS!$G$58),($AA19=SS!$E$58)),(SS!$C$58),(IF(AND($AR19=SS!$B$59,($T19&gt;=SS!$F$59),($T19&lt;=SS!$G$59),($AA19=SS!$E$59)),(SS!$C$59),("NA"))))))))))))))))))))))))))))))))))))))))))))))))))))))))))))))))))))))))))))))))))))))))))))))))))))))))))))))))</f>
        <v>NA</v>
      </c>
      <c r="BO19" s="83" t="str">
        <f>(IF(AND($AR19=SS!$B$31,($T19&gt;=SS!$F$31),($T19&lt;=SS!$G$31),($AA19=SS!$E$31)),(SS!$C$31),(IF(AND($AR19=SS!$B$32,($T19&gt;=SS!$F$32),($T19&lt;=SS!$G$32),($AA19=SS!$E$32)),(SS!$C$32),(IF(AND($AR19=SS!$B$33,($T19&gt;=SS!$F$33),($T19&lt;=SS!$G$33),($AA19=SS!$E$33)),(SS!$C$33),(IF(AND($AR19=SS!$B$34,($T19&gt;=SS!$F$34),($T19&lt;=SS!$G$34),($AA19=SS!$E$34)),(SS!$C$34),(IF(AND($AR19=SS!$B$35,($T19&gt;=SS!$F$35),($T19&lt;=SS!$G$35),($AA19=SS!$E$35)),(SS!$C$35),(IF(AND($AR19=SS!$B$36,($T19&gt;=SS!$F$36),($T19&lt;=SS!$G$36),($AA19=SS!$E$36)),(SS!$C$36),(IF(AND($AR19=SS!$B$37,($T19&gt;=SS!$F$37),($T19&lt;=SS!$G$37),($AA19=SS!$E$37)),(SS!$C$37),(IF(AND($AR19=SS!$B$38,($T19&gt;=SS!$F$38),($T19&lt;=SS!$G$38),($AA19=SS!$E$38)),(SS!$C$38),(IF(AND($AR19=SS!$B$39,($T19&gt;=SS!$F$39),($T19&lt;=SS!$G$39),($AA19=SS!$E$39)),(SS!$C$39),(IF(AND($AR19=SS!$B$40,($T19&gt;=SS!$F$40),($T19&lt;=SS!$G$40),($AA19=SS!$E$40)),(SS!$C$40),(IF(AND($AR19=SS!$B$41,($T19&gt;=SS!$F$41),($T19&lt;=SS!$G$41),($AA19=SS!$E$41)),(SS!$C$41),(IF(AND($AR19=SS!$B$42,($T19&gt;=SS!$F$42),($T19&lt;=SS!$G$42),($AA19=SS!$E$42)),(SS!$C$42),(IF(AND($AR19=SS!$B$43,($T19&gt;=SS!$F$43),($T19&lt;=SS!$G$43),($AA19=SS!$E$43)),(SS!$C$43),(IF(AND($AR19=SS!$B$44,($T19&gt;=SS!$F$44),($T19&lt;=SS!$G$44),($AA19=SS!$E$44)),(SS!$C$44),(IF(AND($AR19=SS!$B$45,($T19&gt;=SS!$F$45),($T19&lt;=SS!$G$45),($AA19=SS!$E$45)),(SS!$C$45),(IF(AND($AR19=SS!$B$46,($T19&gt;=SS!$F$46),($T19&lt;=SS!$G$46),($AA19=SS!$E$46)),(SS!$C$46),(IF(AND($AR19=SS!$B$47,($T19&gt;=SS!$F$47),($T19&lt;=SS!$G$47),($AA19=SS!$E$47)),(SS!$C$47),(IF(AND($AR19=SS!$B$48,($T19&gt;=SS!$F$48),($T19&lt;=SS!$G$48),($AA19=SS!$E$48)),(SS!$C$48),(IF(AND($AR19=SS!$B$49,($T19&gt;=SS!$F$49),($T19&lt;=SS!$G$49),($AA19=SS!$E$49)),(SS!$C$49),(IF(AND($AR19=SS!$B$50,($T19&gt;=SS!$F$50),($T19&lt;=SS!$G$50),($AA19=SS!$E$50)),(SS!$C$50),(IF(AND($AR19=SS!$B$51,($T19&gt;=SS!$F$51),($T19&lt;=SS!$G$51),($AA19=SS!$E$51)),(SS!$C$51),(IF(AND($AR19=SS!$B$52,($T19&gt;=SS!$F$52),($T19&lt;=SS!$G$52),($AA19=SS!$E$52)),(SS!$C$52),(IF(AND($AR19=SS!$B$53,($T19&gt;=SS!$F$53),($T19&lt;=SS!$G$53),($AA19=SS!$E$53)),(SS!$C$53),(IF(AND($AR19=SS!$B$54,($T19&gt;=SS!$F$54),($T19&lt;=SS!$G$54),($AA19=SS!$E$54)),(SS!$C$54),(IF(AND($AR19=SS!$B$55,($T19&gt;=SS!$F$55),($T19&lt;=SS!$G$55),($AA19=SS!$E$55)),(SS!$C$55),(IF(AND($AR19=SS!$B$56,($T19&gt;=SS!$F$56),($T19&lt;=SS!$G$56),($AA19=SS!$E$56)),(SS!$C$56),(IF(AND($AR19=SS!$B$57,($T19&gt;=SS!$F$57),($T19&lt;=SS!$G$57),($AA19=SS!$E$57)),(SS!$C$57),(IF(AND($AR19=SS!$B$58,($T19&gt;=SS!$F$58),($T19&lt;=SS!$G$58),($AA19=SS!$E$58)),(SS!$C$58),(IF(AND($AR19=SS!$B$59,($T19&gt;=SS!$F$59),($T19&lt;=SS!$G$59),($AA19=SS!$E$59)),(SS!$C$59),("NA")))))))))))))))))))))))))))))))))))))))))))))))))))))))))))</f>
        <v>NA</v>
      </c>
      <c r="BP19" s="152" t="str">
        <f>IF(AND($AR19=SS!$B$61,($T19&gt;=SS!$F$61),($T19&lt;=SS!$G$61),($AA19=SS!$E$61)),(SS!$C$61),(IF(AND($AR19=SS!$B$62,($T19&gt;=SS!$F$62),($T19&lt;=SS!$G$62),($AA19=SS!$E$62)),(SS!$C$62),(IF(AND($AR19=SS!$B$63,($T19&gt;=SS!$F$63),($T19&lt;=SS!$G$63),($AA19=SS!$E$63)),(SS!$C$63),(IF(AND($AR19=SS!$B$64,($T19&gt;=SS!$F$64),($T19&lt;=SS!$G$64),($AA19=SS!$E$64)),(SS!$C$64),(IF(AND($AR19=SS!$B$65,($T19&gt;=SS!$F$65),($T19&lt;=SS!$G$65),($AA19=SS!$E$65)),(SS!$C$65),(IF(AND($AR19=SS!$B$66,($T19&gt;=SS!$F$66),($T19&lt;=SS!$G$66),($AA19=SS!$E$66)),(SS!$C$66),(IF(AND($AR19=SS!$B$67,($T19&gt;=SS!$F$67),($T19&lt;=SS!$G$67),($AA19=SS!$E$67)),(SS!$C$67),(IF(AND($AR19=SS!$B$68,($T19&gt;=SS!$F$68),($T19&lt;=SS!$G$68),($AA19=SS!$E$68)),(SS!$C$68),(IF(AND($AR19=SS!$B$69,($T19&gt;=SS!$F$69),($T19&lt;=SS!$G$69),($AA19=SS!$E$69)),(SS!$C$69),(IF(AND($AR19=SS!$B$70,($T19&gt;=SS!$F$70),($T19&lt;=SS!$G$70),($AA19=SS!$E$70)),(SS!$C$70),(IF(AND($AR19=SS!$B$71,($T19&gt;=SS!$F$71),($T19&lt;=SS!$G$71),($AA19=SS!$E$71)),(SS!$C$71),(IF(AND($AR19=SS!$B$72,($T19&gt;=SS!$F$72),($T19&lt;=SS!$G$72),($AA19=SS!$E$72)),(SS!$C$72),(IF(AND($AR19=SS!$B$73,($T19&gt;=SS!$F$73),($T19&lt;=SS!$G$73),($AA19=SS!$E$73)),(SS!$C$73),(IF(AND($AR19=SS!$B$74,($T19&gt;=SS!$F$74),($T19&lt;=SS!$G$74),($AA19=SS!$E$74)),(SS!$C$74),(IF(AND($AR19=SS!$B$75,($T19&gt;=SS!$F$75),($T19&lt;=SS!$G$75),($AA19=SS!$E$75)),(SS!$C$75),(IF(AND($AR19=SS!$B$76,($T19&gt;=SS!$F$76),($T19&lt;=SS!$G$76),($AA19=SS!$E$76)),(SS!$C$76),("NA"))))))))))))))))))))))))))))))))</f>
        <v>NA</v>
      </c>
      <c r="BQ19" s="152" t="str">
        <f>IF(AND($AR19=SS!$B$77,($T19&gt;=SS!$F$77),($T19&lt;=SS!$G$77),($AA19=SS!$E$77)),(SS!$C$77),(IF(AND($AR19=SS!$B$78,($T19&gt;=SS!$F$78),($T19&lt;=SS!$G$78),($AA19=SS!$E$78)),(SS!$C$78),(IF(AND($AR19=SS!$B$79,($T19&gt;=SS!$F$79),($T19&lt;=SS!$G$79),($AA19=SS!$E$79)),(SS!$C$79),(IF(AND($AR19=SS!$B$80,($T19&gt;=SS!$F$80),($T19&lt;=SS!$G$80),($AA19=SS!$E$80)),(SS!$C$80),(IF(AND($AR19=SS!$B$81,($T19&gt;=SS!$F$81),($T19&lt;=SS!$G$81),($AA19=SS!$E$81)),(SS!$C$81),(IF(AND($AR19=SS!$B$82,($T19&gt;=SS!$F$82),($T19&lt;=SS!$G$82),($AA19=SS!$E$82)),(SS!$C$82),(IF(AND($AR19=SS!$B$83,($T19&gt;=SS!$F$83),($T19&lt;=SS!$G$83),($AA19=SS!$E$83)),(SS!$C$83),(IF(AND($AR19=SS!$B$84,($T19&gt;=SS!$F$84),($T19&lt;=SS!$G$84),($AA19=SS!$E$84)),(SS!$C$84),(IF(AND($AR19=SS!$B$85,($T19&gt;=SS!$F$85),($T19&lt;=SS!$G$85),($AA19=SS!$E$85)),(SS!$C$85),(IF(AND($AR19=SS!$B$86,($T19&gt;=SS!$F$86),($T19&lt;=SS!$G$86),($AA19=SS!$E$86)),(SS!$C$86),(IF(AND($AR19=SS!$B$87,($T19&gt;=SS!$F$87),($T19&lt;=SS!$G$87),($AA19=SS!$E$87)),(SS!$C$87),(IF(AND($AR19=SS!$B$88,($T19&gt;=SS!$F$88),($T19&lt;=SS!$G$88),($AA19=SS!$E$88)),(SS!$C$88),(IF(AND($AR19=SS!$B$89,($T19&gt;=SS!$F$89),($T19&lt;=SS!$G$89),($AA19=SS!$E$89)),(SS!$C$89),(IF(AND($AR19=SS!$B$90,($T19&gt;=SS!$F$90),($T19&lt;=SS!$G$90),($AA19=SS!$E$90)),(SS!$C$90),(IF(AND($AR19=SS!$B$91,($T19&gt;=SS!$F$91),($T19&lt;=SS!$G$91),($AA19=SS!$E$91)),(SS!$C$91),(IF(AND($AR19=SS!$B$92,($T19&gt;=SS!$F$92),($T19&lt;=SS!$G$92),($AA19=SS!$E$92)),(SS!$C$92),(IF(AND($AR19=SS!$B$93,($T19&gt;=SS!$F$93),($T19&lt;=SS!$G$93),($AA19=SS!$E$93)),(SS!$C$93),(IF(AND($AR19=SS!$B$94,($T19&gt;=SS!$F$94),($T19&lt;=SS!$G$94),($AA19=SS!$E$94)),(SS!$C$94),(IF(AND($AR19=SS!$B$95,($T19&gt;=SS!$F$95),($T19&lt;=SS!$G$95),($AA19=SS!$E$95)),(SS!$C$95),(IF(AND($AR19=SS!$B$96,($T19&gt;=SS!$F$96),($T19&lt;=SS!$G$96),($AA19=SS!$E$96)),(SS!$C$96),("NA"))))))))))))))))))))))))))))))))))))))))</f>
        <v>NA</v>
      </c>
      <c r="BR19" s="84"/>
    </row>
    <row r="20" spans="1:70" s="53" customFormat="1" ht="38.25" customHeight="1" x14ac:dyDescent="0.35">
      <c r="A20" s="297"/>
      <c r="B20" s="291"/>
      <c r="C20" s="146" t="str">
        <f>CONCATENATE(B14,"/",G9,"-",P20)</f>
        <v>CC-01/MCC-1-</v>
      </c>
      <c r="D20" s="146" t="s">
        <v>500</v>
      </c>
      <c r="E20" s="146" t="s">
        <v>509</v>
      </c>
      <c r="F20" s="146" t="str">
        <f t="shared" si="0"/>
        <v>PM-WTP-M-02-A-LPBS - TB-7/1X1</v>
      </c>
      <c r="G20" s="291"/>
      <c r="H20" s="291"/>
      <c r="I20" s="291"/>
      <c r="J20" s="291"/>
      <c r="K20" s="155" t="s">
        <v>502</v>
      </c>
      <c r="L20" s="291"/>
      <c r="M20" s="291"/>
      <c r="N20" s="147" t="str">
        <f t="shared" si="1"/>
        <v>1X1/PM-WTP-M-02-A-LPBS - TB-7</v>
      </c>
      <c r="O20" s="147" t="str">
        <f>P14&amp;" - "&amp;Q20</f>
        <v>PM-WTP-M-02-A-LPBS - TB-7</v>
      </c>
      <c r="P20" s="300"/>
      <c r="Q20" s="21" t="s">
        <v>518</v>
      </c>
      <c r="R20" s="300"/>
      <c r="S20" s="291"/>
      <c r="T20" s="294"/>
      <c r="U20" s="287"/>
      <c r="V20" s="290"/>
      <c r="W20" s="281"/>
      <c r="X20" s="303"/>
      <c r="Y20" s="306"/>
      <c r="Z20" s="320"/>
      <c r="AA20" s="290"/>
      <c r="AB20" s="281"/>
      <c r="AC20" s="303"/>
      <c r="AD20" s="306"/>
      <c r="AE20" s="291"/>
      <c r="AF20" s="149"/>
      <c r="AG20" s="147"/>
      <c r="AH20" s="150"/>
      <c r="AI20" s="147">
        <v>3</v>
      </c>
      <c r="AJ20" s="150"/>
      <c r="AK20" s="64"/>
      <c r="AL20" s="64" t="s">
        <v>512</v>
      </c>
      <c r="AO20" s="63"/>
      <c r="AP20" s="59"/>
      <c r="AQ20" s="82" t="str">
        <f t="shared" si="2"/>
        <v/>
      </c>
      <c r="AR20" s="82" t="str">
        <f>'GLAND SELEC. INPUT &amp; NOTES SHT'!$H$16</f>
        <v>BRACO</v>
      </c>
      <c r="AS20" s="82" t="str">
        <f t="shared" si="3"/>
        <v/>
      </c>
      <c r="AT20" s="82" t="str">
        <f t="shared" si="4"/>
        <v/>
      </c>
      <c r="AU20" s="82" t="str">
        <f>IF(AND($AR20=BRASS!$B$4,($T20&gt;=BRASS!$F$4),($T20&lt;=BRASS!$G$4),($V20=BRASS!$E$4)),(BRASS!$C$4),(IF(AND($AR20=BRASS!$B$5,($T20&gt;=BRASS!$F$5),($T20&lt;=BRASS!$G$5),($V20=BRASS!$E$5)),(BRASS!$C$5),(IF(AND($AR20=BRASS!$B$6,($T20&gt;=BRASS!$F$6),($T20&lt;=BRASS!$G$6),($V20=BRASS!$E$6)),(BRASS!$C$6),(IF(AND($AR20=BRASS!$B$7,($T20&gt;=BRASS!$F$7),($T20&lt;=BRASS!$G$7),($V20=BRASS!$E$7)),(BRASS!$C$7),(IF(AND($AR20=BRASS!$B$8,($T20&gt;=BRASS!$F$8),($T20&lt;=BRASS!$G$8),($V20=BRASS!$E$8)),(BRASS!$C$8),(IF(AND($AR20=BRASS!$B$9,($T20&gt;=BRASS!$F$9),($T20&lt;=BRASS!$G$9),($V20=BRASS!$E$9)),(BRASS!$C$9),(IF(AND($AR20=BRASS!$B$10,($T20&gt;=BRASS!$F$10),($T20&lt;=BRASS!$G$10),($V20=BRASS!$E$10)),(BRASS!$C$10),(IF(AND($AR20=BRASS!$B$11,($T20&gt;=BRASS!$F$11),($T20&lt;=BRASS!$G$11),($V20=BRASS!$E$11)),(BRASS!$C$11),(IF(AND($AR20=BRASS!$B$12,($T20&gt;=BRASS!$F$12),($T20&lt;=BRASS!$G$12),($V20=BRASS!$E$12)),(BRASS!$C$12),(IF(AND($AR20=BRASS!$B$13,($T20&gt;=BRASS!$F$13),($T20&lt;=BRASS!$G$13),($V20=BRASS!$E$13)),(BRASS!$C$13),(IF(AND($AR20=BRASS!$B$14,($T20&gt;=BRASS!$F$14),($T20&lt;=BRASS!$G$14),($V20=BRASS!$E$14)),(BRASS!$C$14),(IF(AND($AR20=BRASS!$B$15,($T20&gt;=BRASS!$F$15),($T20&lt;=BRASS!$G$15),($V20=BRASS!$E$15)),(BRASS!$C$15),(IF(AND($AR20=BRASS!$B$16,($T20&gt;=BRASS!$F$16),($T20&lt;=BRASS!$G$16),($V20=BRASS!$E$16)),(BRASS!$C$16),(IF(AND($AR20=BRASS!$B$17,($T20&gt;=BRASS!$F$17),($T20&lt;=BRASS!$G$17),($V20=BRASS!$E$17)),(BRASS!$C$17),(IF(AND($AR20=BRASS!$B$18,($T20&gt;=BRASS!$F$18),($T20&lt;=BRASS!$G$18),($V20=BRASS!$E$18)),(BRASS!$C$18),(IF(AND($AR20=BRASS!$B$19,($T20&gt;=BRASS!$F$19),($T20&lt;=BRASS!$G$19),($V20=BRASS!$E$19)),(BRASS!$C$19),(IF(AND($AR20=BRASS!$B$20,($T20&gt;=BRASS!$F$20),($T20&lt;=BRASS!$G$20),($V20=BRASS!$E$20)),(BRASS!$C$20),(IF(AND($AR20=BRASS!$B$21,($T20&gt;=BRASS!$F$21),($T20&lt;=BRASS!$G$21),($V20=BRASS!$E$21)),(BRASS!$C$21),(IF(AND($AR20=BRASS!$B$22,($T20&gt;=BRASS!$F$22),($T20&lt;=BRASS!$G$22),($V20=BRASS!$E$22)),(BRASS!$C$22),(IF(AND($AR20=BRASS!$B$23,($T20&gt;=BRASS!$F$23),($T20&lt;=BRASS!$G$23),($V20=BRASS!$E$23)),(BRASS!$C$23),(IF(AND($AR20=BRASS!$B$24,($T20&gt;=BRASS!$F$24),($T20&lt;=BRASS!$G$24),($V20=BRASS!$E$24)),(BRASS!$C$24),(IF(AND($AR20=BRASS!$B$25,($T20&gt;=BRASS!$F$25),($T20&lt;=BRASS!$G$25),($V20=BRASS!$E$25)),(BRASS!$C$25),(IF(AND($AR20=BRASS!$B$26,($T20&gt;=BRASS!$F$26),($T20&lt;=BRASS!$G$26),($V20=BRASS!$E$26)),(BRASS!$C$26),(IF(AND($AR20=BRASS!$B$27,($T20&gt;=BRASS!$F$27),($T20&lt;=BRASS!$G$27),($V20=BRASS!$E$27)),(BRASS!$C$27),(IF(AND($AR20=BRASS!$B$28,($T20&gt;=BRASS!$F$28),($T20&lt;=BRASS!$G$28),($V20=BRASS!$E$28)),(BRASS!$C$28),(IF(AND($AR20=BRASS!$B$29,($T20&gt;=BRASS!$F$29),($T20&lt;=BRASS!$G$29),($V20=BRASS!$E$29)),(BRASS!$C$29),(IF(AND($AR20=BRASS!$B$30,($T20&gt;=BRASS!$F$30),($T20&lt;=BRASS!$G$30),($V20=BRASS!$E$30)),(BRASS!$C$30),(IF(AND($AR20=BRASS!$B$31,($T20&gt;=BRASS!$F$31),($T20&lt;=BRASS!$G$31),($V20=BRASS!$E$31)),(BRASS!$C$31),(IF(AND($AR20=BRASS!$B$32,($T20&gt;=BRASS!$F$32),($T20&lt;=BRASS!$G$32),($V20=BRASS!$E$32)),(BRASS!$C$32),(IF(AND($AR20=BRASS!$B$33,($T20&gt;=BRASS!$F$33),($T20&lt;=BRASS!$G$33),($V20=BRASS!$E$33)),(BRASS!$C$33),(IF(AND($AR20=BRASS!$B$34,($T20&gt;=BRASS!$F$34),($T20&lt;=BRASS!$G$34),($V20=BRASS!$E$34)),(BRASS!$C$34),(IF(AND($AR20=BRASS!$B$35,($T20&gt;=BRASS!$F$35),($T20&lt;=BRASS!$G$35),($V20=BRASS!$E$35)),(BRASS!$C$35),(IF(AND($AR20=BRASS!$B$36,($T20&gt;=BRASS!$F$36),($T20&lt;=BRASS!$G$36),($V20=BRASS!$E$36)),(BRASS!$C$36),(IF(AND($AR20=BRASS!$B$37,($T20&gt;=BRASS!$F$37),($T20&lt;=BRASS!$G$37),($V20=BRASS!$E$37)),(BRASS!$C$37),(IF(AND($AR20=BRASS!$B$38,($T20&gt;=BRASS!$F$38),($T20&lt;=BRASS!$G$38),($V20=BRASS!$E$38)),(BRASS!$C$38),(IF(AND($AR20=BRASS!$B$39,($T20&gt;=BRASS!$F$39),($T20&lt;=BRASS!$G$39),($V20=BRASS!$E$39)),(BRASS!$C$39),(IF(AND($AR20=BRASS!$B$40,($T20&gt;=BRASS!$F$40),($T20&lt;=BRASS!$G$40),($V20=BRASS!$E$40)),(BRASS!$C$40),(IF(AND($AR20=BRASS!$B$41,($T20&gt;=BRASS!$F$41),($T20&lt;=BRASS!$G$41),($V20=BRASS!$E$41)),(BRASS!$C$41),(IF(AND($AR20=BRASS!$B$42,($T20&gt;=BRASS!$F$42),($T20&lt;=BRASS!$G$42),($V20=BRASS!$E$42)),(BRASS!$C$42),(IF(AND($AR20=BRASS!$B$43,($T20&gt;=BRASS!$F$43),($T20&lt;=BRASS!$G$43),($V20=BRASS!$E$43)),(BRASS!$C$43),(IF(AND($AR20=BRASS!$B$44,($T20&gt;=BRASS!$F$44),($T20&lt;=BRASS!$G$44),($V20=BRASS!$E$44)),(BRASS!$C$44),(IF(AND($AR20=BRASS!$B$45,($T20&gt;=BRASS!$F$45),($T20&lt;=BRASS!$G$45),($V20=BRASS!$E$45)),(BRASS!$C$45),(IF(AND($AR20=BRASS!$B$46,($T20&gt;=BRASS!$F$46),($T20&lt;=BRASS!$G$46),($V20=BRASS!$E$46)),(BRASS!$C$46),(IF(AND($AR20=BRASS!$B$47,($T20&gt;=BRASS!$F$47),($T20&lt;=BRASS!$G$47),($V20=BRASS!$E$47)),(BRASS!$C$47),(IF(AND($AR20=BRASS!$B$48,($T20&gt;=BRASS!$F$48),($T20&lt;=BRASS!$G$48),($V20=BRASS!$E$48)),(BRASS!$C$48),(IF(AND($AR20=BRASS!$B$49,($T20&gt;=BRASS!$F$49),($T20&lt;=BRASS!$G$49),($V20=BRASS!$E$49)),(BRASS!$C$49),(IF(AND($AR20=BRASS!$B$50,($T20&gt;=BRASS!$F$50),($T20&lt;=BRASS!$G$50),($V20=BRASS!$E$50)),(BRASS!$C$50),(IF(AND($AR20=BRASS!$B$51,($T20&gt;=BRASS!$F$51),($T20&lt;=BRASS!$G$51),($V20=BRASS!$E$51)),(BRASS!$C$51),(IF(AND($AR20=BRASS!$B$52,($T20&gt;=BRASS!$F$52),($T20&lt;=BRASS!$G$52),($V20=BRASS!$E$52)),(BRASS!$C$52),(IF(AND($AR20=BRASS!$B$53,($T20&gt;=BRASS!$F$53),($T20&lt;=BRASS!$G$53),($V20=BRASS!$E$53)),(BRASS!$C$53),(IF(AND($AR20=BRASS!$B$54,($T20&gt;=BRASS!$F$54),($T20&lt;=BRASS!$G$54),($V20=BRASS!$E$54)),(BRASS!$C$54),(IF(AND($AR20=BRASS!$B$55,($T20&gt;=BRASS!$F$55),($T20&lt;=BRASS!$G$55),($V20=BRASS!$E$55)),(BRASS!$C$55),(IF(AND($AR20=BRASS!$B$56,($T20&gt;=BRASS!$F$56),($T20&lt;=BRASS!$G$56),($V20=BRASS!$E$56)),(BRASS!$C$56),(IF(AND($AR20=BRASS!$B$57,($T20&gt;=BRASS!$F$57),($T20&lt;=BRASS!$G$57),($V20=BRASS!$E$57)),(BRASS!$C$57),(IF(AND($AR20=BRASS!$B$58,($T20&gt;=BRASS!$F$58),($T20&lt;=BRASS!$G$58),($V20=BRASS!$E$58)),(BRASS!$C$58),(IF(AND($AR20=BRASS!$B$59,($T20&gt;=BRASS!$F$59),($T20&lt;=BRASS!$G$59),($V20=BRASS!$E$59)),(BRASS!$C$59),("NA"))))))))))))))))))))))))))))))))))))))))))))))))))))))))))))))))))))))))))))))))))))))))))))))))))))))))))))))))</f>
        <v>NA</v>
      </c>
      <c r="AV20" s="83" t="str">
        <f>(IF(AND($AR20=BRASS!$B$98,($T20&gt;=BRASS!$F$98),($T20&lt;=BRASS!$G$98),($V20=BRASS!$E$98)),(BRASS!$C$98),(IF(AND($AR20=BRASS!$B$99,($T20&gt;=BRASS!$F$99),($T20&lt;=BRASS!$G$99),($V20=BRASS!$E$99)),(BRASS!$C$99),(IF(AND($AR20=BRASS!$B$100,($T20&gt;=BRASS!$F$100),($T20&lt;=BRASS!$G$100),($V20=BRASS!$E$100)),(BRASS!$C$100),(IF(AND($AR20=BRASS!$B$101,($T20&gt;=BRASS!$F$101),($T20&lt;=BRASS!$G$101),($V20=BRASS!$E$101)),(BRASS!$C$101),(IF(AND($AR20=BRASS!$B$102,($T20&gt;=BRASS!$F$102),($T20&lt;=BRASS!$G$102),($V20=BRASS!$E$102)),(BRASS!$C$102),(IF(AND($AR20=BRASS!$B$103,($T20&gt;=BRASS!$F$103),($T20&lt;=BRASS!$G$103),($V20=BRASS!$E$103)),(BRASS!$C$103),(IF(AND($AR20=BRASS!$B$104,($T20&gt;=BRASS!$F$104),($T20&lt;=BRASS!$G$104),($V20=BRASS!$E$104)),(BRASS!$C$104),(IF(AND($AR20=BRASS!$B$105,($T20&gt;=BRASS!$F$105),($T20&lt;=BRASS!$G$105),($V20=BRASS!$E$105)),(BRASS!$C$105),(IF(AND($AR20=BRASS!$B$106,($T20&gt;=BRASS!$F$106),($T20&lt;=BRASS!$G$106),($V20=BRASS!$E$106)),(BRASS!$C$106),(IF(AND($AR20=BRASS!$B$107,($T20&gt;=BRASS!$F$107),($T20&lt;=BRASS!$G$107),($V20=BRASS!$E$107)),(BRASS!$C$107),(IF(AND($AR20=BRASS!$B$108,($T20&gt;=BRASS!$F$108),($T20&lt;=BRASS!$G$108),($V20=BRASS!$E$108)),(BRASS!$C$108),(IF(AND($AR20=BRASS!$B$109,($T20&gt;=BRASS!$F$109),($T20&lt;=BRASS!$G$109),($V20=BRASS!$E$109)),(BRASS!$C$109),(IF(AND($AR20=BRASS!$B$110,($T20&gt;=BRASS!$F$110),($T20&lt;=BRASS!$G$110),($V20=BRASS!$E$110)),(BRASS!$C$110),(IF(AND($AR20=BRASS!$B$111,($T20&gt;=BRASS!$F$111),($T20&lt;=BRASS!$G$111),($V20=BRASS!$E$111)),(BRASS!$C$111),(IF(AND($AR20=BRASS!$B$112,($T20&gt;=BRASS!$F$112),($T20&lt;=BRASS!$G$112),($V20=BRASS!$E$112)),(BRASS!$C$112),(IF(AND($AR20=BRASS!$B$113,($T20&gt;=BRASS!$F$113),($T20&lt;=BRASS!$G$113),($V20=BRASS!$E$113)),(BRASS!$C$113),(IF(AND($AR20=BRASS!$B$114,($T20&gt;=BRASS!$F$114),($T20&lt;=BRASS!$G$114),($V20=BRASS!$E$114)),(BRASS!$C$114),(IF(AND($AR20=BRASS!$B$115,($T20&gt;=BRASS!$F$115),($T20&lt;=BRASS!$G$115),($V20=BRASS!$E$115)),(BRASS!$C$115),(IF(AND($AR20=BRASS!$B$116,($T20&gt;=BRASS!$F$116),($T20&lt;=BRASS!$G$116),($V20=BRASS!$E$116)),(BRASS!$C$116),(IF(AND($AR20=BRASS!$B$117,($T20&gt;=BRASS!$F$117),($T20&lt;=BRASS!$G$117),($V20=BRASS!$E$117)),(BRASS!$C$117),(IF(AND($AR20=BRASS!$B$118,($T20&gt;=BRASS!$F$118),($T20&lt;=BRASS!$G$118),($V20=BRASS!$E$118)),(BRASS!$C$118),(IF(AND($AR20=BRASS!$B$119,($T20&gt;=BRASS!$F$119),($T20&lt;=BRASS!$G$119),($V20=BRASS!$E$119)),(BRASS!$C$119),(IF(AND($AR20=BRASS!$B$120,($T20&gt;=BRASS!$F$120),($T20&lt;=BRASS!$G$120),($V20=BRASS!$E$120)),(BRASS!$C$120),(IF(AND($AR20=BRASS!$B$121,($T20&gt;=BRASS!$F$121),($T20&lt;=BRASS!$G$121),($V20=BRASS!$E$121)),(BRASS!$C$121),(IF(AND($AR20=BRASS!$B$122,($T20&gt;=BRASS!$F$122),($T20&lt;=BRASS!$G$122),($V20=BRASS!$E$122)),(BRASS!$C$122),(IF(AND($AR20=BRASS!$B$123,($T20&gt;=BRASS!$F$123),($T20&lt;=BRASS!$G$123),($V20=BRASS!$E$123)),(BRASS!$C$123),(IF(AND($AR20=BRASS!$B$124,($T20&gt;=BRASS!$F$124),($T20&lt;=BRASS!$G$124),($V20=BRASS!$E$124)),(BRASS!$C$124),(IF(AND($AR20=BRASS!$B$125,($T20&gt;=BRASS!$F$125),($T20&lt;=BRASS!$G$125),($V20=BRASS!$E$125)),(BRASS!$C$125),(IF(AND($AR20=BRASS!$B$126,($T20&gt;=BRASS!$F$126),($T20&lt;=BRASS!$G$126),($V20=BRASS!$E$126)),(BRASS!$C$126),(IF(AND($AR20=BRASS!$B$127,($T20&gt;=BRASS!$F$127),($T20&lt;=BRASS!$G$127),($V20=BRASS!$E$127)),(BRASS!$C$127),(IF(AND($AR20=BRASS!$B$128,($T20&gt;=BRASS!$F$128),($T20&lt;=BRASS!$G$128),($V20=BRASS!$E$128)),(BRASS!$C$128),(IF(AND($AR20=BRASS!$B$129,($T20&gt;=BRASS!$F$129),($T20&lt;=BRASS!$G$129),($V20=BRASS!$E$129)),(BRASS!$C$129),(IF(AND($AR20=BRASS!$B$130,($T20&gt;=BRASS!$F$130),($T20&lt;=BRASS!$G$130),($V20=BRASS!$E$130)),(BRASS!$C$130),(IF(AND($AR20=BRASS!$B$131,($T20&gt;=BRASS!$F$131),($T20&lt;=BRASS!$G$131),($V20=BRASS!$E$131)),(BRASS!$C$131),(IF(AND($AR20=BRASS!$B$132,($T20&gt;=BRASS!$F$132),($T20&lt;=BRASS!$G$132),($V20=BRASS!$E$132)),(BRASS!$C$132),(IF(AND($AR20=BRASS!$B$133,($T20&gt;=BRASS!$F$133),($T20&lt;=BRASS!$G$133),($V20=BRASS!$E$133)),(BRASS!$C$133),(IF(AND($AR20=BRASS!$B$134,($T20&gt;=BRASS!$F$134),($T20&lt;=BRASS!$G$134),($V20=BRASS!$E$134)),(BRASS!$C$134),(IF(AND($AR20=BRASS!$B$135,($T20&gt;=BRASS!$F$135),($T20&lt;=BRASS!$G$135),($V20=BRASS!$E$135)),(BRASS!$C$135),(IF(AND($AR20=BRASS!$B$136,($T20&gt;=BRASS!$F$136),($T20&lt;=BRASS!$G$136),($V20=BRASS!$E$136)),(BRASS!$C$136),(IF(AND($AR20=BRASS!$B$137,($T20&gt;=BRASS!$F$137),($T20&lt;=BRASS!$G$137),($V20=BRASS!$E$137)),(BRASS!$C$137),(IF(AND($AR20=BRASS!$B$138,($T20&gt;=BRASS!$F$138),($T20&lt;=BRASS!$G$138),($V20=BRASS!$E$138)),(BRASS!$C$138),(IF(AND($AR20=BRASS!$B$139,($T20&gt;=BRASS!$F$139),($T20&lt;=BRASS!$G$139),($V20=BRASS!$E$139)),(BRASS!$C$139),(IF(AND($AR20=BRASS!$B$140,($T20&gt;=BRASS!$F$140),($T20&lt;=BRASS!$G$140),($V20=BRASS!$E$140)),(BRASS!$C$140),(IF(AND($AR20=BRASS!$B$141,($T20&gt;=BRASS!$F$141),($T20&lt;=BRASS!$G$141),($V20=BRASS!$E$141)),(BRASS!$C$141),(IF(AND($AR20=BRASS!$B$142,($T20&gt;=BRASS!$F$142),($T20&lt;=BRASS!$G$142),($V20=BRASS!$E$142)),(BRASS!$C$142),(IF(AND($AR20=BRASS!$B$143,($T20&gt;=BRASS!$F$143),($T20&lt;=BRASS!$G$143),($V20=BRASS!$E$143)),(BRASS!$C$143),(IF(AND($AR20=BRASS!$B$144,($T20&gt;=BRASS!$F$144),($T20&lt;=BRASS!$G$144),($V20=BRASS!$E$144)),(BRASS!$C$144),(IF(AND($AR20=BRASS!$B$145,($T20&gt;=BRASS!$F$145),($T20&lt;=BRASS!$G$145),($V20=BRASS!$E$145)),(BRASS!$C$145),(IF(AND($AR20=BRASS!$B$145,($T20&gt;=BRASS!$F$145),($T20&lt;=BRASS!$G$145),($V20=BRASS!$E$145)),(BRASS!$C$145),(IF(AND($AR20=BRASS!$B$146,($T20&gt;=BRASS!$F$146),($T20&lt;=BRASS!$G$146),($V20=BRASS!$E$146)),(BRASS!$C$146),(IF(AND($AR20=BRASS!$B$147,($T20&gt;=BRASS!$F$147),($T20&lt;=BRASS!$G$147),($V20=BRASS!$E$147)),(BRASS!$C$147),(IF(AND($AR20=BRASS!$B$148,($T20&gt;=BRASS!$F$148),($T20&lt;=BRASS!$G$148),($V20=BRASS!$E$148)),(BRASS!$C$148),(IF(AND($AR20=BRASS!$B$149,($T20&gt;=BRASS!$F$149),($T20&lt;=BRASS!$G$149),($V20=BRASS!$E$149)),(BRASS!$C$149),(IF(AND($AR20=BRASS!$B$150,($T20&gt;=BRASS!$F$150),($T20&lt;=BRASS!$G$150),($V20=BRASS!$E$150)),(BRASS!$C$150),(IF(AND($AR20=BRASS!$B$151,($T20&gt;=BRASS!$F$151),($T20&lt;=BRASS!$G$151),($V20=BRASS!$E$151)),(BRASS!$C$151),(IF(AND($AR20=BRASS!$B$152,($T20&gt;=BRASS!$F$152),($T20&lt;=BRASS!$G$152),($V20=BRASS!$E$152)),(BRASS!$C$152),(IF(AND($AR20=BRASS!$B$153,($T20&gt;=BRASS!$F$153),($T20&lt;=BRASS!$G$153),($V20=BRASS!$E$153)),(BRASS!$C$153),("NA")))))))))))))))))))))))))))))))))))))))))))))))))))))))))))))))))))))))))))))))))))))))))))))))))))))))))))))))))))</f>
        <v>NA</v>
      </c>
      <c r="AW20" s="82" t="str">
        <f>IF(AND($AR20=BRASS!$B$154,($T20&gt;=BRASS!$F$154),($T20&lt;=BRASS!$G$154),($V20=BRASS!$E$154)),(BRASS!$C$154),(IF(AND($AR20=BRASS!$B$155,($T20&gt;=BRASS!$F$155),($T20&lt;=BRASS!$G$155),($V20=BRASS!$E$155)),(BRASS!$C$155),(IF(AND($AR20=BRASS!$B$156,($T20&gt;=BRASS!$F$156),($T20&lt;=BRASS!$G$156),($V20=BRASS!$E$156)),(BRASS!$C$156),(IF(AND($AR20=BRASS!$B$157,($T20&gt;=BRASS!$F$157),($T20&lt;=BRASS!$G$157),($V20=BRASS!$E$157)),(BRASS!$C$157),(IF(AND($AR20=BRASS!$B$158,($T20&gt;=BRASS!$F$158),($T20&lt;=BRASS!$G$158),($V20=BRASS!$E$158)),(BRASS!$C$158),(IF(AND($AR20=BRASS!$B$159,($T20&gt;=BRASS!$F$159),($T20&lt;=BRASS!$G$159),($V20=BRASS!$E$159)),(BRASS!$C$159),(IF(AND($AR20=BRASS!$B$160,($T20&gt;=BRASS!$F$160),($T20&lt;=BRASS!$G$160),($V20=BRASS!$E$160)),(BRASS!$C$160),(IF(AND($AR20=BRASS!$B$161,($T20&gt;=BRASS!$F$161),($T20&lt;=BRASS!$G$161),($V20=BRASS!$E$161)),(BRASS!$C$161),(IF(AND($AR20=BRASS!$B$162,($T20&gt;=BRASS!$F$162),($T20&lt;=BRASS!$G$162),($V20=BRASS!$E$162)),(BRASS!$C$162),(IF(AND($AR20=BRASS!$B$163,($T20&gt;=BRASS!$F$163),($T20&lt;=BRASS!$G$163),($V20=BRASS!$E$163)),(BRASS!$C$163),(IF(AND($AR20=BRASS!$B$164,($T20&gt;=BRASS!$F$164),($T20&lt;=BRASS!$G$164),($V20=BRASS!$E$164)),(BRASS!$C$164),(IF(AND($AR20=BRASS!$B$165,($T20&gt;=BRASS!$F$165),($T20&lt;=BRASS!$G$165),($V20=BRASS!$E$165)),(BRASS!$C$165),(IF(AND($AR20=BRASS!$B$166,($T20&gt;=BRASS!$F$166),($T20&lt;=BRASS!$G$166),($V20=BRASS!$E$166)),(BRASS!$C$166),(IF(AND($AR20=BRASS!$B$167,($T20&gt;=BRASS!$F$167),($T20&lt;=BRASS!$G$167),($V20=BRASS!$E$167)),(BRASS!$C$167),(IF(AND($AR20=BRASS!$B$168,($T20&gt;=BRASS!$F$168),($T20&lt;=BRASS!$G$168),($V20=BRASS!$E$168)),(BRASS!$C$168),(IF(AND($AR20=BRASS!$B$169,($T20&gt;=BRASS!$F$169),($T20&lt;=BRASS!$G$169),($V20=BRASS!$E$169)),(BRASS!$C$169),(IF(AND($AR20=BRASS!$B$170,($T20&gt;=BRASS!$F$170),($T20&lt;=BRASS!$G$170),($V20=BRASS!$E$170)),(BRASS!$C$170),(IF(AND($AR20=BRASS!$B$171,($T20&gt;=BRASS!$F$171),($T20&lt;=BRASS!$G$171),($V20=BRASS!$E$171)),(BRASS!$C$171),(IF(AND($AR20=BRASS!$B$172,($T20&gt;=BRASS!$F$172),($T20&lt;=BRASS!$G$172),($V20=BRASS!$E$172)),(BRASS!$C$172),(IF(AND($AR20=BRASS!$B$173,($T20&gt;=BRASS!$F$173),($T20&lt;=BRASS!$G$173),($V20=BRASS!$E$173)),(BRASS!$C$173),(IF(AND($AR20=BRASS!$B$174,($T20&gt;=BRASS!$F$174),($T20&lt;=BRASS!$G$174),($V20=BRASS!$E$174)),(BRASS!$C$174),(IF(AND($AR20=BRASS!$B$175,($T20&gt;=BRASS!$F$175),($T20&lt;=BRASS!$G$175),($V20=BRASS!$E$175)),(BRASS!$C$175),(IF(AND($AR20=BRASS!$B$176,($T20&gt;=BRASS!$F$176),($T20&lt;=BRASS!$G$176),($V20=BRASS!$E$176)),(BRASS!$C$176),(IF(AND($AR20=BRASS!$B$177,($T20&gt;=BRASS!$F$177),($T20&lt;=BRASS!$G$177),($V20=BRASS!$E$177)),(BRASS!$C$177),(IF(AND($AR20=BRASS!$B$178,($T20&gt;=BRASS!$F$178),($T20&lt;=BRASS!$G$178),($V20=BRASS!$E$178)),(BRASS!$C$178),(IF(AND($AR20=BRASS!$B$179,($T20&gt;=BRASS!$F$179),($T20&lt;=BRASS!$G$179),($V20=BRASS!$E$179)),(BRASS!$C$179),(IF(AND($AR20=BRASS!$B$180,($T20&gt;=BRASS!$F$180),($T20&lt;=BRASS!$G$180),($V20=BRASS!$E$180)),(BRASS!$C$180),(IF(AND($AR20=BRASS!$B$181,($T20&gt;=BRASS!$F$181),($T20&lt;=BRASS!$G$181),($V20=BRASS!$E$181)),(BRASS!$C$181),(IF(AND($AR20=BRASS!$B$182,($T20&gt;=BRASS!$F$182),($T20&lt;=BRASS!$G$182),($V20=BRASS!$E$182)),(BRASS!$C$182),(IF(AND($AR20=BRASS!$B$183,($T20&gt;=BRASS!$F$183),($T20&lt;=BRASS!$G$183),($V20=BRASS!$E$183)),(BRASS!$C$183),(IF(AND($AR20=BRASS!$B$184,($T20&gt;=BRASS!$F$184),($T20&lt;=BRASS!$G$184),($V20=BRASS!$E$184)),(BRASS!$C$184),(IF(AND($AR20=BRASS!$B$185,($T20&gt;=BRASS!$F$185),($T20&lt;=BRASS!$G$185),($V20=BRASS!$E$185)),(BRASS!$C$185),(IF(AND($AR20=BRASS!$B$186,($T20&gt;=BRASS!$F$186),($T20&lt;=BRASS!$G$186),($V20=BRASS!$E$186)),(BRASS!$C$186),(IF(AND($AR20=BRASS!$B$187,($T20&gt;=BRASS!$F$187),($T20&lt;=BRASS!$G$187),($V20=BRASS!$E$187)),(BRASS!$C$187),(IF(AND($AR20=BRASS!$B$188,($T20&gt;=BRASS!$F$188),($T20&lt;=BRASS!$G$188),($V20=BRASS!$E$188)),(BRASS!$C$188),(IF(AND($AR20=BRASS!$B$189,($T20&gt;=BRASS!$F$189),($T20&lt;=BRASS!$G$189),($V20=BRASS!$E$189)),(BRASS!$C$189),(IF(AND($AR20=BRASS!$B$190,($T20&gt;=BRASS!$F$190),($T20&lt;=BRASS!$G$190),($V20=BRASS!$E$190)),(BRASS!$C$190),(IF(AND($AR20=BRASS!$B$191,($T20&gt;=BRASS!$F$191),($T20&lt;=BRASS!$G$191),($V20=BRASS!$E$191)),(BRASS!$C$191),(IF(AND($AR20=BRASS!$B$192,($T20&gt;=BRASS!$F$192),($T20&lt;=BRASS!$G$192),($V20=BRASS!$E$192)),(BRASS!$C$192),(IF(AND($AR20=BRASS!$B$193,($T20&gt;=BRASS!$F$193),($T20&lt;=BRASS!$G$193),($V20=BRASS!$E$193)),(BRASS!$C$193),(IF(AND($AR20=BRASS!$B$194,($T20&gt;=BRASS!$F$194),($T20&lt;=BRASS!$G$194),($V20=BRASS!$E$194)),(BRASS!$C$194),(IF(AND($AR20=BRASS!$B$195,($T20&gt;=BRASS!$F$195),($T20&lt;=BRASS!$G$195),($V20=BRASS!$E$195)),(BRASS!$C$195),(IF(AND($AR20=BRASS!$B$196,($T20&gt;=BRASS!$F$196),($T20&lt;=BRASS!$G$196),($V20=BRASS!$E$196)),(BRASS!$C$196),("NA"))))))))))))))))))))))))))))))))))))))))))))))))))))))))))))))))))))))))))))))))))))))</f>
        <v>NA</v>
      </c>
      <c r="AX20" s="82" t="str">
        <f>IF(AND($AR20=BRASS!$B$60,($T20&gt;=BRASS!$F$60),($T20&lt;=BRASS!$G$60),($V20=BRASS!$E$60)),(BRASS!$C$60),(IF(AND($AR20=BRASS!$B$61,($T20&gt;=BRASS!$F$61),($T20&lt;=BRASS!$G$61),($V20=BRASS!$E$61)),(BRASS!$C$61),(IF(AND($AR20=BRASS!$B$62,($T20&gt;=BRASS!$F$62),($T20&lt;=BRASS!$G$62),($V20=BRASS!$E$62)),(BRASS!$C$62),(IF(AND($AR20=BRASS!$B$63,($T20&gt;=BRASS!$F$63),($T20&lt;=BRASS!$G$63),($V20=BRASS!$E$63)),(BRASS!$C$63),(IF(AND($AR20=BRASS!$B$64,($T20&gt;=BRASS!$F$64),($T20&lt;=BRASS!$G$64),($V20=BRASS!$E$64)),(BRASS!$C$64),(IF(AND($AR20=BRASS!$B$65,($T20&gt;=BRASS!$F$65),($T20&lt;=BRASS!$G$65),($V20=BRASS!$E$65)),(BRASS!$C$65),(IF(AND($AR20=BRASS!$B$66,($T20&gt;=BRASS!$F$66),($T20&lt;=BRASS!$G$66),($V20=BRASS!$E$66)),(BRASS!$C$66),(IF(AND($AR20=BRASS!$B$67,($T20&gt;=BRASS!$F$67),($T20&lt;=BRASS!$G$67),($V20=BRASS!$E$67)),(BRASS!$C$67),(IF(AND($AR20=BRASS!$B$68,($T20&gt;=BRASS!$F$68),($T20&lt;=BRASS!$G$68),($V20=BRASS!$E$68)),(BRASS!$C$68),(IF(AND($AR20=BRASS!$B$69,($T20&gt;=BRASS!$F$69),($T20&lt;=BRASS!$G$69),($V20=BRASS!$E$69)),(BRASS!$C$69),(IF(AND($AR20=BRASS!$B$70,($T20&gt;=BRASS!$F$70),($T20&lt;=BRASS!$G$70),($V20=BRASS!$E$70)),(BRASS!$C$70),(IF(AND($AR20=BRASS!$B$71,($T20&gt;=BRASS!$F$71),($T20&lt;=BRASS!$G$71),($V20=BRASS!$E$71)),(BRASS!$C$71),(IF(AND($AR20=BRASS!$B$72,($T20&gt;=BRASS!$F$72),($T20&lt;=BRASS!$G$72),($V20=BRASS!$E$72)),(BRASS!$C$72),(IF(AND($AR20=BRASS!$B$73,($T20&gt;=BRASS!$F$73),($T20&lt;=BRASS!$G$73),($V20=BRASS!$E$73)),(BRASS!$C$73),(IF(AND($AR20=BRASS!$B$74,($T20&gt;=BRASS!$F$74),($T20&lt;=BRASS!$G$74),($V20=BRASS!$E$74)),(BRASS!$C$74),(IF(AND($AR20=BRASS!$B$75,($T20&gt;=BRASS!$F$75),($T20&lt;=BRASS!$G$75),($V20=BRASS!$E$75)),(BRASS!$C$75),(IF(AND($AR20=BRASS!$B$76,($T20&gt;=BRASS!$F$76),($T20&lt;=BRASS!$G$76),($V20=BRASS!$E$76)),(BRASS!$C$76),(IF(AND($AR20=BRASS!$B$77,($T20&gt;=BRASS!$F$77),($T20&lt;=BRASS!$G$77),($V20=BRASS!$E$77)),(BRASS!$C$77),(IF(AND($AR20=BRASS!$B$78,($T20&gt;=BRASS!$F$78),($T20&lt;=BRASS!$G$78),($V20=BRASS!$E$78)),(BRASS!$C$78),(IF(AND($AR20=BRASS!$B$79,($T20&gt;=BRASS!$F$79),($T20&lt;=BRASS!$G$79),($V20=BRASS!$E$79)),(BRASS!$C$79),(IF(AND($AR20=BRASS!$B$80,($T20&gt;=BRASS!$F$80),($T20&lt;=BRASS!$G$80),($V20=BRASS!$E$80)),(BRASS!$C$80),(IF(AND($AR20=BRASS!$B$81,($T20&gt;=BRASS!$F$81),($T20&lt;=BRASS!$G$81),($V20=BRASS!$E$81)),(BRASS!$C$81),(IF(AND($AR20=BRASS!$B$82,($T20&gt;=BRASS!$F$82),($T20&lt;=BRASS!$G$82),($V20=BRASS!$E$82)),(BRASS!$C$82),(IF(AND($AR20=BRASS!$B$83,($T20&gt;=BRASS!$F$83),($T20&lt;=BRASS!$G$83),($V20=BRASS!$E$83)),(BRASS!$C$83),(IF(AND($AR20=BRASS!$B$84,($T20&gt;=BRASS!$F$84),($T20&lt;=BRASS!$G$84),($V20=BRASS!$E$84)),(BRASS!$C$84),(IF(AND($AR20=BRASS!$B$85,($T20&gt;=BRASS!$F$85),($T20&lt;=BRASS!$G$85),($V20=BRASS!$E$85)),(BRASS!$C$85),(IF(AND($AR20=BRASS!$B$86,($T20&gt;=BRASS!$F$86),($T20&lt;=BRASS!$G$86),($V20=BRASS!$E$86)),(BRASS!$C$86),(IF(AND($AR20=BRASS!$B$87,($T20&gt;=BRASS!$F$87),($T20&lt;=BRASS!$G$87),($V20=BRASS!$E$87)),(BRASS!$C$87),(IF(AND($AR20=BRASS!$B$88,($T20&gt;=BRASS!$F$88),($T20&lt;=BRASS!$G$88),($V20=BRASS!$E$88)),(BRASS!$C$88),(IF(AND($AR20=BRASS!$B$89,($T20&gt;=BRASS!$F$89),($T20&lt;=BRASS!$G$89),($V20=BRASS!$E$89)),(BRASS!$C$89),(IF(AND($AR20=BRASS!$B$90,($T20&gt;=BRASS!$F$90),($T20&lt;=BRASS!$G$90),($V20=BRASS!$E$90)),(BRASS!$C$90),(IF(AND($AR20=BRASS!$B$91,($T20&gt;=BRASS!$F$91),($T20&lt;=BRASS!$G$91),($V20=BRASS!$E$91)),(BRASS!$C$91),(IF(AND($AR20=BRASS!$B$92,($T20&gt;=BRASS!$F$92),($T20&lt;=BRASS!$G$92),($V20=BRASS!$E$92)),(BRASS!$C$92),(IF(AND($AR20=BRASS!$B$93,($T20&gt;=BRASS!$F$93),($T20&lt;=BRASS!$G$93),($V20=BRASS!$E$93)),(BRASS!$C$93),(IF(AND($AR20=BRASS!$B$94,($T20&gt;=BRASS!$F$94),($T20&lt;=BRASS!$G$94),($V20=BRASS!$E$94)),(BRASS!$C$94),(IF(AND($AR20=BRASS!$B$95,($T20&gt;=BRASS!$F$95),($T20&lt;=BRASS!$G$95),($V20=BRASS!$E$95)),(BRASS!$C$95),(IF(AND($AR20=BRASS!$B$96,($T20&gt;=BRASS!$F$96),($T20&lt;=BRASS!$G$96),($V20=BRASS!$E$96)),(BRASS!$C$96),(IF(AND($AR20=BRASS!$B$97,($T20&gt;=BRASS!$F$97),($T20&lt;=BRASS!$G$97),($V20=BRASS!$E$97)),(BRASS!$C$97),("NA"))))))))))))))))))))))))))))))))))))))))))))))))))))))))))))))))))))))))))))</f>
        <v>NA</v>
      </c>
      <c r="AY20" s="82" t="str">
        <f t="shared" si="5"/>
        <v/>
      </c>
      <c r="AZ20" s="82" t="str">
        <f t="shared" si="6"/>
        <v/>
      </c>
      <c r="BA20" s="82" t="str">
        <f>IF(AND($AR20=BRASS!$B$4,($T20&gt;=BRASS!$F$4),($T20&lt;=BRASS!$G$4),($AA20=BRASS!$E$4)),(BRASS!$C$4),(IF(AND($AR20=BRASS!$B$5,($T20&gt;=BRASS!$F$5),($T20&lt;=BRASS!$G$5),($AA20=BRASS!$E$5)),(BRASS!$C$5),(IF(AND($AR20=BRASS!$B$6,($T20&gt;=BRASS!$F$6),($T20&lt;=BRASS!$G$6),($AA20=BRASS!$E$6)),(BRASS!$C$6),(IF(AND($AR20=BRASS!$B$7,($T20&gt;=BRASS!$F$7),($T20&lt;=BRASS!$G$7),($AA20=BRASS!$E$7)),(BRASS!$C$7),(IF(AND($AR20=BRASS!$B$8,($T20&gt;=BRASS!$F$8),($T20&lt;=BRASS!$G$8),($AA20=BRASS!$E$8)),(BRASS!$C$8),(IF(AND($AR20=BRASS!$B$9,($T20&gt;=BRASS!$F$9),($T20&lt;=BRASS!$G$9),($AA20=BRASS!$E$9)),(BRASS!$C$9),(IF(AND($AR20=BRASS!$B$10,($T20&gt;=BRASS!$F$10),($T20&lt;=BRASS!$G$10),($AA20=BRASS!$E$10)),(BRASS!$C$10),(IF(AND($AR20=BRASS!$B$11,($T20&gt;=BRASS!$F$11),($T20&lt;=BRASS!$G$11),($AA20=BRASS!$E$11)),(BRASS!$C$11),(IF(AND($AR20=BRASS!$B$12,($T20&gt;=BRASS!$F$12),($T20&lt;=BRASS!$G$12),($AA20=BRASS!$E$12)),(BRASS!$C$12),(IF(AND($AR20=BRASS!$B$13,($T20&gt;=BRASS!$F$13),($T20&lt;=BRASS!$G$13),($AA20=BRASS!$E$13)),(BRASS!$C$13),(IF(AND($AR20=BRASS!$B$14,($T20&gt;=BRASS!$F$14),($T20&lt;=BRASS!$G$14),($AA20=BRASS!$E$14)),(BRASS!$C$14),(IF(AND($AR20=BRASS!$B$15,($T20&gt;=BRASS!$F$15),($T20&lt;=BRASS!$G$15),($AA20=BRASS!$E$15)),(BRASS!$C$15),(IF(AND($AR20=BRASS!$B$16,($T20&gt;=BRASS!$F$16),($T20&lt;=BRASS!$G$16),($AA20=BRASS!$E$16)),(BRASS!$C$16),(IF(AND($AR20=BRASS!$B$17,($T20&gt;=BRASS!$F$17),($T20&lt;=BRASS!$G$17),($AA20=BRASS!$E$17)),(BRASS!$C$17),(IF(AND($AR20=BRASS!$B$18,($T20&gt;=BRASS!$F$18),($T20&lt;=BRASS!$G$18),($AA20=BRASS!$E$18)),(BRASS!$C$18),(IF(AND($AR20=BRASS!$B$19,($T20&gt;=BRASS!$F$19),($T20&lt;=BRASS!$G$19),($AA20=BRASS!$E$19)),(BRASS!$C$19),(IF(AND($AR20=BRASS!$B$20,($T20&gt;=BRASS!$F$20),($T20&lt;=BRASS!$G$20),($AA20=BRASS!$E$20)),(BRASS!$C$20),(IF(AND($AR20=BRASS!$B$21,($T20&gt;=BRASS!$F$21),($T20&lt;=BRASS!$G$21),($AA20=BRASS!$E$21)),(BRASS!$C$21),(IF(AND($AR20=BRASS!$B$22,($T20&gt;=BRASS!$F$22),($T20&lt;=BRASS!$G$22),($AA20=BRASS!$E$22)),(BRASS!$C$22),(IF(AND($AR20=BRASS!$B$23,($T20&gt;=BRASS!$F$23),($T20&lt;=BRASS!$G$23),($AA20=BRASS!$E$23)),(BRASS!$C$23),(IF(AND($AR20=BRASS!$B$24,($T20&gt;=BRASS!$F$24),($T20&lt;=BRASS!$G$24),($AA20=BRASS!$E$24)),(BRASS!$C$24),(IF(AND($AR20=BRASS!$B$25,($T20&gt;=BRASS!$F$25),($T20&lt;=BRASS!$G$25),($AA20=BRASS!$E$25)),(BRASS!$C$25),(IF(AND($AR20=BRASS!$B$26,($T20&gt;=BRASS!$F$26),($T20&lt;=BRASS!$G$26),($AA20=BRASS!$E$26)),(BRASS!$C$26),(IF(AND($AR20=BRASS!$B$27,($T20&gt;=BRASS!$F$27),($T20&lt;=BRASS!$G$27),($AA20=BRASS!$E$27)),(BRASS!$C$27),(IF(AND($AR20=BRASS!$B$28,($T20&gt;=BRASS!$F$28),($T20&lt;=BRASS!$G$28),($AA20=BRASS!$E$28)),(BRASS!$C$28),(IF(AND($AR20=BRASS!$B$29,($T20&gt;=BRASS!$F$29),($T20&lt;=BRASS!$G$29),($AA20=BRASS!$E$29)),(BRASS!$C$29),(IF(AND($AR20=BRASS!$B$30,($T20&gt;=BRASS!$F$30),($T20&lt;=BRASS!$G$30),($AA20=BRASS!$E$30)),(BRASS!$C$30),(IF(AND($AR20=BRASS!$B$31,($T20&gt;=BRASS!$F$31),($T20&lt;=BRASS!$G$31),($AA20=BRASS!$E$31)),(BRASS!$C$31),(IF(AND($AR20=BRASS!$B$32,($T20&gt;=BRASS!$F$32),($T20&lt;=BRASS!$G$32),($AA20=BRASS!$E$32)),(BRASS!$C$32),(IF(AND($AR20=BRASS!$B$33,($T20&gt;=BRASS!$F$33),($T20&lt;=BRASS!$G$33),($AA20=BRASS!$E$33)),(BRASS!$C$33),(IF(AND($AR20=BRASS!$B$34,($T20&gt;=BRASS!$F$34),($T20&lt;=BRASS!$G$34),($AA20=BRASS!$E$34)),(BRASS!$C$34),(IF(AND($AR20=BRASS!$B$35,($T20&gt;=BRASS!$F$35),($T20&lt;=BRASS!$G$35),($AA20=BRASS!$E$35)),(BRASS!$C$35),(IF(AND($AR20=BRASS!$B$36,($T20&gt;=BRASS!$F$36),($T20&lt;=BRASS!$G$36),($AA20=BRASS!$E$36)),(BRASS!$C$36),(IF(AND($AR20=BRASS!$B$37,($T20&gt;=BRASS!$F$37),($T20&lt;=BRASS!$G$37),($AA20=BRASS!$E$37)),(BRASS!$C$37),(IF(AND($AR20=BRASS!$B$38,($T20&gt;=BRASS!$F$38),($T20&lt;=BRASS!$G$38),($AA20=BRASS!$E$38)),(BRASS!$C$38),(IF(AND($AR20=BRASS!$B$39,($T20&gt;=BRASS!$F$39),($T20&lt;=BRASS!$G$39),($AA20=BRASS!$E$39)),(BRASS!$C$39),(IF(AND($AR20=BRASS!$B$40,($T20&gt;=BRASS!$F$40),($T20&lt;=BRASS!$G$40),($AA20=BRASS!$E$40)),(BRASS!$C$40),(IF(AND($AR20=BRASS!$B$41,($T20&gt;=BRASS!$F$41),($T20&lt;=BRASS!$G$41),($AA20=BRASS!$E$41)),(BRASS!$C$41),(IF(AND($AR20=BRASS!$B$42,($T20&gt;=BRASS!$F$42),($T20&lt;=BRASS!$G$42),($AA20=BRASS!$E$42)),(BRASS!$C$42),(IF(AND($AR20=BRASS!$B$43,($T20&gt;=BRASS!$F$43),($T20&lt;=BRASS!$G$43),($AA20=BRASS!$E$43)),(BRASS!$C$43),(IF(AND($AR20=BRASS!$B$44,($T20&gt;=BRASS!$F$44),($T20&lt;=BRASS!$G$44),($AA20=BRASS!$E$44)),(BRASS!$C$44),(IF(AND($AR20=BRASS!$B$45,($T20&gt;=BRASS!$F$45),($T20&lt;=BRASS!$G$45),($AA20=BRASS!$E$45)),(BRASS!$C$45),(IF(AND($AR20=BRASS!$B$46,($T20&gt;=BRASS!$F$46),($T20&lt;=BRASS!$G$46),($AA20=BRASS!$E$46)),(BRASS!$C$46),(IF(AND($AR20=BRASS!$B$47,($T20&gt;=BRASS!$F$47),($T20&lt;=BRASS!$G$47),($AA20=BRASS!$E$47)),(BRASS!$C$47),(IF(AND($AR20=BRASS!$B$48,($T20&gt;=BRASS!$F$48),($T20&lt;=BRASS!$G$48),($AA20=BRASS!$E$48)),(BRASS!$C$48),(IF(AND($AR20=BRASS!$B$49,($T20&gt;=BRASS!$F$49),($T20&lt;=BRASS!$G$49),($AA20=BRASS!$E$49)),(BRASS!$C$49),(IF(AND($AR20=BRASS!$B$50,($T20&gt;=BRASS!$F$50),($T20&lt;=BRASS!$G$50),($AA20=BRASS!$E$50)),(BRASS!$C$50),(IF(AND($AR20=BRASS!$B$51,($T20&gt;=BRASS!$F$51),($T20&lt;=BRASS!$G$51),($AA20=BRASS!$E$51)),(BRASS!$C$51),(IF(AND($AR20=BRASS!$B$52,($T20&gt;=BRASS!$F$52),($T20&lt;=BRASS!$G$52),($AA20=BRASS!$E$52)),(BRASS!$C$52),(IF(AND($AR20=BRASS!$B$53,($T20&gt;=BRASS!$F$53),($T20&lt;=BRASS!$G$53),($AA20=BRASS!$E$53)),(BRASS!$C$53),(IF(AND($AR20=BRASS!$B$54,($T20&gt;=BRASS!$F$54),($T20&lt;=BRASS!$G$54),($AA20=BRASS!$E$54)),(BRASS!$C$54),(IF(AND($AR20=BRASS!$B$55,($T20&gt;=BRASS!$F$55),($T20&lt;=BRASS!$G$55),($AA20=BRASS!$E$55)),(BRASS!$C$55),(IF(AND($AR20=BRASS!$B$56,($T20&gt;=BRASS!$F$56),($T20&lt;=BRASS!$G$56),($AA20=BRASS!$E$56)),(BRASS!$C$56),(IF(AND($AR20=BRASS!$B$57,($T20&gt;=BRASS!$F$57),($T20&lt;=BRASS!$G$57),($AA20=BRASS!$E$57)),(BRASS!$C$57),(IF(AND($AR20=BRASS!$B$58,($T20&gt;=BRASS!$F$58),($T20&lt;=BRASS!$G$58),($AA20=BRASS!$E$58)),(BRASS!$C$58),(IF(AND($AR20=BRASS!$B$59,($T20&gt;=BRASS!$F$59),($T20&lt;=BRASS!$G$59),($AA20=BRASS!$E$59)),(BRASS!$C$59),("NA"))))))))))))))))))))))))))))))))))))))))))))))))))))))))))))))))))))))))))))))))))))))))))))))))))))))))))))))))</f>
        <v>NA</v>
      </c>
      <c r="BB20" s="151" t="str">
        <f>(IF(AND($AR20=BRASS!$B$98,($T20&gt;=BRASS!$F$98),($T20&lt;=BRASS!$G$98),($AA20=BRASS!$E$98)),(BRASS!$C$98),(IF(AND($AR20=BRASS!$B$99,($T20&gt;=BRASS!$F$99),($T20&lt;=BRASS!$G$99),($AA20=BRASS!$E$99)),(BRASS!$C$99),(IF(AND($AR20=BRASS!$B$100,($T20&gt;=BRASS!$F$100),($T20&lt;=BRASS!$G$100),($AA20=BRASS!$E$100)),(BRASS!$C$100),(IF(AND($AR20=BRASS!$B$101,($T20&gt;=BRASS!$F$101),($T20&lt;=BRASS!$G$101),($AA20=BRASS!$E$101)),(BRASS!$C$101),(IF(AND($AR20=BRASS!$B$102,($T20&gt;=BRASS!$F$102),($T20&lt;=BRASS!$G$102),($AA20=BRASS!$E$102)),(BRASS!$C$102),(IF(AND($AR20=BRASS!$B$103,($T20&gt;=BRASS!$F$103),($T20&lt;=BRASS!$G$103),($AA20=BRASS!$E$103)),(BRASS!$C$103),(IF(AND($AR20=BRASS!$B$104,($T20&gt;=BRASS!$F$104),($T20&lt;=BRASS!$G$104),($AA20=BRASS!$E$104)),(BRASS!$C$104),(IF(AND($AR20=BRASS!$B$105,($T20&gt;=BRASS!$F$105),($T20&lt;=BRASS!$G$105),($AA20=BRASS!$E$105)),(BRASS!$C$105),(IF(AND($AR20=BRASS!$B$106,($T20&gt;=BRASS!$F$106),($T20&lt;=BRASS!$G$106),($AA20=BRASS!$E$106)),(BRASS!$C$106),(IF(AND($AR20=BRASS!$B$107,($T20&gt;=BRASS!$F$107),($T20&lt;=BRASS!$G$107),($AA20=BRASS!$E$107)),(BRASS!$C$107),(IF(AND($AR20=BRASS!$B$108,($T20&gt;=BRASS!$F$108),($T20&lt;=BRASS!$G$108),($AA20=BRASS!$E$108)),(BRASS!$C$108),(IF(AND($AR20=BRASS!$B$109,($T20&gt;=BRASS!$F$109),($T20&lt;=BRASS!$G$109),($AA20=BRASS!$E$109)),(BRASS!$C$109),(IF(AND($AR20=BRASS!$B$110,($T20&gt;=BRASS!$F$110),($T20&lt;=BRASS!$G$110),($AA20=BRASS!$E$110)),(BRASS!$C$110),(IF(AND($AR20=BRASS!$B$111,($T20&gt;=BRASS!$F$111),($T20&lt;=BRASS!$G$111),($AA20=BRASS!$E$111)),(BRASS!$C$111),(IF(AND($AR20=BRASS!$B$112,($T20&gt;=BRASS!$F$112),($T20&lt;=BRASS!$G$112),($AA20=BRASS!$E$112)),(BRASS!$C$112),(IF(AND($AR20=BRASS!$B$113,($T20&gt;=BRASS!$F$113),($T20&lt;=BRASS!$G$113),($AA20=BRASS!$E$113)),(BRASS!$C$113),(IF(AND($AR20=BRASS!$B$114,($T20&gt;=BRASS!$F$114),($T20&lt;=BRASS!$G$114),($AA20=BRASS!$E$114)),(BRASS!$C$114),(IF(AND($AR20=BRASS!$B$115,($T20&gt;=BRASS!$F$115),($T20&lt;=BRASS!$G$115),($AA20=BRASS!$E$115)),(BRASS!$C$115),(IF(AND($AR20=BRASS!$B$116,($T20&gt;=BRASS!$F$116),($T20&lt;=BRASS!$G$116),($AA20=BRASS!$E$116)),(BRASS!$C$116),(IF(AND($AR20=BRASS!$B$117,($T20&gt;=BRASS!$F$117),($T20&lt;=BRASS!$G$117),($AA20=BRASS!$E$117)),(BRASS!$C$117),(IF(AND($AR20=BRASS!$B$118,($T20&gt;=BRASS!$F$118),($T20&lt;=BRASS!$G$118),($AA20=BRASS!$E$118)),(BRASS!$C$118),(IF(AND($AR20=BRASS!$B$119,($T20&gt;=BRASS!$F$119),($T20&lt;=BRASS!$G$119),($AA20=BRASS!$E$119)),(BRASS!$C$119),(IF(AND($AR20=BRASS!$B$120,($T20&gt;=BRASS!$F$120),($T20&lt;=BRASS!$G$120),($AA20=BRASS!$E$120)),(BRASS!$C$120),(IF(AND($AR20=BRASS!$B$121,($T20&gt;=BRASS!$F$121),($T20&lt;=BRASS!$G$121),($AA20=BRASS!$E$121)),(BRASS!$C$121),(IF(AND($AR20=BRASS!$B$122,($T20&gt;=BRASS!$F$122),($T20&lt;=BRASS!$G$122),($AA20=BRASS!$E$122)),(BRASS!$C$122),(IF(AND($AR20=BRASS!$B$123,($T20&gt;=BRASS!$F$123),($T20&lt;=BRASS!$G$123),($AA20=BRASS!$E$123)),(BRASS!$C$123),(IF(AND($AR20=BRASS!$B$124,($T20&gt;=BRASS!$F$124),($T20&lt;=BRASS!$G$124),($AA20=BRASS!$E$124)),(BRASS!$C$124),(IF(AND($AR20=BRASS!$B$125,($T20&gt;=BRASS!$F$125),($T20&lt;=BRASS!$G$125),($AA20=BRASS!$E$125)),(BRASS!$C$125),(IF(AND($AR20=BRASS!$B$126,($T20&gt;=BRASS!$F$126),($T20&lt;=BRASS!$G$126),($AA20=BRASS!$E$126)),(BRASS!$C$126),(IF(AND($AR20=BRASS!$B$127,($T20&gt;=BRASS!$F$127),($T20&lt;=BRASS!$G$127),($AA20=BRASS!$E$127)),(BRASS!$C$127),(IF(AND($AR20=BRASS!$B$128,($T20&gt;=BRASS!$F$128),($T20&lt;=BRASS!$G$128),($AA20=BRASS!$E$128)),(BRASS!$C$128),(IF(AND($AR20=BRASS!$B$129,($T20&gt;=BRASS!$F$129),($T20&lt;=BRASS!$G$129),($AA20=BRASS!$E$129)),(BRASS!$C$129),(IF(AND($AR20=BRASS!$B$130,($T20&gt;=BRASS!$F$130),($T20&lt;=BRASS!$G$130),($AA20=BRASS!$E$130)),(BRASS!$C$130),(IF(AND($AR20=BRASS!$B$131,($T20&gt;=BRASS!$F$131),($T20&lt;=BRASS!$G$131),($AA20=BRASS!$E$131)),(BRASS!$C$131),(IF(AND($AR20=BRASS!$B$132,($T20&gt;=BRASS!$F$132),($T20&lt;=BRASS!$G$132),($AA20=BRASS!$E$132)),(BRASS!$C$132),(IF(AND($AR20=BRASS!$B$133,($T20&gt;=BRASS!$F$133),($T20&lt;=BRASS!$G$133),($AA20=BRASS!$E$133)),(BRASS!$C$133),(IF(AND($AR20=BRASS!$B$134,($T20&gt;=BRASS!$F$134),($T20&lt;=BRASS!$G$134),($AA20=BRASS!$E$134)),(BRASS!$C$134),(IF(AND($AR20=BRASS!$B$135,($T20&gt;=BRASS!$F$135),($T20&lt;=BRASS!$G$135),($AA20=BRASS!$E$135)),(BRASS!$C$135),(IF(AND($AR20=BRASS!$B$136,($T20&gt;=BRASS!$F$136),($T20&lt;=BRASS!$G$136),($AA20=BRASS!$E$136)),(BRASS!$C$136),(IF(AND($AR20=BRASS!$B$137,($T20&gt;=BRASS!$F$137),($T20&lt;=BRASS!$G$137),($AA20=BRASS!$E$137)),(BRASS!$C$137),(IF(AND($AR20=BRASS!$B$138,($T20&gt;=BRASS!$F$138),($T20&lt;=BRASS!$G$138),($AA20=BRASS!$E$138)),(BRASS!$C$138),(IF(AND($AR20=BRASS!$B$139,($T20&gt;=BRASS!$F$139),($T20&lt;=BRASS!$G$139),($AA20=BRASS!$E$139)),(BRASS!$C$139),(IF(AND($AR20=BRASS!$B$140,($T20&gt;=BRASS!$F$140),($T20&lt;=BRASS!$G$140),($AA20=BRASS!$E$140)),(BRASS!$C$140),(IF(AND($AR20=BRASS!$B$141,($T20&gt;=BRASS!$F$141),($T20&lt;=BRASS!$G$141),($AA20=BRASS!$E$141)),(BRASS!$C$141),(IF(AND($AR20=BRASS!$B$142,($T20&gt;=BRASS!$F$142),($T20&lt;=BRASS!$G$142),($AA20=BRASS!$E$142)),(BRASS!$C$142),(IF(AND($AR20=BRASS!$B$143,($T20&gt;=BRASS!$F$143),($T20&lt;=BRASS!$G$143),($AA20=BRASS!$E$143)),(BRASS!$C$143),(IF(AND($AR20=BRASS!$B$144,($T20&gt;=BRASS!$F$144),($T20&lt;=BRASS!$G$144),($AA20=BRASS!$E$144)),(BRASS!$C$144),(IF(AND($AR20=BRASS!$B$145,($T20&gt;=BRASS!$F$145),($T20&lt;=BRASS!$G$145),($AA20=BRASS!$E$145)),(BRASS!$C$145),(IF(AND($AR20=BRASS!$B$145,($T20&gt;=BRASS!$F$145),($T20&lt;=BRASS!$G$145),($AA20=BRASS!$E$145)),(BRASS!$C$145),(IF(AND($AR20=BRASS!$B$146,($T20&gt;=BRASS!$F$146),($T20&lt;=BRASS!$G$146),($AA20=BRASS!$E$146)),(BRASS!$C$146),(IF(AND($AR20=BRASS!$B$147,($T20&gt;=BRASS!$F$147),($T20&lt;=BRASS!$G$147),($AA20=BRASS!$E$147)),(BRASS!$C$147),(IF(AND($AR20=BRASS!$B$148,($T20&gt;=BRASS!$F$148),($T20&lt;=BRASS!$G$148),($AA20=BRASS!$E$148)),(BRASS!$C$148),(IF(AND($AR20=BRASS!$B$149,($T20&gt;=BRASS!$F$149),($T20&lt;=BRASS!$G$149),($AA20=BRASS!$E$149)),(BRASS!$C$149),(IF(AND($AR20=BRASS!$B$150,($T20&gt;=BRASS!$F$150),($T20&lt;=BRASS!$G$150),($AA20=BRASS!$E$150)),(BRASS!$C$150),(IF(AND($AR20=BRASS!$B$151,($T20&gt;=BRASS!$F$151),($T20&lt;=BRASS!$G$151),($AA20=BRASS!$E$151)),(BRASS!$C$151),(IF(AND($AR20=BRASS!$B$152,($T20&gt;=BRASS!$F$152),($T20&lt;=BRASS!$G$152),($AA20=BRASS!$E$152)),(BRASS!$C$152),(IF(AND($AR20=BRASS!$B$153,($T20&gt;=BRASS!$F$153),($T20&lt;=BRASS!$G$153),($AA20=BRASS!$E$153)),(BRASS!$C$153),("NA")))))))))))))))))))))))))))))))))))))))))))))))))))))))))))))))))))))))))))))))))))))))))))))))))))))))))))))))))))</f>
        <v>NA</v>
      </c>
      <c r="BC20" s="152" t="str">
        <f>IF(AND($AR20=BRASS!$B$154,($T20&gt;=BRASS!$F$154),($T20&lt;=BRASS!$G$154),($AA20=BRASS!$E$154)),(BRASS!$C$154),(IF(AND($AR20=BRASS!$B$155,($T20&gt;=BRASS!$F$155),($T20&lt;=BRASS!$G$155),($AA20=BRASS!$E$155)),(BRASS!$C$155),(IF(AND($AR20=BRASS!$B$156,($T20&gt;=BRASS!$F$156),($T20&lt;=BRASS!$G$156),($AA20=BRASS!$E$156)),(BRASS!$C$156),(IF(AND($AR20=BRASS!$B$157,($T20&gt;=BRASS!$F$157),($T20&lt;=BRASS!$G$157),($AA20=BRASS!$E$157)),(BRASS!$C$157),(IF(AND($AR20=BRASS!$B$158,($T20&gt;=BRASS!$F$158),($T20&lt;=BRASS!$G$158),($AA20=BRASS!$E$158)),(BRASS!$C$158),(IF(AND($AR20=BRASS!$B$159,($T20&gt;=BRASS!$F$159),($T20&lt;=BRASS!$G$159),($AA20=BRASS!$E$159)),(BRASS!$C$159),(IF(AND($AR20=BRASS!$B$160,($T20&gt;=BRASS!$F$160),($T20&lt;=BRASS!$G$160),($AA20=BRASS!$E$160)),(BRASS!$C$160),(IF(AND($AR20=BRASS!$B$161,($T20&gt;=BRASS!$F$161),($T20&lt;=BRASS!$G$161),($AA20=BRASS!$E$161)),(BRASS!$C$161),(IF(AND($AR20=BRASS!$B$162,($T20&gt;=BRASS!$F$162),($T20&lt;=BRASS!$G$162),($AA20=BRASS!$E$162)),(BRASS!$C$162),(IF(AND($AR20=BRASS!$B$163,($T20&gt;=BRASS!$F$163),($T20&lt;=BRASS!$G$163),($AA20=BRASS!$E$163)),(BRASS!$C$163),(IF(AND($AR20=BRASS!$B$164,($T20&gt;=BRASS!$F$164),($T20&lt;=BRASS!$G$164),($AA20=BRASS!$E$164)),(BRASS!$C$164),(IF(AND($AR20=BRASS!$B$165,($T20&gt;=BRASS!$F$165),($T20&lt;=BRASS!$G$165),($AA20=BRASS!$E$165)),(BRASS!$C$165),(IF(AND($AR20=BRASS!$B$166,($T20&gt;=BRASS!$F$166),($T20&lt;=BRASS!$G$166),($AA20=BRASS!$E$166)),(BRASS!$C$166),(IF(AND($AR20=BRASS!$B$167,($T20&gt;=BRASS!$F$167),($T20&lt;=BRASS!$G$167),($AA20=BRASS!$E$167)),(BRASS!$C$167),(IF(AND($AR20=BRASS!$B$168,($T20&gt;=BRASS!$F$168),($T20&lt;=BRASS!$G$168),($AA20=BRASS!$E$168)),(BRASS!$C$168),(IF(AND($AR20=BRASS!$B$169,($T20&gt;=BRASS!$F$169),($T20&lt;=BRASS!$G$169),($AA20=BRASS!$E$169)),(BRASS!$C$169),(IF(AND($AR20=BRASS!$B$170,($T20&gt;=BRASS!$F$170),($T20&lt;=BRASS!$G$170),($AA20=BRASS!$E$170)),(BRASS!$C$170),(IF(AND($AR20=BRASS!$B$171,($T20&gt;=BRASS!$F$171),($T20&lt;=BRASS!$G$171),($AA20=BRASS!$E$171)),(BRASS!$C$171),(IF(AND($AR20=BRASS!$B$172,($T20&gt;=BRASS!$F$172),($T20&lt;=BRASS!$G$172),($AA20=BRASS!$E$172)),(BRASS!$C$172),(IF(AND($AR20=BRASS!$B$173,($T20&gt;=BRASS!$F$173),($T20&lt;=BRASS!$G$173),($AA20=BRASS!$E$173)),(BRASS!$C$173),(IF(AND($AR20=BRASS!$B$174,($T20&gt;=BRASS!$F$174),($T20&lt;=BRASS!$G$174),($AA20=BRASS!$E$174)),(BRASS!$C$174),(IF(AND($AR20=BRASS!$B$175,($T20&gt;=BRASS!$F$175),($T20&lt;=BRASS!$G$175),($AA20=BRASS!$E$175)),(BRASS!$C$175),(IF(AND($AR20=BRASS!$B$176,($T20&gt;=BRASS!$F$176),($T20&lt;=BRASS!$G$176),($AA20=BRASS!$E$176)),(BRASS!$C$176),(IF(AND($AR20=BRASS!$B$177,($T20&gt;=BRASS!$F$177),($T20&lt;=BRASS!$G$177),($AA20=BRASS!$E$177)),(BRASS!$C$177),(IF(AND($AR20=BRASS!$B$178,($T20&gt;=BRASS!$F$178),($T20&lt;=BRASS!$G$178),($AA20=BRASS!$E$178)),(BRASS!$C$178),(IF(AND($AR20=BRASS!$B$179,($T20&gt;=BRASS!$F$179),($T20&lt;=BRASS!$G$179),($AA20=BRASS!$E$179)),(BRASS!$C$179),(IF(AND($AR20=BRASS!$B$180,($T20&gt;=BRASS!$F$180),($T20&lt;=BRASS!$G$180),($AA20=BRASS!$E$180)),(BRASS!$C$180),(IF(AND($AR20=BRASS!$B$181,($T20&gt;=BRASS!$F$181),($T20&lt;=BRASS!$G$181),($AA20=BRASS!$E$181)),(BRASS!$C$181),(IF(AND($AR20=BRASS!$B$182,($T20&gt;=BRASS!$F$182),($T20&lt;=BRASS!$G$182),($AA20=BRASS!$E$182)),(BRASS!$C$182),(IF(AND($AR20=BRASS!$B$183,($T20&gt;=BRASS!$F$183),($T20&lt;=BRASS!$G$183),($AA20=BRASS!$E$183)),(BRASS!$C$183),(IF(AND($AR20=BRASS!$B$184,($T20&gt;=BRASS!$F$184),($T20&lt;=BRASS!$G$184),($AA20=BRASS!$E$184)),(BRASS!$C$184),(IF(AND($AR20=BRASS!$B$185,($T20&gt;=BRASS!$F$185),($T20&lt;=BRASS!$G$185),($AA20=BRASS!$E$185)),(BRASS!$C$185),(IF(AND($AR20=BRASS!$B$186,($T20&gt;=BRASS!$F$186),($T20&lt;=BRASS!$G$186),($AA20=BRASS!$E$186)),(BRASS!$C$186),(IF(AND($AR20=BRASS!$B$187,($T20&gt;=BRASS!$F$187),($T20&lt;=BRASS!$G$187),($AA20=BRASS!$E$187)),(BRASS!$C$187),(IF(AND($AR20=BRASS!$B$188,($T20&gt;=BRASS!$F$188),($T20&lt;=BRASS!$G$188),($AA20=BRASS!$E$188)),(BRASS!$C$188),(IF(AND($AR20=BRASS!$B$189,($T20&gt;=BRASS!$F$189),($T20&lt;=BRASS!$G$189),($AA20=BRASS!$E$189)),(BRASS!$C$189),(IF(AND($AR20=BRASS!$B$190,($T20&gt;=BRASS!$F$190),($T20&lt;=BRASS!$G$190),($AA20=BRASS!$E$190)),(BRASS!$C$190),(IF(AND($AR20=BRASS!$B$191,($T20&gt;=BRASS!$F$191),($T20&lt;=BRASS!$G$191),($AA20=BRASS!$E$191)),(BRASS!$C$191),(IF(AND($AR20=BRASS!$B$192,($T20&gt;=BRASS!$F$192),($T20&lt;=BRASS!$G$192),($AA20=BRASS!$E$192)),(BRASS!$C$192),(IF(AND($AR20=BRASS!$B$193,($T20&gt;=BRASS!$F$193),($T20&lt;=BRASS!$G$193),($AA20=BRASS!$E$193)),(BRASS!$C$193),(IF(AND($AR20=BRASS!$B$194,($T20&gt;=BRASS!$F$194),($T20&lt;=BRASS!$G$194),($AA20=BRASS!$E$194)),(BRASS!$C$194),(IF(AND($AR20=BRASS!$B$195,($T20&gt;=BRASS!$F$195),($T20&lt;=BRASS!$G$195),($AA20=BRASS!$E$195)),(BRASS!$C$195),(IF(AND($AR20=BRASS!$B$196,($T20&gt;=BRASS!$F$196),($T20&lt;=BRASS!$G$196),($AA20=BRASS!$E$196)),(BRASS!$C$196),("NA"))))))))))))))))))))))))))))))))))))))))))))))))))))))))))))))))))))))))))))))))))))))</f>
        <v>NA</v>
      </c>
      <c r="BD20" s="152" t="str">
        <f>IF(AND($AR20=BRASS!$B$60,($T20&gt;=BRASS!$F$60),($T20&lt;=BRASS!$G$60),($AA20=BRASS!$E$60)),(BRASS!$C$60),(IF(AND($AR20=BRASS!$B$61,($T20&gt;=BRASS!$F$61),($T20&lt;=BRASS!$G$61),($AA20=BRASS!$E$61)),(BRASS!$C$61),(IF(AND($AR20=BRASS!$B$62,($T20&gt;=BRASS!$F$62),($T20&lt;=BRASS!$G$62),($AA20=BRASS!$E$62)),(BRASS!$C$62),(IF(AND($AR20=BRASS!$B$63,($T20&gt;=BRASS!$F$63),($T20&lt;=BRASS!$G$63),($AA20=BRASS!$E$63)),(BRASS!$C$63),(IF(AND($AR20=BRASS!$B$64,($T20&gt;=BRASS!$F$64),($T20&lt;=BRASS!$G$64),($AA20=BRASS!$E$64)),(BRASS!$C$64),(IF(AND($AR20=BRASS!$B$65,($T20&gt;=BRASS!$F$65),($T20&lt;=BRASS!$G$65),($AA20=BRASS!$E$65)),(BRASS!$C$65),(IF(AND($AR20=BRASS!$B$66,($T20&gt;=BRASS!$F$66),($T20&lt;=BRASS!$G$66),($AA20=BRASS!$E$66)),(BRASS!$C$66),(IF(AND($AR20=BRASS!$B$67,($T20&gt;=BRASS!$F$67),($T20&lt;=BRASS!$G$67),($AA20=BRASS!$E$67)),(BRASS!$C$67),(IF(AND($AR20=BRASS!$B$68,($T20&gt;=BRASS!$F$68),($T20&lt;=BRASS!$G$68),($AA20=BRASS!$E$68)),(BRASS!$C$68),(IF(AND($AR20=BRASS!$B$69,($T20&gt;=BRASS!$F$69),($T20&lt;=BRASS!$G$69),($AA20=BRASS!$E$69)),(BRASS!$C$69),(IF(AND($AR20=BRASS!$B$70,($T20&gt;=BRASS!$F$70),($T20&lt;=BRASS!$G$70),($AA20=BRASS!$E$70)),(BRASS!$C$70),(IF(AND($AR20=BRASS!$B$71,($T20&gt;=BRASS!$F$71),($T20&lt;=BRASS!$G$71),($AA20=BRASS!$E$71)),(BRASS!$C$71),(IF(AND($AR20=BRASS!$B$72,($T20&gt;=BRASS!$F$72),($T20&lt;=BRASS!$G$72),($AA20=BRASS!$E$72)),(BRASS!$C$72),(IF(AND($AR20=BRASS!$B$73,($T20&gt;=BRASS!$F$73),($T20&lt;=BRASS!$G$73),($AA20=BRASS!$E$73)),(BRASS!$C$73),(IF(AND($AR20=BRASS!$B$74,($T20&gt;=BRASS!$F$74),($T20&lt;=BRASS!$G$74),($AA20=BRASS!$E$74)),(BRASS!$C$74),(IF(AND($AR20=BRASS!$B$75,($T20&gt;=BRASS!$F$75),($T20&lt;=BRASS!$G$75),($AA20=BRASS!$E$75)),(BRASS!$C$75),(IF(AND($AR20=BRASS!$B$76,($T20&gt;=BRASS!$F$76),($T20&lt;=BRASS!$G$76),($AA20=BRASS!$E$76)),(BRASS!$C$76),(IF(AND($AR20=BRASS!$B$77,($T20&gt;=BRASS!$F$77),($T20&lt;=BRASS!$G$77),($AA20=BRASS!$E$77)),(BRASS!$C$77),(IF(AND($AR20=BRASS!$B$78,($T20&gt;=BRASS!$F$78),($T20&lt;=BRASS!$G$78),($AA20=BRASS!$E$78)),(BRASS!$C$78),(IF(AND($AR20=BRASS!$B$79,($T20&gt;=BRASS!$F$79),($T20&lt;=BRASS!$G$79),($AA20=BRASS!$E$79)),(BRASS!$C$79),(IF(AND($AR20=BRASS!$B$80,($T20&gt;=BRASS!$F$80),($T20&lt;=BRASS!$G$80),($AA20=BRASS!$E$80)),(BRASS!$C$80),(IF(AND($AR20=BRASS!$B$81,($T20&gt;=BRASS!$F$81),($T20&lt;=BRASS!$G$81),($AA20=BRASS!$E$81)),(BRASS!$C$81),(IF(AND($AR20=BRASS!$B$82,($T20&gt;=BRASS!$F$82),($T20&lt;=BRASS!$G$82),($AA20=BRASS!$E$82)),(BRASS!$C$82),(IF(AND($AR20=BRASS!$B$83,($T20&gt;=BRASS!$F$83),($T20&lt;=BRASS!$G$83),($AA20=BRASS!$E$83)),(BRASS!$C$83),(IF(AND($AR20=BRASS!$B$84,($T20&gt;=BRASS!$F$84),($T20&lt;=BRASS!$G$84),($AA20=BRASS!$E$84)),(BRASS!$C$84),(IF(AND($AR20=BRASS!$B$85,($T20&gt;=BRASS!$F$85),($T20&lt;=BRASS!$G$85),($AA20=BRASS!$E$85)),(BRASS!$C$85),(IF(AND($AR20=BRASS!$B$86,($T20&gt;=BRASS!$F$86),($T20&lt;=BRASS!$G$86),($AA20=BRASS!$E$86)),(BRASS!$C$86),(IF(AND($AR20=BRASS!$B$87,($T20&gt;=BRASS!$F$87),($T20&lt;=BRASS!$G$87),($AA20=BRASS!$E$87)),(BRASS!$C$87),(IF(AND($AR20=BRASS!$B$88,($T20&gt;=BRASS!$F$88),($T20&lt;=BRASS!$G$88),($AA20=BRASS!$E$88)),(BRASS!$C$88),(IF(AND($AR20=BRASS!$B$89,($T20&gt;=BRASS!$F$89),($T20&lt;=BRASS!$G$89),($AA20=BRASS!$E$89)),(BRASS!$C$89),(IF(AND($AR20=BRASS!$B$90,($T20&gt;=BRASS!$F$90),($T20&lt;=BRASS!$G$90),($AA20=BRASS!$E$90)),(BRASS!$C$90),(IF(AND($AR20=BRASS!$B$91,($T20&gt;=BRASS!$F$91),($T20&lt;=BRASS!$G$91),($AA20=BRASS!$E$91)),(BRASS!$C$91),(IF(AND($AR20=BRASS!$B$92,($T20&gt;=BRASS!$F$92),($T20&lt;=BRASS!$G$92),($AA20=BRASS!$E$92)),(BRASS!$C$92),(IF(AND($AR20=BRASS!$B$93,($T20&gt;=BRASS!$F$93),($T20&lt;=BRASS!$G$93),($AA20=BRASS!$E$93)),(BRASS!$C$93),(IF(AND($AR20=BRASS!$B$94,($T20&gt;=BRASS!$F$94),($T20&lt;=BRASS!$G$94),($AA20=BRASS!$E$94)),(BRASS!$C$94),(IF(AND($AR20=BRASS!$B$95,($T20&gt;=BRASS!$F$95),($T20&lt;=BRASS!$G$95),($AA20=BRASS!$E$95)),(BRASS!$C$95),(IF(AND($AR20=BRASS!$B$96,($T20&gt;=BRASS!$F$96),($T20&lt;=BRASS!$G$96),($AA20=BRASS!$E$96)),(BRASS!$C$96),(IF(AND($AR20=BRASS!$B$97,($T20&gt;=BRASS!$F$97),($T20&lt;=BRASS!$G$97),($AA20=BRASS!$E$97)),(BRASS!$C$97),("NA"))))))))))))))))))))))))))))))))))))))))))))))))))))))))))))))))))))))))))))</f>
        <v>NA</v>
      </c>
      <c r="BE20" s="97"/>
      <c r="BF20" s="82" t="str">
        <f t="shared" si="7"/>
        <v/>
      </c>
      <c r="BG20" s="82" t="str">
        <f t="shared" si="8"/>
        <v/>
      </c>
      <c r="BH20" s="82" t="str">
        <f>IF(AND($AR20=SS!$B$4,($T20&gt;=SS!$F$4),($T20&lt;=SS!$G$4),($V20=SS!$E$4)),(SS!$C$4),(IF(AND($AR20=SS!$B$5,($T20&gt;=SS!$F$5),($T20&lt;=SS!$G$5),($V20=SS!$E$5)),(SS!$C$5),(IF(AND($AR20=SS!$B$6,($T20&gt;=SS!$F$6),($T20&lt;=SS!$G$6),($V20=SS!$E$6)),(SS!$C$6),(IF(AND($AR20=SS!$B$7,($T20&gt;=SS!$F$7),($T20&lt;=SS!$G$7),($V20=SS!$E$7)),(SS!$C$7),(IF(AND($AR20=SS!$B$8,($T20&gt;=SS!$F$8),($T20&lt;=SS!$G$8),($V20=SS!$E$8)),(SS!$C$8),(IF(AND($AR20=SS!$B$9,($T20&gt;=SS!$F$9),($T20&lt;=SS!$G$9),($V20=SS!$E$9)),(SS!$C$9),(IF(AND($AR20=SS!$B$10,($T20&gt;=SS!$F$10),($T20&lt;=SS!$G$10),($V20=SS!$E$10)),(SS!$C$10),(IF(AND($AR20=SS!$B$11,($T20&gt;=SS!$F$11),($T20&lt;=SS!$G$11),($V20=SS!$E$11)),(SS!$C$11),(IF(AND($AR20=SS!$B$12,($T20&gt;=SS!$F$12),($T20&lt;=SS!$G$12),($V20=SS!$E$12)),(SS!$C$12),(IF(AND($AR20=SS!$B$13,($T20&gt;=SS!$F$13),($T20&lt;=SS!$G$13),($V20=SS!$E$13)),(SS!$C$13),(IF(AND($AR20=SS!$B$14,($T20&gt;=SS!$F$14),($T20&lt;=SS!$G$14),($V20=SS!$E$14)),(SS!$C$14),(IF(AND($AR20=SS!$B$15,($T20&gt;=SS!$F$15),($T20&lt;=SS!$G$15),($V20=SS!$E$15)),(SS!$C$15),(IF(AND($AR20=SS!$B$16,($T20&gt;=SS!$F$16),($T20&lt;=SS!$G$16),($V20=SS!$E$16)),(SS!$C$16),(IF(AND($AR20=SS!$B$17,($T20&gt;=SS!$F$17),($T20&lt;=SS!$G$17),($V20=SS!$E$17)),(SS!$C$17),(IF(AND($AR20=SS!$B$18,($T20&gt;=SS!$F$18),($T20&lt;=SS!$G$18),($V20=SS!$E$18)),(SS!$C$18),(IF(AND($AR20=SS!$B$19,($T20&gt;=SS!$F$19),($T20&lt;=SS!$G$19),($V20=SS!$E$19)),(SS!$C$19),(IF(AND($AR20=SS!$B$20,($T20&gt;=SS!$F$20),($T20&lt;=SS!$G$20),($V20=SS!$E$20)),(SS!$C$20),(IF(AND($AR20=SS!$B$21,($T20&gt;=SS!$F$21),($T20&lt;=SS!$G$21),($V20=SS!$E$21)),(SS!$C$21),(IF(AND($AR20=SS!$B$22,($T20&gt;=SS!$F$22),($T20&lt;=SS!$G$22),($V20=SS!$E$22)),(SS!$C$22),(IF(AND($AR20=SS!$B$23,($T20&gt;=SS!$F$23),($T20&lt;=SS!$G$23),($V20=SS!$E$23)),(SS!$C$23),(IF(AND($AR20=SS!$B$24,($T20&gt;=SS!$F$24),($T20&lt;=SS!$G$24),($V20=SS!$E$24)),(SS!$C$24),(IF(AND($AR20=SS!$B$25,($T20&gt;=SS!$F$25),($T20&lt;=SS!$G$25),($V20=SS!$E$25)),(SS!$C$25),(IF(AND($AR20=SS!$B$26,($T20&gt;=SS!$F$26),($T20&lt;=SS!$G$26),($V20=SS!$E$26)),(SS!$C$26),(IF(AND($AR20=SS!$B$27,($T20&gt;=SS!$F$27),($T20&lt;=SS!$G$27),($V20=SS!$E$27)),(SS!$C$27),(IF(AND($AR20=SS!$B$28,($T20&gt;=SS!$F$28),($T20&lt;=SS!$G$28),($V20=SS!$E$28)),(SS!$C$28),(IF(AND($AR20=SS!$B$29,($T20&gt;=SS!$F$29),($T20&lt;=SS!$G$29),($V20=SS!$E$29)),(SS!$C$29),(IF(AND($AR20=SS!$B$30,($T20&gt;=SS!$F$30),($T20&lt;=SS!$G$30),($V20=SS!$E$30)),(SS!$C$30),("NA"))))))))))))))))))))))))))))))))))))))))))))))))))))))</f>
        <v>NA</v>
      </c>
      <c r="BI20" s="83" t="str">
        <f>(IF(AND($AR20=SS!$B$31,($T20&gt;=SS!$F$31),($T20&lt;=SS!$G$31),($V20=SS!$E$31)),(SS!$C$31),(IF(AND($AR20=SS!$B$32,($T20&gt;=SS!$F$32),($T20&lt;=SS!$G$32),($V20=SS!$E$32)),(SS!$C$32),(IF(AND($AR20=SS!$B$33,($T20&gt;=SS!$F$33),($T20&lt;=SS!$G$33),($V20=SS!$E$33)),(SS!$C$33),(IF(AND($AR20=SS!$B$34,($T20&gt;=SS!$F$34),($T20&lt;=SS!$G$34),($V20=SS!$E$34)),(SS!$C$34),(IF(AND($AR20=SS!$B$35,($T20&gt;=SS!$F$35),($T20&lt;=SS!$G$35),($V20=SS!$E$35)),(SS!$C$35),(IF(AND($AR20=SS!$B$36,($T20&gt;=SS!$F$36),($T20&lt;=SS!$G$36),($V20=SS!$E$36)),(SS!$C$36),(IF(AND($AR20=SS!$B$37,($T20&gt;=SS!$F$37),($T20&lt;=SS!$G$37),($V20=SS!$E$37)),(SS!$C$37),(IF(AND($AR20=SS!$B$38,($T20&gt;=SS!$F$38),($T20&lt;=SS!$G$38),($V20=SS!$E$38)),(SS!$C$38),(IF(AND($AR20=SS!$B$39,($T20&gt;=SS!$F$39),($T20&lt;=SS!$G$39),($V20=SS!$E$39)),(SS!$C$39),(IF(AND($AR20=SS!$B$40,($T20&gt;=SS!$F$40),($T20&lt;=SS!$G$40),($V20=SS!$E$40)),(SS!$C$40),(IF(AND($AR20=SS!$B$41,($T20&gt;=SS!$F$41),($T20&lt;=SS!$G$41),($V20=SS!$E$41)),(SS!$C$41),(IF(AND($AR20=SS!$B$42,($T20&gt;=SS!$F$42),($T20&lt;=SS!$G$42),($V20=SS!$E$42)),(SS!$C$42),(IF(AND($AR20=SS!$B$43,($T20&gt;=SS!$F$43),($T20&lt;=SS!$G$43),($V20=SS!$E$43)),(SS!$C$43),(IF(AND($AR20=SS!$B$44,($T20&gt;=SS!$F$44),($T20&lt;=SS!$G$44),($V20=SS!$E$44)),(SS!$C$44),(IF(AND($AR20=SS!$B$45,($T20&gt;=SS!$F$45),($T20&lt;=SS!$G$45),($V20=SS!$E$45)),(SS!$C$45),(IF(AND($AR20=SS!$B$46,($T20&gt;=SS!$F$46),($T20&lt;=SS!$G$46),($V20=SS!$E$46)),(SS!$C$46),(IF(AND($AR20=SS!$B$47,($T20&gt;=SS!$F$47),($T20&lt;=SS!$G$47),($V20=SS!$E$47)),(SS!$C$47),(IF(AND($AR20=SS!$B$48,($T20&gt;=SS!$F$48),($T20&lt;=SS!$G$48),($V20=SS!$E$48)),(SS!$C$48),(IF(AND($AR20=SS!$B$49,($T20&gt;=SS!$F$49),($T20&lt;=SS!$G$49),($V20=SS!$E$49)),(SS!$C$49),(IF(AND($AR20=SS!$B$50,($T20&gt;=SS!$F$50),($T20&lt;=SS!$G$50),($V20=SS!$E$50)),(SS!$C$50),(IF(AND($AR20=SS!$B$51,($T20&gt;=SS!$F$51),($T20&lt;=SS!$G$51),($V20=SS!$E$51)),(SS!$C$51),(IF(AND($AR20=SS!$B$52,($T20&gt;=SS!$F$52),($T20&lt;=SS!$G$52),($V20=SS!$E$52)),(SS!$C$52),(IF(AND($AR20=SS!$B$53,($T20&gt;=SS!$F$53),($T20&lt;=SS!$G$53),($V20=SS!$E$53)),(SS!$C$53),(IF(AND($AR20=SS!$B$54,($T20&gt;=SS!$F$54),($T20&lt;=SS!$G$54),($V20=SS!$E$54)),(SS!$C$54),(IF(AND($AR20=SS!$B$55,($T20&gt;=SS!$F$55),($T20&lt;=SS!$G$55),($V20=SS!$E$55)),(SS!$C$55),(IF(AND($AR20=SS!$B$56,($T20&gt;=SS!$F$56),($T20&lt;=SS!$G$56),($V20=SS!$E$56)),(SS!$C$56),(IF(AND($AR20=SS!$B$57,($T20&gt;=SS!$F$57),($T20&lt;=SS!$G$57),($V20=SS!$E$57)),(SS!$C$57),(IF(AND($AR20=SS!$B$58,($T20&gt;=SS!$F$58),($T20&lt;=SS!$G$58),($V20=SS!$E$58)),(SS!$C$58),(IF(AND($AR20=SS!$B$59,($T20&gt;=SS!$F$59),($T20&lt;=SS!$G$59),($V20=SS!$E$59)),(SS!$C$59),(IF(AND($AR20=SS!$B$60,($T20&gt;=SS!$F$60),($T20&lt;=SS!$G$60),($V20=SS!$E$60)),(SS!$C$60),("NA")))))))))))))))))))))))))))))))))))))))))))))))))))))))))))))</f>
        <v>NA</v>
      </c>
      <c r="BJ20" s="82" t="str">
        <f>IF(AND($AR20=SS!$B$61,($T20&gt;=SS!$F$61),($T20&lt;=SS!$G$61),($V20=SS!$E$61)),(SS!$C$61),(IF(AND($AR20=SS!$B$62,($T20&gt;=SS!$F$62),($T20&lt;=SS!$G$62),($V20=SS!$E$62)),(SS!$C$62),(IF(AND($AR20=SS!$B$63,($T20&gt;=SS!$F$63),($T20&lt;=SS!$G$63),($V20=SS!$E$63)),(SS!$C$63),(IF(AND($AR20=SS!$B$64,($T20&gt;=SS!$F$64),($T20&lt;=SS!$G$64),($V20=SS!$E$64)),(SS!$C$64),(IF(AND($AR20=SS!$B$65,($T20&gt;=SS!$F$65),($T20&lt;=SS!$G$65),($V20=SS!$E$65)),(SS!$C$65),(IF(AND($AR20=SS!$B$66,($T20&gt;=SS!$F$66),($T20&lt;=SS!$G$66),($V20=SS!$E$66)),(SS!$C$66),(IF(AND($AR20=SS!$B$67,($T20&gt;=SS!$F$67),($T20&lt;=SS!$G$67),($V20=SS!$E$67)),(SS!$C$67),(IF(AND($AR20=SS!$B$68,($T20&gt;=SS!$F$68),($T20&lt;=SS!$G$68),($V20=SS!$E$68)),(SS!$C$68),(IF(AND($AR20=SS!$B$69,($T20&gt;=SS!$F$69),($T20&lt;=SS!$G$69),($V20=SS!$E$69)),(SS!$C$69),(IF(AND($AR20=SS!$B$70,($T20&gt;=SS!$F$70),($T20&lt;=SS!$G$70),($V20=SS!$E$70)),(SS!$C$70),(IF(AND($AR20=SS!$B$71,($T20&gt;=SS!$F$71),($T20&lt;=SS!$G$71),($V20=SS!$E$71)),(SS!$C$71),(IF(AND($AR20=SS!$B$72,($T20&gt;=SS!$F$72),($T20&lt;=SS!$G$72),($V20=SS!$E$72)),(SS!$C$72),(IF(AND($AR20=SS!$B$73,($T20&gt;=SS!$F$73),($T20&lt;=SS!$G$73),($V20=SS!$E$73)),(SS!$C$73),(IF(AND($AR20=SS!$B$74,($T20&gt;=SS!$F$74),($T20&lt;=SS!$G$74),($V20=SS!$E$74)),(SS!$C$74),(IF(AND($AR20=SS!$B$75,($T20&gt;=SS!$F$75),($T20&lt;=SS!$G$75),($V20=SS!$E$75)),(SS!$C$75),(IF(AND($AR20=SS!$B$76,($T20&gt;=SS!$F$76),($T20&lt;=SS!$G$76),($V20=SS!$E$76)),(SS!$C$76),("NA"))))))))))))))))))))))))))))))))</f>
        <v>NA</v>
      </c>
      <c r="BK20" s="82" t="str">
        <f>IF(AND($AR20=SS!$B$77,($T20&gt;=SS!$F$77),($T20&lt;=SS!$G$77),($V20=SS!$E$77)),(SS!$C$77),(IF(AND($AR20=SS!$B$78,($T20&gt;=SS!$F$78),($T20&lt;=SS!$G$78),($V20=SS!$E$78)),(SS!$C$78),(IF(AND($AR20=SS!$B$79,($T20&gt;=SS!$F$79),($T20&lt;=SS!$G$79),($V20=SS!$E$79)),(SS!$C$79),(IF(AND($AR20=SS!$B$80,($T20&gt;=SS!$F$80),($T20&lt;=SS!$G$80),($V20=SS!$E$80)),(SS!$C$80),(IF(AND($AR20=SS!$B$81,($T20&gt;=SS!$F$81),($T20&lt;=SS!$G$81),($V20=SS!$E$81)),(SS!$C$81),(IF(AND($AR20=SS!$B$82,($T20&gt;=SS!$F$82),($T20&lt;=SS!$G$82),($V20=SS!$E$82)),(SS!$C$82),(IF(AND($AR20=SS!$B$83,($T20&gt;=SS!$F$83),($T20&lt;=SS!$G$83),($V20=SS!$E$83)),(SS!$C$83),(IF(AND($AR20=SS!$B$84,($T20&gt;=SS!$F$84),($T20&lt;=SS!$G$84),($V20=SS!$E$84)),(SS!$C$84),(IF(AND($AR20=SS!$B$85,($T20&gt;=SS!$F$85),($T20&lt;=SS!$G$85),($V20=SS!$E$85)),(SS!$C$85),(IF(AND($AR20=SS!$B$86,($T20&gt;=SS!$F$86),($T20&lt;=SS!$G$86),($V20=SS!$E$86)),(SS!$C$86),(IF(AND($AR20=SS!$B$87,($T20&gt;=SS!$F$87),($T20&lt;=SS!$G$87),($V20=SS!$E$87)),(SS!$C$87),(IF(AND($AR20=SS!$B$88,($T20&gt;=SS!$F$88),($T20&lt;=SS!$G$88),($V20=SS!$E$88)),(SS!$C$88),(IF(AND($AR20=SS!$B$89,($T20&gt;=SS!$F$89),($T20&lt;=SS!$G$89),($V20=SS!$E$89)),(SS!$C$89),(IF(AND($AR20=SS!$B$90,($T20&gt;=SS!$F$90),($T20&lt;=SS!$G$90),($V20=SS!$E$90)),(SS!$C$90),(IF(AND($AR20=SS!$B$91,($T20&gt;=SS!$F$91),($T20&lt;=SS!$G$91),($V20=SS!$E$91)),(SS!$C$91),(IF(AND($AR20=SS!$B$92,($T20&gt;=SS!$F$92),($T20&lt;=SS!$G$92),($V20=SS!$E$92)),(SS!$C$92),(IF(AND($AR20=SS!$B$93,($T20&gt;=SS!$F$93),($T20&lt;=SS!$G$93),($V20=SS!$E$93)),(SS!$C$93),(IF(AND($AR20=SS!$B$94,($T20&gt;=SS!$F$94),($T20&lt;=SS!$G$94),($V20=SS!$E$94)),(SS!$C$94),(IF(AND($AR20=SS!$B$95,($T20&gt;=SS!$F$95),($T20&lt;=SS!$G$95),($V20=SS!$E$95)),(SS!$C$95),(IF(AND($AR20=SS!$B$96,($T20&gt;=SS!$F$96),($T20&lt;=SS!$G$96),($V20=SS!$E$96)),(SS!$C$96),("NA"))))))))))))))))))))))))))))))))))))))))</f>
        <v>NA</v>
      </c>
      <c r="BL20" s="82" t="str">
        <f t="shared" si="9"/>
        <v/>
      </c>
      <c r="BM20" s="82" t="str">
        <f t="shared" si="10"/>
        <v/>
      </c>
      <c r="BN20" s="82" t="str">
        <f>IF(AND($AR20=SS!$B$4,($T20&gt;=SS!$F$4),($T20&lt;=SS!$G$4),($AA20=SS!$E$4)),(SS!$C$4),(IF(AND($AR20=SS!$B$5,($T20&gt;=SS!$F$5),($T20&lt;=SS!$G$5),($AA20=SS!$E$5)),(SS!$C$5),(IF(AND($AR20=SS!$B$6,($T20&gt;=SS!$F$6),($T20&lt;=SS!$G$6),($AA20=SS!$E$6)),(SS!$C$6),(IF(AND($AR20=SS!$B$7,($T20&gt;=SS!$F$7),($T20&lt;=SS!$G$7),($AA20=SS!$E$7)),(SS!$C$7),(IF(AND($AR20=SS!$B$8,($T20&gt;=SS!$F$8),($T20&lt;=SS!$G$8),($AA20=SS!$E$8)),(SS!$C$8),(IF(AND($AR20=SS!$B$9,($T20&gt;=SS!$F$9),($T20&lt;=SS!$G$9),($AA20=SS!$E$9)),(SS!$C$9),(IF(AND($AR20=SS!$B$10,($T20&gt;=SS!$F$10),($T20&lt;=SS!$G$10),($AA20=SS!$E$10)),(SS!$C$10),(IF(AND($AR20=SS!$B$11,($T20&gt;=SS!$F$11),($T20&lt;=SS!$G$11),($AA20=SS!$E$11)),(SS!$C$11),(IF(AND($AR20=SS!$B$12,($T20&gt;=SS!$F$12),($T20&lt;=SS!$G$12),($AA20=SS!$E$12)),(SS!$C$12),(IF(AND($AR20=SS!$B$13,($T20&gt;=SS!$F$13),($T20&lt;=SS!$G$13),($AA20=SS!$E$13)),(SS!$C$13),(IF(AND($AR20=SS!$B$14,($T20&gt;=SS!$F$14),($T20&lt;=SS!$G$14),($AA20=SS!$E$14)),(SS!$C$14),(IF(AND($AR20=SS!$B$15,($T20&gt;=SS!$F$15),($T20&lt;=SS!$G$15),($AA20=SS!$E$15)),(SS!$C$15),(IF(AND($AR20=SS!$B$16,($T20&gt;=SS!$F$16),($T20&lt;=SS!$G$16),($AA20=SS!$E$16)),(SS!$C$16),(IF(AND($AR20=SS!$B$17,($T20&gt;=SS!$F$17),($T20&lt;=SS!$G$17),($AA20=SS!$E$17)),(SS!$C$17),(IF(AND($AR20=SS!$B$18,($T20&gt;=SS!$F$18),($T20&lt;=SS!$G$18),($AA20=SS!$E$18)),(SS!$C$18),(IF(AND($AR20=SS!$B$19,($T20&gt;=SS!$F$19),($T20&lt;=SS!$G$19),($AA20=SS!$E$19)),(SS!$C$19),(IF(AND($AR20=SS!$B$20,($T20&gt;=SS!$F$20),($T20&lt;=SS!$G$20),($AA20=SS!$E$20)),(SS!$C$20),(IF(AND($AR20=SS!$B$21,($T20&gt;=SS!$F$21),($T20&lt;=SS!$G$21),($AA20=SS!$E$21)),(SS!$C$21),(IF(AND($AR20=SS!$B$22,($T20&gt;=SS!$F$22),($T20&lt;=SS!$G$22),($AA20=SS!$E$22)),(SS!$C$22),(IF(AND($AR20=SS!$B$23,($T20&gt;=SS!$F$23),($T20&lt;=SS!$G$23),($AA20=SS!$E$23)),(SS!$C$23),(IF(AND($AR20=SS!$B$24,($T20&gt;=SS!$F$24),($T20&lt;=SS!$G$24),($AA20=SS!$E$24)),(SS!$C$24),(IF(AND($AR20=SS!$B$25,($T20&gt;=SS!$F$25),($T20&lt;=SS!$G$25),($AA20=SS!$E$25)),(SS!$C$25),(IF(AND($AR20=SS!$B$26,($T20&gt;=SS!$F$26),($T20&lt;=SS!$G$26),($AA20=SS!$E$26)),(SS!$C$26),(IF(AND($AR20=SS!$B$27,($T20&gt;=SS!$F$27),($T20&lt;=SS!$G$27),($AA20=SS!$E$27)),(SS!$C$27),(IF(AND($AR20=SS!$B$28,($T20&gt;=SS!$F$28),($T20&lt;=SS!$G$28),($AA20=SS!$E$28)),(SS!$C$28),(IF(AND($AR20=SS!$B$29,($T20&gt;=SS!$F$29),($T20&lt;=SS!$G$29),($AA20=SS!$E$29)),(SS!$C$29),(IF(AND($AR20=SS!$B$30,($T20&gt;=SS!$F$30),($T20&lt;=SS!$G$30),($AA20=SS!$E$30)),(SS!$C$30),(IF(AND($AR20=SS!$B$31,($T20&gt;=SS!$F$31),($T20&lt;=SS!$G$31),($AA20=SS!$E$31)),(SS!$C$31),(IF(AND($AR20=SS!$B$32,($T20&gt;=SS!$F$32),($T20&lt;=SS!$G$32),($AA20=SS!$E$32)),(SS!$C$32),(IF(AND($AR20=SS!$B$33,($T20&gt;=SS!$F$33),($T20&lt;=SS!$G$33),($AA20=SS!$E$33)),(SS!$C$33),(IF(AND($AR20=SS!$B$34,($T20&gt;=SS!$F$34),($T20&lt;=SS!$G$34),($AA20=SS!$E$34)),(SS!$C$34),(IF(AND($AR20=SS!$B$35,($T20&gt;=SS!$F$35),($T20&lt;=SS!$G$35),($AA20=SS!$E$35)),(SS!$C$35),(IF(AND($AR20=SS!$B$36,($T20&gt;=SS!$F$36),($T20&lt;=SS!$G$36),($AA20=SS!$E$36)),(SS!$C$36),(IF(AND($AR20=SS!$B$37,($T20&gt;=SS!$F$37),($T20&lt;=SS!$G$37),($AA20=SS!$E$37)),(SS!$C$37),(IF(AND($AR20=SS!$B$38,($T20&gt;=SS!$F$38),($T20&lt;=SS!$G$38),($AA20=SS!$E$38)),(SS!$C$38),(IF(AND($AR20=SS!$B$39,($T20&gt;=SS!$F$39),($T20&lt;=SS!$G$39),($AA20=SS!$E$39)),(SS!$C$39),(IF(AND($AR20=SS!$B$40,($T20&gt;=SS!$F$40),($T20&lt;=SS!$G$40),($AA20=SS!$E$40)),(SS!$C$40),(IF(AND($AR20=SS!$B$41,($T20&gt;=SS!$F$41),($T20&lt;=SS!$G$41),($AA20=SS!$E$41)),(SS!$C$41),(IF(AND($AR20=SS!$B$42,($T20&gt;=SS!$F$42),($T20&lt;=SS!$G$42),($AA20=SS!$E$42)),(SS!$C$42),(IF(AND($AR20=SS!$B$43,($T20&gt;=SS!$F$43),($T20&lt;=SS!$G$43),($AA20=SS!$E$43)),(SS!$C$43),(IF(AND($AR20=SS!$B$44,($T20&gt;=SS!$F$44),($T20&lt;=SS!$G$44),($AA20=SS!$E$44)),(SS!$C$44),(IF(AND($AR20=SS!$B$45,($T20&gt;=SS!$F$45),($T20&lt;=SS!$G$45),($AA20=SS!$E$45)),(SS!$C$45),(IF(AND($AR20=SS!$B$46,($T20&gt;=SS!$F$46),($T20&lt;=SS!$G$46),($AA20=SS!$E$46)),(SS!$C$46),(IF(AND($AR20=SS!$B$47,($T20&gt;=SS!$F$47),($T20&lt;=SS!$G$47),($AA20=SS!$E$47)),(SS!$C$47),(IF(AND($AR20=SS!$B$48,($T20&gt;=SS!$F$48),($T20&lt;=SS!$G$48),($AA20=SS!$E$48)),(SS!$C$48),(IF(AND($AR20=SS!$B$49,($T20&gt;=SS!$F$49),($T20&lt;=SS!$G$49),($AA20=SS!$E$49)),(SS!$C$49),(IF(AND($AR20=SS!$B$50,($T20&gt;=SS!$F$50),($T20&lt;=SS!$G$50),($AA20=SS!$E$50)),(SS!$C$50),(IF(AND($AR20=SS!$B$51,($T20&gt;=SS!$F$51),($T20&lt;=SS!$G$51),($AA20=SS!$E$51)),(SS!$C$51),(IF(AND($AR20=SS!$B$52,($T20&gt;=SS!$F$52),($T20&lt;=SS!$G$52),($AA20=SS!$E$52)),(SS!$C$52),(IF(AND($AR20=SS!$B$53,($T20&gt;=SS!$F$53),($T20&lt;=SS!$G$53),($AA20=SS!$E$53)),(SS!$C$53),(IF(AND($AR20=SS!$B$54,($T20&gt;=SS!$F$54),($T20&lt;=SS!$G$54),($AA20=SS!$E$54)),(SS!$C$54),(IF(AND($AR20=SS!$B$55,($T20&gt;=SS!$F$55),($T20&lt;=SS!$G$55),($AA20=SS!$E$55)),(SS!$C$55),(IF(AND($AR20=SS!$B$56,($T20&gt;=SS!$F$56),($T20&lt;=SS!$G$56),($AA20=SS!$E$56)),(SS!$C$56),(IF(AND($AR20=SS!$B$57,($T20&gt;=SS!$F$57),($T20&lt;=SS!$G$57),($AA20=SS!$E$57)),(SS!$C$57),(IF(AND($AR20=SS!$B$58,($T20&gt;=SS!$F$58),($T20&lt;=SS!$G$58),($AA20=SS!$E$58)),(SS!$C$58),(IF(AND($AR20=SS!$B$59,($T20&gt;=SS!$F$59),($T20&lt;=SS!$G$59),($AA20=SS!$E$59)),(SS!$C$59),("NA"))))))))))))))))))))))))))))))))))))))))))))))))))))))))))))))))))))))))))))))))))))))))))))))))))))))))))))))))</f>
        <v>NA</v>
      </c>
      <c r="BO20" s="83" t="str">
        <f>(IF(AND($AR20=SS!$B$31,($T20&gt;=SS!$F$31),($T20&lt;=SS!$G$31),($AA20=SS!$E$31)),(SS!$C$31),(IF(AND($AR20=SS!$B$32,($T20&gt;=SS!$F$32),($T20&lt;=SS!$G$32),($AA20=SS!$E$32)),(SS!$C$32),(IF(AND($AR20=SS!$B$33,($T20&gt;=SS!$F$33),($T20&lt;=SS!$G$33),($AA20=SS!$E$33)),(SS!$C$33),(IF(AND($AR20=SS!$B$34,($T20&gt;=SS!$F$34),($T20&lt;=SS!$G$34),($AA20=SS!$E$34)),(SS!$C$34),(IF(AND($AR20=SS!$B$35,($T20&gt;=SS!$F$35),($T20&lt;=SS!$G$35),($AA20=SS!$E$35)),(SS!$C$35),(IF(AND($AR20=SS!$B$36,($T20&gt;=SS!$F$36),($T20&lt;=SS!$G$36),($AA20=SS!$E$36)),(SS!$C$36),(IF(AND($AR20=SS!$B$37,($T20&gt;=SS!$F$37),($T20&lt;=SS!$G$37),($AA20=SS!$E$37)),(SS!$C$37),(IF(AND($AR20=SS!$B$38,($T20&gt;=SS!$F$38),($T20&lt;=SS!$G$38),($AA20=SS!$E$38)),(SS!$C$38),(IF(AND($AR20=SS!$B$39,($T20&gt;=SS!$F$39),($T20&lt;=SS!$G$39),($AA20=SS!$E$39)),(SS!$C$39),(IF(AND($AR20=SS!$B$40,($T20&gt;=SS!$F$40),($T20&lt;=SS!$G$40),($AA20=SS!$E$40)),(SS!$C$40),(IF(AND($AR20=SS!$B$41,($T20&gt;=SS!$F$41),($T20&lt;=SS!$G$41),($AA20=SS!$E$41)),(SS!$C$41),(IF(AND($AR20=SS!$B$42,($T20&gt;=SS!$F$42),($T20&lt;=SS!$G$42),($AA20=SS!$E$42)),(SS!$C$42),(IF(AND($AR20=SS!$B$43,($T20&gt;=SS!$F$43),($T20&lt;=SS!$G$43),($AA20=SS!$E$43)),(SS!$C$43),(IF(AND($AR20=SS!$B$44,($T20&gt;=SS!$F$44),($T20&lt;=SS!$G$44),($AA20=SS!$E$44)),(SS!$C$44),(IF(AND($AR20=SS!$B$45,($T20&gt;=SS!$F$45),($T20&lt;=SS!$G$45),($AA20=SS!$E$45)),(SS!$C$45),(IF(AND($AR20=SS!$B$46,($T20&gt;=SS!$F$46),($T20&lt;=SS!$G$46),($AA20=SS!$E$46)),(SS!$C$46),(IF(AND($AR20=SS!$B$47,($T20&gt;=SS!$F$47),($T20&lt;=SS!$G$47),($AA20=SS!$E$47)),(SS!$C$47),(IF(AND($AR20=SS!$B$48,($T20&gt;=SS!$F$48),($T20&lt;=SS!$G$48),($AA20=SS!$E$48)),(SS!$C$48),(IF(AND($AR20=SS!$B$49,($T20&gt;=SS!$F$49),($T20&lt;=SS!$G$49),($AA20=SS!$E$49)),(SS!$C$49),(IF(AND($AR20=SS!$B$50,($T20&gt;=SS!$F$50),($T20&lt;=SS!$G$50),($AA20=SS!$E$50)),(SS!$C$50),(IF(AND($AR20=SS!$B$51,($T20&gt;=SS!$F$51),($T20&lt;=SS!$G$51),($AA20=SS!$E$51)),(SS!$C$51),(IF(AND($AR20=SS!$B$52,($T20&gt;=SS!$F$52),($T20&lt;=SS!$G$52),($AA20=SS!$E$52)),(SS!$C$52),(IF(AND($AR20=SS!$B$53,($T20&gt;=SS!$F$53),($T20&lt;=SS!$G$53),($AA20=SS!$E$53)),(SS!$C$53),(IF(AND($AR20=SS!$B$54,($T20&gt;=SS!$F$54),($T20&lt;=SS!$G$54),($AA20=SS!$E$54)),(SS!$C$54),(IF(AND($AR20=SS!$B$55,($T20&gt;=SS!$F$55),($T20&lt;=SS!$G$55),($AA20=SS!$E$55)),(SS!$C$55),(IF(AND($AR20=SS!$B$56,($T20&gt;=SS!$F$56),($T20&lt;=SS!$G$56),($AA20=SS!$E$56)),(SS!$C$56),(IF(AND($AR20=SS!$B$57,($T20&gt;=SS!$F$57),($T20&lt;=SS!$G$57),($AA20=SS!$E$57)),(SS!$C$57),(IF(AND($AR20=SS!$B$58,($T20&gt;=SS!$F$58),($T20&lt;=SS!$G$58),($AA20=SS!$E$58)),(SS!$C$58),(IF(AND($AR20=SS!$B$59,($T20&gt;=SS!$F$59),($T20&lt;=SS!$G$59),($AA20=SS!$E$59)),(SS!$C$59),("NA")))))))))))))))))))))))))))))))))))))))))))))))))))))))))))</f>
        <v>NA</v>
      </c>
      <c r="BP20" s="152" t="str">
        <f>IF(AND($AR20=SS!$B$61,($T20&gt;=SS!$F$61),($T20&lt;=SS!$G$61),($AA20=SS!$E$61)),(SS!$C$61),(IF(AND($AR20=SS!$B$62,($T20&gt;=SS!$F$62),($T20&lt;=SS!$G$62),($AA20=SS!$E$62)),(SS!$C$62),(IF(AND($AR20=SS!$B$63,($T20&gt;=SS!$F$63),($T20&lt;=SS!$G$63),($AA20=SS!$E$63)),(SS!$C$63),(IF(AND($AR20=SS!$B$64,($T20&gt;=SS!$F$64),($T20&lt;=SS!$G$64),($AA20=SS!$E$64)),(SS!$C$64),(IF(AND($AR20=SS!$B$65,($T20&gt;=SS!$F$65),($T20&lt;=SS!$G$65),($AA20=SS!$E$65)),(SS!$C$65),(IF(AND($AR20=SS!$B$66,($T20&gt;=SS!$F$66),($T20&lt;=SS!$G$66),($AA20=SS!$E$66)),(SS!$C$66),(IF(AND($AR20=SS!$B$67,($T20&gt;=SS!$F$67),($T20&lt;=SS!$G$67),($AA20=SS!$E$67)),(SS!$C$67),(IF(AND($AR20=SS!$B$68,($T20&gt;=SS!$F$68),($T20&lt;=SS!$G$68),($AA20=SS!$E$68)),(SS!$C$68),(IF(AND($AR20=SS!$B$69,($T20&gt;=SS!$F$69),($T20&lt;=SS!$G$69),($AA20=SS!$E$69)),(SS!$C$69),(IF(AND($AR20=SS!$B$70,($T20&gt;=SS!$F$70),($T20&lt;=SS!$G$70),($AA20=SS!$E$70)),(SS!$C$70),(IF(AND($AR20=SS!$B$71,($T20&gt;=SS!$F$71),($T20&lt;=SS!$G$71),($AA20=SS!$E$71)),(SS!$C$71),(IF(AND($AR20=SS!$B$72,($T20&gt;=SS!$F$72),($T20&lt;=SS!$G$72),($AA20=SS!$E$72)),(SS!$C$72),(IF(AND($AR20=SS!$B$73,($T20&gt;=SS!$F$73),($T20&lt;=SS!$G$73),($AA20=SS!$E$73)),(SS!$C$73),(IF(AND($AR20=SS!$B$74,($T20&gt;=SS!$F$74),($T20&lt;=SS!$G$74),($AA20=SS!$E$74)),(SS!$C$74),(IF(AND($AR20=SS!$B$75,($T20&gt;=SS!$F$75),($T20&lt;=SS!$G$75),($AA20=SS!$E$75)),(SS!$C$75),(IF(AND($AR20=SS!$B$76,($T20&gt;=SS!$F$76),($T20&lt;=SS!$G$76),($AA20=SS!$E$76)),(SS!$C$76),("NA"))))))))))))))))))))))))))))))))</f>
        <v>NA</v>
      </c>
      <c r="BQ20" s="152" t="str">
        <f>IF(AND($AR20=SS!$B$77,($T20&gt;=SS!$F$77),($T20&lt;=SS!$G$77),($AA20=SS!$E$77)),(SS!$C$77),(IF(AND($AR20=SS!$B$78,($T20&gt;=SS!$F$78),($T20&lt;=SS!$G$78),($AA20=SS!$E$78)),(SS!$C$78),(IF(AND($AR20=SS!$B$79,($T20&gt;=SS!$F$79),($T20&lt;=SS!$G$79),($AA20=SS!$E$79)),(SS!$C$79),(IF(AND($AR20=SS!$B$80,($T20&gt;=SS!$F$80),($T20&lt;=SS!$G$80),($AA20=SS!$E$80)),(SS!$C$80),(IF(AND($AR20=SS!$B$81,($T20&gt;=SS!$F$81),($T20&lt;=SS!$G$81),($AA20=SS!$E$81)),(SS!$C$81),(IF(AND($AR20=SS!$B$82,($T20&gt;=SS!$F$82),($T20&lt;=SS!$G$82),($AA20=SS!$E$82)),(SS!$C$82),(IF(AND($AR20=SS!$B$83,($T20&gt;=SS!$F$83),($T20&lt;=SS!$G$83),($AA20=SS!$E$83)),(SS!$C$83),(IF(AND($AR20=SS!$B$84,($T20&gt;=SS!$F$84),($T20&lt;=SS!$G$84),($AA20=SS!$E$84)),(SS!$C$84),(IF(AND($AR20=SS!$B$85,($T20&gt;=SS!$F$85),($T20&lt;=SS!$G$85),($AA20=SS!$E$85)),(SS!$C$85),(IF(AND($AR20=SS!$B$86,($T20&gt;=SS!$F$86),($T20&lt;=SS!$G$86),($AA20=SS!$E$86)),(SS!$C$86),(IF(AND($AR20=SS!$B$87,($T20&gt;=SS!$F$87),($T20&lt;=SS!$G$87),($AA20=SS!$E$87)),(SS!$C$87),(IF(AND($AR20=SS!$B$88,($T20&gt;=SS!$F$88),($T20&lt;=SS!$G$88),($AA20=SS!$E$88)),(SS!$C$88),(IF(AND($AR20=SS!$B$89,($T20&gt;=SS!$F$89),($T20&lt;=SS!$G$89),($AA20=SS!$E$89)),(SS!$C$89),(IF(AND($AR20=SS!$B$90,($T20&gt;=SS!$F$90),($T20&lt;=SS!$G$90),($AA20=SS!$E$90)),(SS!$C$90),(IF(AND($AR20=SS!$B$91,($T20&gt;=SS!$F$91),($T20&lt;=SS!$G$91),($AA20=SS!$E$91)),(SS!$C$91),(IF(AND($AR20=SS!$B$92,($T20&gt;=SS!$F$92),($T20&lt;=SS!$G$92),($AA20=SS!$E$92)),(SS!$C$92),(IF(AND($AR20=SS!$B$93,($T20&gt;=SS!$F$93),($T20&lt;=SS!$G$93),($AA20=SS!$E$93)),(SS!$C$93),(IF(AND($AR20=SS!$B$94,($T20&gt;=SS!$F$94),($T20&lt;=SS!$G$94),($AA20=SS!$E$94)),(SS!$C$94),(IF(AND($AR20=SS!$B$95,($T20&gt;=SS!$F$95),($T20&lt;=SS!$G$95),($AA20=SS!$E$95)),(SS!$C$95),(IF(AND($AR20=SS!$B$96,($T20&gt;=SS!$F$96),($T20&lt;=SS!$G$96),($AA20=SS!$E$96)),(SS!$C$96),("NA"))))))))))))))))))))))))))))))))))))))))</f>
        <v>NA</v>
      </c>
      <c r="BR20" s="84"/>
    </row>
    <row r="21" spans="1:70" s="53" customFormat="1" ht="16.5" customHeight="1" x14ac:dyDescent="0.35">
      <c r="A21" s="156"/>
      <c r="B21" s="147"/>
      <c r="C21" s="146"/>
      <c r="D21" s="146"/>
      <c r="E21" s="146"/>
      <c r="F21" s="148"/>
      <c r="G21" s="147"/>
      <c r="H21" s="147"/>
      <c r="I21" s="147"/>
      <c r="J21" s="147"/>
      <c r="K21" s="147"/>
      <c r="L21" s="147"/>
      <c r="M21" s="147"/>
      <c r="N21" s="147"/>
      <c r="O21" s="147"/>
      <c r="P21" s="21"/>
      <c r="Q21" s="21"/>
      <c r="R21" s="21"/>
      <c r="S21" s="147"/>
      <c r="T21" s="85"/>
      <c r="U21" s="150"/>
      <c r="V21" s="157"/>
      <c r="W21" s="158"/>
      <c r="X21" s="159"/>
      <c r="Y21" s="86"/>
      <c r="Z21" s="159"/>
      <c r="AA21" s="157"/>
      <c r="AB21" s="158"/>
      <c r="AC21" s="159"/>
      <c r="AD21" s="86"/>
      <c r="AE21" s="147"/>
      <c r="AF21" s="160"/>
      <c r="AG21" s="147"/>
      <c r="AH21" s="150"/>
      <c r="AI21" s="147"/>
      <c r="AJ21" s="150"/>
      <c r="AK21" s="64"/>
      <c r="AL21" s="64"/>
      <c r="AQ21" s="85"/>
      <c r="AR21" s="85"/>
      <c r="AS21" s="85"/>
      <c r="AT21" s="85"/>
      <c r="AU21" s="85"/>
      <c r="AV21" s="86"/>
      <c r="AW21" s="85"/>
      <c r="AX21" s="85"/>
      <c r="AY21" s="85"/>
      <c r="AZ21" s="85"/>
      <c r="BA21" s="85"/>
      <c r="BB21" s="161"/>
      <c r="BC21" s="162"/>
      <c r="BD21" s="162"/>
      <c r="BE21" s="97"/>
      <c r="BF21" s="85"/>
      <c r="BG21" s="85"/>
      <c r="BH21" s="85"/>
      <c r="BI21" s="83"/>
      <c r="BJ21" s="82"/>
      <c r="BK21" s="82"/>
      <c r="BL21" s="85"/>
      <c r="BM21" s="85"/>
      <c r="BN21" s="83"/>
      <c r="BO21" s="83"/>
      <c r="BP21" s="152"/>
      <c r="BQ21" s="152"/>
      <c r="BR21" s="84"/>
    </row>
    <row r="22" spans="1:70" s="53" customFormat="1" ht="38.25" customHeight="1" x14ac:dyDescent="0.35">
      <c r="A22" s="295">
        <v>2</v>
      </c>
      <c r="B22" s="276" t="s">
        <v>519</v>
      </c>
      <c r="C22" s="274" t="str">
        <f>CONCATENATE(B22,"/",H22,"-",N22)</f>
        <v>IC-01/PLC CUM STARTER PANEL-/LIP-1 - TBA-1</v>
      </c>
      <c r="D22" s="147"/>
      <c r="E22" s="163"/>
      <c r="F22" s="146" t="str">
        <f>CONCATENATE(O22,"/",E22)</f>
        <v>LIP-1 - TBA-1/</v>
      </c>
      <c r="G22" s="276" t="s">
        <v>520</v>
      </c>
      <c r="H22" s="274" t="s">
        <v>521</v>
      </c>
      <c r="I22" s="276" t="s">
        <v>522</v>
      </c>
      <c r="J22" s="276" t="s">
        <v>502</v>
      </c>
      <c r="K22" s="282" t="s">
        <v>502</v>
      </c>
      <c r="L22" s="276" t="s">
        <v>523</v>
      </c>
      <c r="M22" s="276" t="s">
        <v>503</v>
      </c>
      <c r="N22" s="147" t="str">
        <f>CONCATENATE(E22,"/",O22)</f>
        <v>/LIP-1 - TBA-1</v>
      </c>
      <c r="O22" s="147" t="str">
        <f>P22&amp;" - "&amp;Q22</f>
        <v>LIP-1 - TBA-1</v>
      </c>
      <c r="P22" s="298" t="s">
        <v>524</v>
      </c>
      <c r="Q22" s="94" t="s">
        <v>525</v>
      </c>
      <c r="R22" s="298" t="s">
        <v>526</v>
      </c>
      <c r="S22" s="274">
        <v>270</v>
      </c>
      <c r="T22" s="292">
        <f>IFERROR(VLOOKUP($L22,'GLAND SELEC. INPUT &amp; NOTES SHT'!$G$32:$H$47,2,0),"NA")</f>
        <v>20</v>
      </c>
      <c r="U22" s="285" t="s">
        <v>492</v>
      </c>
      <c r="V22" s="288" t="s">
        <v>25</v>
      </c>
      <c r="W22" s="279" t="str">
        <f>IF('GLAND SELEC. INPUT &amp; NOTES SHT'!$H$17="Ni PLATED BRASS",IF($AQ22="NARMOURED CABLE",$AX22,IF($AQ22=" ARMOURED CABLE",IF($AT22="M",$AV22,IF($AT22=" ",$AU22,IF($AT22="N",$AW22,"NA"))))),IF($AQ22="NARMOURED CABLE",$BK22,IF($AQ22=" ARMOURED CABLE",IF($BG22="M",$BI22,IF($BG22=" ",$BH22,IF($BG22="N",$BJ22,"NA"))))))</f>
        <v>BPW 02S</v>
      </c>
      <c r="X22" s="301" t="s">
        <v>12</v>
      </c>
      <c r="Y22" s="304" t="str">
        <f t="shared" ref="Y22" si="11">IF($X22="YES","PVC SHROUD FOR "&amp;$W22,"NA")</f>
        <v>NA</v>
      </c>
      <c r="Z22" s="301" t="s">
        <v>57</v>
      </c>
      <c r="AA22" s="288" t="s">
        <v>25</v>
      </c>
      <c r="AB22" s="279" t="str">
        <f>IF('GLAND SELEC. INPUT &amp; NOTES SHT'!$H$17="Ni PLATED BRASS",IF($AQ22="NARMOURED CABLE",$BD22,IF($AQ22=" ARMOURED CABLE",IF($AZ22="M",$BB22,IF($AZ22=" ",$BA22,IF($AZ22="N",$BC22,"NA"))))),IF($AQ22="NARMOURED CABLE",$BQ22,IF($AQ22=" ARMOURED CABLE",IF($BM22="M",$BO22,IF($BM22=" ",$BN22,IF($BM22="N",$BP22,"NA"))))))</f>
        <v>BPW 02S</v>
      </c>
      <c r="AC22" s="301" t="s">
        <v>0</v>
      </c>
      <c r="AD22" s="304" t="str">
        <f t="shared" ref="AD22" si="12">IF($AC22="YES","PVC SHROUD FOR "&amp;$AB22,"NA")</f>
        <v>PVC SHROUD FOR BPW 02S</v>
      </c>
      <c r="AE22" s="274" t="s">
        <v>527</v>
      </c>
      <c r="AF22" s="160"/>
      <c r="AG22" s="147"/>
      <c r="AH22" s="150">
        <v>3</v>
      </c>
      <c r="AI22" s="147"/>
      <c r="AJ22" s="150"/>
      <c r="AK22" s="64"/>
      <c r="AL22" s="64" t="s">
        <v>494</v>
      </c>
      <c r="AQ22" s="85" t="str">
        <f t="shared" ref="AQ22:AQ31" si="13">RIGHT(L22,15)</f>
        <v xml:space="preserve"> ARMOURED CABLE</v>
      </c>
      <c r="AR22" s="85" t="str">
        <f>'GLAND SELEC. INPUT &amp; NOTES SHT'!$H$16</f>
        <v>BRACO</v>
      </c>
      <c r="AS22" s="85" t="str">
        <f t="shared" ref="AS22:AS31" si="14">RIGHT($V22,3)</f>
        <v xml:space="preserve"> ET</v>
      </c>
      <c r="AT22" s="85" t="str">
        <f t="shared" ref="AT22:AT31" si="15">LEFT($AS22,1)</f>
        <v xml:space="preserve"> </v>
      </c>
      <c r="AU22" s="85" t="str">
        <f>IF(AND($AR22=BRASS!$B$4,($T22&gt;=BRASS!$F$4),($T22&lt;=BRASS!$G$4),($V22=BRASS!$E$4)),(BRASS!$C$4),(IF(AND($AR22=BRASS!$B$5,($T22&gt;=BRASS!$F$5),($T22&lt;=BRASS!$G$5),($V22=BRASS!$E$5)),(BRASS!$C$5),(IF(AND($AR22=BRASS!$B$6,($T22&gt;=BRASS!$F$6),($T22&lt;=BRASS!$G$6),($V22=BRASS!$E$6)),(BRASS!$C$6),(IF(AND($AR22=BRASS!$B$7,($T22&gt;=BRASS!$F$7),($T22&lt;=BRASS!$G$7),($V22=BRASS!$E$7)),(BRASS!$C$7),(IF(AND($AR22=BRASS!$B$8,($T22&gt;=BRASS!$F$8),($T22&lt;=BRASS!$G$8),($V22=BRASS!$E$8)),(BRASS!$C$8),(IF(AND($AR22=BRASS!$B$9,($T22&gt;=BRASS!$F$9),($T22&lt;=BRASS!$G$9),($V22=BRASS!$E$9)),(BRASS!$C$9),(IF(AND($AR22=BRASS!$B$10,($T22&gt;=BRASS!$F$10),($T22&lt;=BRASS!$G$10),($V22=BRASS!$E$10)),(BRASS!$C$10),(IF(AND($AR22=BRASS!$B$11,($T22&gt;=BRASS!$F$11),($T22&lt;=BRASS!$G$11),($V22=BRASS!$E$11)),(BRASS!$C$11),(IF(AND($AR22=BRASS!$B$12,($T22&gt;=BRASS!$F$12),($T22&lt;=BRASS!$G$12),($V22=BRASS!$E$12)),(BRASS!$C$12),(IF(AND($AR22=BRASS!$B$13,($T22&gt;=BRASS!$F$13),($T22&lt;=BRASS!$G$13),($V22=BRASS!$E$13)),(BRASS!$C$13),(IF(AND($AR22=BRASS!$B$14,($T22&gt;=BRASS!$F$14),($T22&lt;=BRASS!$G$14),($V22=BRASS!$E$14)),(BRASS!$C$14),(IF(AND($AR22=BRASS!$B$15,($T22&gt;=BRASS!$F$15),($T22&lt;=BRASS!$G$15),($V22=BRASS!$E$15)),(BRASS!$C$15),(IF(AND($AR22=BRASS!$B$16,($T22&gt;=BRASS!$F$16),($T22&lt;=BRASS!$G$16),($V22=BRASS!$E$16)),(BRASS!$C$16),(IF(AND($AR22=BRASS!$B$17,($T22&gt;=BRASS!$F$17),($T22&lt;=BRASS!$G$17),($V22=BRASS!$E$17)),(BRASS!$C$17),(IF(AND($AR22=BRASS!$B$18,($T22&gt;=BRASS!$F$18),($T22&lt;=BRASS!$G$18),($V22=BRASS!$E$18)),(BRASS!$C$18),(IF(AND($AR22=BRASS!$B$19,($T22&gt;=BRASS!$F$19),($T22&lt;=BRASS!$G$19),($V22=BRASS!$E$19)),(BRASS!$C$19),(IF(AND($AR22=BRASS!$B$20,($T22&gt;=BRASS!$F$20),($T22&lt;=BRASS!$G$20),($V22=BRASS!$E$20)),(BRASS!$C$20),(IF(AND($AR22=BRASS!$B$21,($T22&gt;=BRASS!$F$21),($T22&lt;=BRASS!$G$21),($V22=BRASS!$E$21)),(BRASS!$C$21),(IF(AND($AR22=BRASS!$B$22,($T22&gt;=BRASS!$F$22),($T22&lt;=BRASS!$G$22),($V22=BRASS!$E$22)),(BRASS!$C$22),(IF(AND($AR22=BRASS!$B$23,($T22&gt;=BRASS!$F$23),($T22&lt;=BRASS!$G$23),($V22=BRASS!$E$23)),(BRASS!$C$23),(IF(AND($AR22=BRASS!$B$24,($T22&gt;=BRASS!$F$24),($T22&lt;=BRASS!$G$24),($V22=BRASS!$E$24)),(BRASS!$C$24),(IF(AND($AR22=BRASS!$B$25,($T22&gt;=BRASS!$F$25),($T22&lt;=BRASS!$G$25),($V22=BRASS!$E$25)),(BRASS!$C$25),(IF(AND($AR22=BRASS!$B$26,($T22&gt;=BRASS!$F$26),($T22&lt;=BRASS!$G$26),($V22=BRASS!$E$26)),(BRASS!$C$26),(IF(AND($AR22=BRASS!$B$27,($T22&gt;=BRASS!$F$27),($T22&lt;=BRASS!$G$27),($V22=BRASS!$E$27)),(BRASS!$C$27),(IF(AND($AR22=BRASS!$B$28,($T22&gt;=BRASS!$F$28),($T22&lt;=BRASS!$G$28),($V22=BRASS!$E$28)),(BRASS!$C$28),(IF(AND($AR22=BRASS!$B$29,($T22&gt;=BRASS!$F$29),($T22&lt;=BRASS!$G$29),($V22=BRASS!$E$29)),(BRASS!$C$29),(IF(AND($AR22=BRASS!$B$30,($T22&gt;=BRASS!$F$30),($T22&lt;=BRASS!$G$30),($V22=BRASS!$E$30)),(BRASS!$C$30),(IF(AND($AR22=BRASS!$B$31,($T22&gt;=BRASS!$F$31),($T22&lt;=BRASS!$G$31),($V22=BRASS!$E$31)),(BRASS!$C$31),(IF(AND($AR22=BRASS!$B$32,($T22&gt;=BRASS!$F$32),($T22&lt;=BRASS!$G$32),($V22=BRASS!$E$32)),(BRASS!$C$32),(IF(AND($AR22=BRASS!$B$33,($T22&gt;=BRASS!$F$33),($T22&lt;=BRASS!$G$33),($V22=BRASS!$E$33)),(BRASS!$C$33),(IF(AND($AR22=BRASS!$B$34,($T22&gt;=BRASS!$F$34),($T22&lt;=BRASS!$G$34),($V22=BRASS!$E$34)),(BRASS!$C$34),(IF(AND($AR22=BRASS!$B$35,($T22&gt;=BRASS!$F$35),($T22&lt;=BRASS!$G$35),($V22=BRASS!$E$35)),(BRASS!$C$35),(IF(AND($AR22=BRASS!$B$36,($T22&gt;=BRASS!$F$36),($T22&lt;=BRASS!$G$36),($V22=BRASS!$E$36)),(BRASS!$C$36),(IF(AND($AR22=BRASS!$B$37,($T22&gt;=BRASS!$F$37),($T22&lt;=BRASS!$G$37),($V22=BRASS!$E$37)),(BRASS!$C$37),(IF(AND($AR22=BRASS!$B$38,($T22&gt;=BRASS!$F$38),($T22&lt;=BRASS!$G$38),($V22=BRASS!$E$38)),(BRASS!$C$38),(IF(AND($AR22=BRASS!$B$39,($T22&gt;=BRASS!$F$39),($T22&lt;=BRASS!$G$39),($V22=BRASS!$E$39)),(BRASS!$C$39),(IF(AND($AR22=BRASS!$B$40,($T22&gt;=BRASS!$F$40),($T22&lt;=BRASS!$G$40),($V22=BRASS!$E$40)),(BRASS!$C$40),(IF(AND($AR22=BRASS!$B$41,($T22&gt;=BRASS!$F$41),($T22&lt;=BRASS!$G$41),($V22=BRASS!$E$41)),(BRASS!$C$41),(IF(AND($AR22=BRASS!$B$42,($T22&gt;=BRASS!$F$42),($T22&lt;=BRASS!$G$42),($V22=BRASS!$E$42)),(BRASS!$C$42),(IF(AND($AR22=BRASS!$B$43,($T22&gt;=BRASS!$F$43),($T22&lt;=BRASS!$G$43),($V22=BRASS!$E$43)),(BRASS!$C$43),(IF(AND($AR22=BRASS!$B$44,($T22&gt;=BRASS!$F$44),($T22&lt;=BRASS!$G$44),($V22=BRASS!$E$44)),(BRASS!$C$44),(IF(AND($AR22=BRASS!$B$45,($T22&gt;=BRASS!$F$45),($T22&lt;=BRASS!$G$45),($V22=BRASS!$E$45)),(BRASS!$C$45),(IF(AND($AR22=BRASS!$B$46,($T22&gt;=BRASS!$F$46),($T22&lt;=BRASS!$G$46),($V22=BRASS!$E$46)),(BRASS!$C$46),(IF(AND($AR22=BRASS!$B$47,($T22&gt;=BRASS!$F$47),($T22&lt;=BRASS!$G$47),($V22=BRASS!$E$47)),(BRASS!$C$47),(IF(AND($AR22=BRASS!$B$48,($T22&gt;=BRASS!$F$48),($T22&lt;=BRASS!$G$48),($V22=BRASS!$E$48)),(BRASS!$C$48),(IF(AND($AR22=BRASS!$B$49,($T22&gt;=BRASS!$F$49),($T22&lt;=BRASS!$G$49),($V22=BRASS!$E$49)),(BRASS!$C$49),(IF(AND($AR22=BRASS!$B$50,($T22&gt;=BRASS!$F$50),($T22&lt;=BRASS!$G$50),($V22=BRASS!$E$50)),(BRASS!$C$50),(IF(AND($AR22=BRASS!$B$51,($T22&gt;=BRASS!$F$51),($T22&lt;=BRASS!$G$51),($V22=BRASS!$E$51)),(BRASS!$C$51),(IF(AND($AR22=BRASS!$B$52,($T22&gt;=BRASS!$F$52),($T22&lt;=BRASS!$G$52),($V22=BRASS!$E$52)),(BRASS!$C$52),(IF(AND($AR22=BRASS!$B$53,($T22&gt;=BRASS!$F$53),($T22&lt;=BRASS!$G$53),($V22=BRASS!$E$53)),(BRASS!$C$53),(IF(AND($AR22=BRASS!$B$54,($T22&gt;=BRASS!$F$54),($T22&lt;=BRASS!$G$54),($V22=BRASS!$E$54)),(BRASS!$C$54),(IF(AND($AR22=BRASS!$B$55,($T22&gt;=BRASS!$F$55),($T22&lt;=BRASS!$G$55),($V22=BRASS!$E$55)),(BRASS!$C$55),(IF(AND($AR22=BRASS!$B$56,($T22&gt;=BRASS!$F$56),($T22&lt;=BRASS!$G$56),($V22=BRASS!$E$56)),(BRASS!$C$56),(IF(AND($AR22=BRASS!$B$57,($T22&gt;=BRASS!$F$57),($T22&lt;=BRASS!$G$57),($V22=BRASS!$E$57)),(BRASS!$C$57),(IF(AND($AR22=BRASS!$B$58,($T22&gt;=BRASS!$F$58),($T22&lt;=BRASS!$G$58),($V22=BRASS!$E$58)),(BRASS!$C$58),(IF(AND($AR22=BRASS!$B$59,($T22&gt;=BRASS!$F$59),($T22&lt;=BRASS!$G$59),($V22=BRASS!$E$59)),(BRASS!$C$59),("NA"))))))))))))))))))))))))))))))))))))))))))))))))))))))))))))))))))))))))))))))))))))))))))))))))))))))))))))))))</f>
        <v>BPW 02S</v>
      </c>
      <c r="AV22" s="86" t="str">
        <f>(IF(AND($AR22=BRASS!$B$98,($T22&gt;=BRASS!$F$98),($T22&lt;=BRASS!$G$98),($V22=BRASS!$E$98)),(BRASS!$C$98),(IF(AND($AR22=BRASS!$B$99,($T22&gt;=BRASS!$F$99),($T22&lt;=BRASS!$G$99),($V22=BRASS!$E$99)),(BRASS!$C$99),(IF(AND($AR22=BRASS!$B$100,($T22&gt;=BRASS!$F$100),($T22&lt;=BRASS!$G$100),($V22=BRASS!$E$100)),(BRASS!$C$100),(IF(AND($AR22=BRASS!$B$101,($T22&gt;=BRASS!$F$101),($T22&lt;=BRASS!$G$101),($V22=BRASS!$E$101)),(BRASS!$C$101),(IF(AND($AR22=BRASS!$B$102,($T22&gt;=BRASS!$F$102),($T22&lt;=BRASS!$G$102),($V22=BRASS!$E$102)),(BRASS!$C$102),(IF(AND($AR22=BRASS!$B$103,($T22&gt;=BRASS!$F$103),($T22&lt;=BRASS!$G$103),($V22=BRASS!$E$103)),(BRASS!$C$103),(IF(AND($AR22=BRASS!$B$104,($T22&gt;=BRASS!$F$104),($T22&lt;=BRASS!$G$104),($V22=BRASS!$E$104)),(BRASS!$C$104),(IF(AND($AR22=BRASS!$B$105,($T22&gt;=BRASS!$F$105),($T22&lt;=BRASS!$G$105),($V22=BRASS!$E$105)),(BRASS!$C$105),(IF(AND($AR22=BRASS!$B$106,($T22&gt;=BRASS!$F$106),($T22&lt;=BRASS!$G$106),($V22=BRASS!$E$106)),(BRASS!$C$106),(IF(AND($AR22=BRASS!$B$107,($T22&gt;=BRASS!$F$107),($T22&lt;=BRASS!$G$107),($V22=BRASS!$E$107)),(BRASS!$C$107),(IF(AND($AR22=BRASS!$B$108,($T22&gt;=BRASS!$F$108),($T22&lt;=BRASS!$G$108),($V22=BRASS!$E$108)),(BRASS!$C$108),(IF(AND($AR22=BRASS!$B$109,($T22&gt;=BRASS!$F$109),($T22&lt;=BRASS!$G$109),($V22=BRASS!$E$109)),(BRASS!$C$109),(IF(AND($AR22=BRASS!$B$110,($T22&gt;=BRASS!$F$110),($T22&lt;=BRASS!$G$110),($V22=BRASS!$E$110)),(BRASS!$C$110),(IF(AND($AR22=BRASS!$B$111,($T22&gt;=BRASS!$F$111),($T22&lt;=BRASS!$G$111),($V22=BRASS!$E$111)),(BRASS!$C$111),(IF(AND($AR22=BRASS!$B$112,($T22&gt;=BRASS!$F$112),($T22&lt;=BRASS!$G$112),($V22=BRASS!$E$112)),(BRASS!$C$112),(IF(AND($AR22=BRASS!$B$113,($T22&gt;=BRASS!$F$113),($T22&lt;=BRASS!$G$113),($V22=BRASS!$E$113)),(BRASS!$C$113),(IF(AND($AR22=BRASS!$B$114,($T22&gt;=BRASS!$F$114),($T22&lt;=BRASS!$G$114),($V22=BRASS!$E$114)),(BRASS!$C$114),(IF(AND($AR22=BRASS!$B$115,($T22&gt;=BRASS!$F$115),($T22&lt;=BRASS!$G$115),($V22=BRASS!$E$115)),(BRASS!$C$115),(IF(AND($AR22=BRASS!$B$116,($T22&gt;=BRASS!$F$116),($T22&lt;=BRASS!$G$116),($V22=BRASS!$E$116)),(BRASS!$C$116),(IF(AND($AR22=BRASS!$B$117,($T22&gt;=BRASS!$F$117),($T22&lt;=BRASS!$G$117),($V22=BRASS!$E$117)),(BRASS!$C$117),(IF(AND($AR22=BRASS!$B$118,($T22&gt;=BRASS!$F$118),($T22&lt;=BRASS!$G$118),($V22=BRASS!$E$118)),(BRASS!$C$118),(IF(AND($AR22=BRASS!$B$119,($T22&gt;=BRASS!$F$119),($T22&lt;=BRASS!$G$119),($V22=BRASS!$E$119)),(BRASS!$C$119),(IF(AND($AR22=BRASS!$B$120,($T22&gt;=BRASS!$F$120),($T22&lt;=BRASS!$G$120),($V22=BRASS!$E$120)),(BRASS!$C$120),(IF(AND($AR22=BRASS!$B$121,($T22&gt;=BRASS!$F$121),($T22&lt;=BRASS!$G$121),($V22=BRASS!$E$121)),(BRASS!$C$121),(IF(AND($AR22=BRASS!$B$122,($T22&gt;=BRASS!$F$122),($T22&lt;=BRASS!$G$122),($V22=BRASS!$E$122)),(BRASS!$C$122),(IF(AND($AR22=BRASS!$B$123,($T22&gt;=BRASS!$F$123),($T22&lt;=BRASS!$G$123),($V22=BRASS!$E$123)),(BRASS!$C$123),(IF(AND($AR22=BRASS!$B$124,($T22&gt;=BRASS!$F$124),($T22&lt;=BRASS!$G$124),($V22=BRASS!$E$124)),(BRASS!$C$124),(IF(AND($AR22=BRASS!$B$125,($T22&gt;=BRASS!$F$125),($T22&lt;=BRASS!$G$125),($V22=BRASS!$E$125)),(BRASS!$C$125),(IF(AND($AR22=BRASS!$B$126,($T22&gt;=BRASS!$F$126),($T22&lt;=BRASS!$G$126),($V22=BRASS!$E$126)),(BRASS!$C$126),(IF(AND($AR22=BRASS!$B$127,($T22&gt;=BRASS!$F$127),($T22&lt;=BRASS!$G$127),($V22=BRASS!$E$127)),(BRASS!$C$127),(IF(AND($AR22=BRASS!$B$128,($T22&gt;=BRASS!$F$128),($T22&lt;=BRASS!$G$128),($V22=BRASS!$E$128)),(BRASS!$C$128),(IF(AND($AR22=BRASS!$B$129,($T22&gt;=BRASS!$F$129),($T22&lt;=BRASS!$G$129),($V22=BRASS!$E$129)),(BRASS!$C$129),(IF(AND($AR22=BRASS!$B$130,($T22&gt;=BRASS!$F$130),($T22&lt;=BRASS!$G$130),($V22=BRASS!$E$130)),(BRASS!$C$130),(IF(AND($AR22=BRASS!$B$131,($T22&gt;=BRASS!$F$131),($T22&lt;=BRASS!$G$131),($V22=BRASS!$E$131)),(BRASS!$C$131),(IF(AND($AR22=BRASS!$B$132,($T22&gt;=BRASS!$F$132),($T22&lt;=BRASS!$G$132),($V22=BRASS!$E$132)),(BRASS!$C$132),(IF(AND($AR22=BRASS!$B$133,($T22&gt;=BRASS!$F$133),($T22&lt;=BRASS!$G$133),($V22=BRASS!$E$133)),(BRASS!$C$133),(IF(AND($AR22=BRASS!$B$134,($T22&gt;=BRASS!$F$134),($T22&lt;=BRASS!$G$134),($V22=BRASS!$E$134)),(BRASS!$C$134),(IF(AND($AR22=BRASS!$B$135,($T22&gt;=BRASS!$F$135),($T22&lt;=BRASS!$G$135),($V22=BRASS!$E$135)),(BRASS!$C$135),(IF(AND($AR22=BRASS!$B$136,($T22&gt;=BRASS!$F$136),($T22&lt;=BRASS!$G$136),($V22=BRASS!$E$136)),(BRASS!$C$136),(IF(AND($AR22=BRASS!$B$137,($T22&gt;=BRASS!$F$137),($T22&lt;=BRASS!$G$137),($V22=BRASS!$E$137)),(BRASS!$C$137),(IF(AND($AR22=BRASS!$B$138,($T22&gt;=BRASS!$F$138),($T22&lt;=BRASS!$G$138),($V22=BRASS!$E$138)),(BRASS!$C$138),(IF(AND($AR22=BRASS!$B$139,($T22&gt;=BRASS!$F$139),($T22&lt;=BRASS!$G$139),($V22=BRASS!$E$139)),(BRASS!$C$139),(IF(AND($AR22=BRASS!$B$140,($T22&gt;=BRASS!$F$140),($T22&lt;=BRASS!$G$140),($V22=BRASS!$E$140)),(BRASS!$C$140),(IF(AND($AR22=BRASS!$B$141,($T22&gt;=BRASS!$F$141),($T22&lt;=BRASS!$G$141),($V22=BRASS!$E$141)),(BRASS!$C$141),(IF(AND($AR22=BRASS!$B$142,($T22&gt;=BRASS!$F$142),($T22&lt;=BRASS!$G$142),($V22=BRASS!$E$142)),(BRASS!$C$142),(IF(AND($AR22=BRASS!$B$143,($T22&gt;=BRASS!$F$143),($T22&lt;=BRASS!$G$143),($V22=BRASS!$E$143)),(BRASS!$C$143),(IF(AND($AR22=BRASS!$B$144,($T22&gt;=BRASS!$F$144),($T22&lt;=BRASS!$G$144),($V22=BRASS!$E$144)),(BRASS!$C$144),(IF(AND($AR22=BRASS!$B$145,($T22&gt;=BRASS!$F$145),($T22&lt;=BRASS!$G$145),($V22=BRASS!$E$145)),(BRASS!$C$145),(IF(AND($AR22=BRASS!$B$145,($T22&gt;=BRASS!$F$145),($T22&lt;=BRASS!$G$145),($V22=BRASS!$E$145)),(BRASS!$C$145),(IF(AND($AR22=BRASS!$B$146,($T22&gt;=BRASS!$F$146),($T22&lt;=BRASS!$G$146),($V22=BRASS!$E$146)),(BRASS!$C$146),(IF(AND($AR22=BRASS!$B$147,($T22&gt;=BRASS!$F$147),($T22&lt;=BRASS!$G$147),($V22=BRASS!$E$147)),(BRASS!$C$147),(IF(AND($AR22=BRASS!$B$148,($T22&gt;=BRASS!$F$148),($T22&lt;=BRASS!$G$148),($V22=BRASS!$E$148)),(BRASS!$C$148),(IF(AND($AR22=BRASS!$B$149,($T22&gt;=BRASS!$F$149),($T22&lt;=BRASS!$G$149),($V22=BRASS!$E$149)),(BRASS!$C$149),(IF(AND($AR22=BRASS!$B$150,($T22&gt;=BRASS!$F$150),($T22&lt;=BRASS!$G$150),($V22=BRASS!$E$150)),(BRASS!$C$150),(IF(AND($AR22=BRASS!$B$151,($T22&gt;=BRASS!$F$151),($T22&lt;=BRASS!$G$151),($V22=BRASS!$E$151)),(BRASS!$C$151),(IF(AND($AR22=BRASS!$B$152,($T22&gt;=BRASS!$F$152),($T22&lt;=BRASS!$G$152),($V22=BRASS!$E$152)),(BRASS!$C$152),(IF(AND($AR22=BRASS!$B$153,($T22&gt;=BRASS!$F$153),($T22&lt;=BRASS!$G$153),($V22=BRASS!$E$153)),(BRASS!$C$153),("NA")))))))))))))))))))))))))))))))))))))))))))))))))))))))))))))))))))))))))))))))))))))))))))))))))))))))))))))))))))</f>
        <v>NA</v>
      </c>
      <c r="AW22" s="85" t="str">
        <f>IF(AND($AR22=BRASS!$B$154,($T22&gt;=BRASS!$F$154),($T22&lt;=BRASS!$G$154),($V22=BRASS!$E$154)),(BRASS!$C$154),(IF(AND($AR22=BRASS!$B$155,($T22&gt;=BRASS!$F$155),($T22&lt;=BRASS!$G$155),($V22=BRASS!$E$155)),(BRASS!$C$155),(IF(AND($AR22=BRASS!$B$156,($T22&gt;=BRASS!$F$156),($T22&lt;=BRASS!$G$156),($V22=BRASS!$E$156)),(BRASS!$C$156),(IF(AND($AR22=BRASS!$B$157,($T22&gt;=BRASS!$F$157),($T22&lt;=BRASS!$G$157),($V22=BRASS!$E$157)),(BRASS!$C$157),(IF(AND($AR22=BRASS!$B$158,($T22&gt;=BRASS!$F$158),($T22&lt;=BRASS!$G$158),($V22=BRASS!$E$158)),(BRASS!$C$158),(IF(AND($AR22=BRASS!$B$159,($T22&gt;=BRASS!$F$159),($T22&lt;=BRASS!$G$159),($V22=BRASS!$E$159)),(BRASS!$C$159),(IF(AND($AR22=BRASS!$B$160,($T22&gt;=BRASS!$F$160),($T22&lt;=BRASS!$G$160),($V22=BRASS!$E$160)),(BRASS!$C$160),(IF(AND($AR22=BRASS!$B$161,($T22&gt;=BRASS!$F$161),($T22&lt;=BRASS!$G$161),($V22=BRASS!$E$161)),(BRASS!$C$161),(IF(AND($AR22=BRASS!$B$162,($T22&gt;=BRASS!$F$162),($T22&lt;=BRASS!$G$162),($V22=BRASS!$E$162)),(BRASS!$C$162),(IF(AND($AR22=BRASS!$B$163,($T22&gt;=BRASS!$F$163),($T22&lt;=BRASS!$G$163),($V22=BRASS!$E$163)),(BRASS!$C$163),(IF(AND($AR22=BRASS!$B$164,($T22&gt;=BRASS!$F$164),($T22&lt;=BRASS!$G$164),($V22=BRASS!$E$164)),(BRASS!$C$164),(IF(AND($AR22=BRASS!$B$165,($T22&gt;=BRASS!$F$165),($T22&lt;=BRASS!$G$165),($V22=BRASS!$E$165)),(BRASS!$C$165),(IF(AND($AR22=BRASS!$B$166,($T22&gt;=BRASS!$F$166),($T22&lt;=BRASS!$G$166),($V22=BRASS!$E$166)),(BRASS!$C$166),(IF(AND($AR22=BRASS!$B$167,($T22&gt;=BRASS!$F$167),($T22&lt;=BRASS!$G$167),($V22=BRASS!$E$167)),(BRASS!$C$167),(IF(AND($AR22=BRASS!$B$168,($T22&gt;=BRASS!$F$168),($T22&lt;=BRASS!$G$168),($V22=BRASS!$E$168)),(BRASS!$C$168),(IF(AND($AR22=BRASS!$B$169,($T22&gt;=BRASS!$F$169),($T22&lt;=BRASS!$G$169),($V22=BRASS!$E$169)),(BRASS!$C$169),(IF(AND($AR22=BRASS!$B$170,($T22&gt;=BRASS!$F$170),($T22&lt;=BRASS!$G$170),($V22=BRASS!$E$170)),(BRASS!$C$170),(IF(AND($AR22=BRASS!$B$171,($T22&gt;=BRASS!$F$171),($T22&lt;=BRASS!$G$171),($V22=BRASS!$E$171)),(BRASS!$C$171),(IF(AND($AR22=BRASS!$B$172,($T22&gt;=BRASS!$F$172),($T22&lt;=BRASS!$G$172),($V22=BRASS!$E$172)),(BRASS!$C$172),(IF(AND($AR22=BRASS!$B$173,($T22&gt;=BRASS!$F$173),($T22&lt;=BRASS!$G$173),($V22=BRASS!$E$173)),(BRASS!$C$173),(IF(AND($AR22=BRASS!$B$174,($T22&gt;=BRASS!$F$174),($T22&lt;=BRASS!$G$174),($V22=BRASS!$E$174)),(BRASS!$C$174),(IF(AND($AR22=BRASS!$B$175,($T22&gt;=BRASS!$F$175),($T22&lt;=BRASS!$G$175),($V22=BRASS!$E$175)),(BRASS!$C$175),(IF(AND($AR22=BRASS!$B$176,($T22&gt;=BRASS!$F$176),($T22&lt;=BRASS!$G$176),($V22=BRASS!$E$176)),(BRASS!$C$176),(IF(AND($AR22=BRASS!$B$177,($T22&gt;=BRASS!$F$177),($T22&lt;=BRASS!$G$177),($V22=BRASS!$E$177)),(BRASS!$C$177),(IF(AND($AR22=BRASS!$B$178,($T22&gt;=BRASS!$F$178),($T22&lt;=BRASS!$G$178),($V22=BRASS!$E$178)),(BRASS!$C$178),(IF(AND($AR22=BRASS!$B$179,($T22&gt;=BRASS!$F$179),($T22&lt;=BRASS!$G$179),($V22=BRASS!$E$179)),(BRASS!$C$179),(IF(AND($AR22=BRASS!$B$180,($T22&gt;=BRASS!$F$180),($T22&lt;=BRASS!$G$180),($V22=BRASS!$E$180)),(BRASS!$C$180),(IF(AND($AR22=BRASS!$B$181,($T22&gt;=BRASS!$F$181),($T22&lt;=BRASS!$G$181),($V22=BRASS!$E$181)),(BRASS!$C$181),(IF(AND($AR22=BRASS!$B$182,($T22&gt;=BRASS!$F$182),($T22&lt;=BRASS!$G$182),($V22=BRASS!$E$182)),(BRASS!$C$182),(IF(AND($AR22=BRASS!$B$183,($T22&gt;=BRASS!$F$183),($T22&lt;=BRASS!$G$183),($V22=BRASS!$E$183)),(BRASS!$C$183),(IF(AND($AR22=BRASS!$B$184,($T22&gt;=BRASS!$F$184),($T22&lt;=BRASS!$G$184),($V22=BRASS!$E$184)),(BRASS!$C$184),(IF(AND($AR22=BRASS!$B$185,($T22&gt;=BRASS!$F$185),($T22&lt;=BRASS!$G$185),($V22=BRASS!$E$185)),(BRASS!$C$185),(IF(AND($AR22=BRASS!$B$186,($T22&gt;=BRASS!$F$186),($T22&lt;=BRASS!$G$186),($V22=BRASS!$E$186)),(BRASS!$C$186),(IF(AND($AR22=BRASS!$B$187,($T22&gt;=BRASS!$F$187),($T22&lt;=BRASS!$G$187),($V22=BRASS!$E$187)),(BRASS!$C$187),(IF(AND($AR22=BRASS!$B$188,($T22&gt;=BRASS!$F$188),($T22&lt;=BRASS!$G$188),($V22=BRASS!$E$188)),(BRASS!$C$188),(IF(AND($AR22=BRASS!$B$189,($T22&gt;=BRASS!$F$189),($T22&lt;=BRASS!$G$189),($V22=BRASS!$E$189)),(BRASS!$C$189),(IF(AND($AR22=BRASS!$B$190,($T22&gt;=BRASS!$F$190),($T22&lt;=BRASS!$G$190),($V22=BRASS!$E$190)),(BRASS!$C$190),(IF(AND($AR22=BRASS!$B$191,($T22&gt;=BRASS!$F$191),($T22&lt;=BRASS!$G$191),($V22=BRASS!$E$191)),(BRASS!$C$191),(IF(AND($AR22=BRASS!$B$192,($T22&gt;=BRASS!$F$192),($T22&lt;=BRASS!$G$192),($V22=BRASS!$E$192)),(BRASS!$C$192),(IF(AND($AR22=BRASS!$B$193,($T22&gt;=BRASS!$F$193),($T22&lt;=BRASS!$G$193),($V22=BRASS!$E$193)),(BRASS!$C$193),(IF(AND($AR22=BRASS!$B$194,($T22&gt;=BRASS!$F$194),($T22&lt;=BRASS!$G$194),($V22=BRASS!$E$194)),(BRASS!$C$194),(IF(AND($AR22=BRASS!$B$195,($T22&gt;=BRASS!$F$195),($T22&lt;=BRASS!$G$195),($V22=BRASS!$E$195)),(BRASS!$C$195),(IF(AND($AR22=BRASS!$B$196,($T22&gt;=BRASS!$F$196),($T22&lt;=BRASS!$G$196),($V22=BRASS!$E$196)),(BRASS!$C$196),("NA"))))))))))))))))))))))))))))))))))))))))))))))))))))))))))))))))))))))))))))))))))))))</f>
        <v>NA</v>
      </c>
      <c r="AX22" s="85" t="str">
        <f>IF(AND($AR22=BRASS!$B$60,($T22&gt;=BRASS!$F$60),($T22&lt;=BRASS!$G$60),($V22=BRASS!$E$60)),(BRASS!$C$60),(IF(AND($AR22=BRASS!$B$61,($T22&gt;=BRASS!$F$61),($T22&lt;=BRASS!$G$61),($V22=BRASS!$E$61)),(BRASS!$C$61),(IF(AND($AR22=BRASS!$B$62,($T22&gt;=BRASS!$F$62),($T22&lt;=BRASS!$G$62),($V22=BRASS!$E$62)),(BRASS!$C$62),(IF(AND($AR22=BRASS!$B$63,($T22&gt;=BRASS!$F$63),($T22&lt;=BRASS!$G$63),($V22=BRASS!$E$63)),(BRASS!$C$63),(IF(AND($AR22=BRASS!$B$64,($T22&gt;=BRASS!$F$64),($T22&lt;=BRASS!$G$64),($V22=BRASS!$E$64)),(BRASS!$C$64),(IF(AND($AR22=BRASS!$B$65,($T22&gt;=BRASS!$F$65),($T22&lt;=BRASS!$G$65),($V22=BRASS!$E$65)),(BRASS!$C$65),(IF(AND($AR22=BRASS!$B$66,($T22&gt;=BRASS!$F$66),($T22&lt;=BRASS!$G$66),($V22=BRASS!$E$66)),(BRASS!$C$66),(IF(AND($AR22=BRASS!$B$67,($T22&gt;=BRASS!$F$67),($T22&lt;=BRASS!$G$67),($V22=BRASS!$E$67)),(BRASS!$C$67),(IF(AND($AR22=BRASS!$B$68,($T22&gt;=BRASS!$F$68),($T22&lt;=BRASS!$G$68),($V22=BRASS!$E$68)),(BRASS!$C$68),(IF(AND($AR22=BRASS!$B$69,($T22&gt;=BRASS!$F$69),($T22&lt;=BRASS!$G$69),($V22=BRASS!$E$69)),(BRASS!$C$69),(IF(AND($AR22=BRASS!$B$70,($T22&gt;=BRASS!$F$70),($T22&lt;=BRASS!$G$70),($V22=BRASS!$E$70)),(BRASS!$C$70),(IF(AND($AR22=BRASS!$B$71,($T22&gt;=BRASS!$F$71),($T22&lt;=BRASS!$G$71),($V22=BRASS!$E$71)),(BRASS!$C$71),(IF(AND($AR22=BRASS!$B$72,($T22&gt;=BRASS!$F$72),($T22&lt;=BRASS!$G$72),($V22=BRASS!$E$72)),(BRASS!$C$72),(IF(AND($AR22=BRASS!$B$73,($T22&gt;=BRASS!$F$73),($T22&lt;=BRASS!$G$73),($V22=BRASS!$E$73)),(BRASS!$C$73),(IF(AND($AR22=BRASS!$B$74,($T22&gt;=BRASS!$F$74),($T22&lt;=BRASS!$G$74),($V22=BRASS!$E$74)),(BRASS!$C$74),(IF(AND($AR22=BRASS!$B$75,($T22&gt;=BRASS!$F$75),($T22&lt;=BRASS!$G$75),($V22=BRASS!$E$75)),(BRASS!$C$75),(IF(AND($AR22=BRASS!$B$76,($T22&gt;=BRASS!$F$76),($T22&lt;=BRASS!$G$76),($V22=BRASS!$E$76)),(BRASS!$C$76),(IF(AND($AR22=BRASS!$B$77,($T22&gt;=BRASS!$F$77),($T22&lt;=BRASS!$G$77),($V22=BRASS!$E$77)),(BRASS!$C$77),(IF(AND($AR22=BRASS!$B$78,($T22&gt;=BRASS!$F$78),($T22&lt;=BRASS!$G$78),($V22=BRASS!$E$78)),(BRASS!$C$78),(IF(AND($AR22=BRASS!$B$79,($T22&gt;=BRASS!$F$79),($T22&lt;=BRASS!$G$79),($V22=BRASS!$E$79)),(BRASS!$C$79),(IF(AND($AR22=BRASS!$B$80,($T22&gt;=BRASS!$F$80),($T22&lt;=BRASS!$G$80),($V22=BRASS!$E$80)),(BRASS!$C$80),(IF(AND($AR22=BRASS!$B$81,($T22&gt;=BRASS!$F$81),($T22&lt;=BRASS!$G$81),($V22=BRASS!$E$81)),(BRASS!$C$81),(IF(AND($AR22=BRASS!$B$82,($T22&gt;=BRASS!$F$82),($T22&lt;=BRASS!$G$82),($V22=BRASS!$E$82)),(BRASS!$C$82),(IF(AND($AR22=BRASS!$B$83,($T22&gt;=BRASS!$F$83),($T22&lt;=BRASS!$G$83),($V22=BRASS!$E$83)),(BRASS!$C$83),(IF(AND($AR22=BRASS!$B$84,($T22&gt;=BRASS!$F$84),($T22&lt;=BRASS!$G$84),($V22=BRASS!$E$84)),(BRASS!$C$84),(IF(AND($AR22=BRASS!$B$85,($T22&gt;=BRASS!$F$85),($T22&lt;=BRASS!$G$85),($V22=BRASS!$E$85)),(BRASS!$C$85),(IF(AND($AR22=BRASS!$B$86,($T22&gt;=BRASS!$F$86),($T22&lt;=BRASS!$G$86),($V22=BRASS!$E$86)),(BRASS!$C$86),(IF(AND($AR22=BRASS!$B$87,($T22&gt;=BRASS!$F$87),($T22&lt;=BRASS!$G$87),($V22=BRASS!$E$87)),(BRASS!$C$87),(IF(AND($AR22=BRASS!$B$88,($T22&gt;=BRASS!$F$88),($T22&lt;=BRASS!$G$88),($V22=BRASS!$E$88)),(BRASS!$C$88),(IF(AND($AR22=BRASS!$B$89,($T22&gt;=BRASS!$F$89),($T22&lt;=BRASS!$G$89),($V22=BRASS!$E$89)),(BRASS!$C$89),(IF(AND($AR22=BRASS!$B$90,($T22&gt;=BRASS!$F$90),($T22&lt;=BRASS!$G$90),($V22=BRASS!$E$90)),(BRASS!$C$90),(IF(AND($AR22=BRASS!$B$91,($T22&gt;=BRASS!$F$91),($T22&lt;=BRASS!$G$91),($V22=BRASS!$E$91)),(BRASS!$C$91),(IF(AND($AR22=BRASS!$B$92,($T22&gt;=BRASS!$F$92),($T22&lt;=BRASS!$G$92),($V22=BRASS!$E$92)),(BRASS!$C$92),(IF(AND($AR22=BRASS!$B$93,($T22&gt;=BRASS!$F$93),($T22&lt;=BRASS!$G$93),($V22=BRASS!$E$93)),(BRASS!$C$93),(IF(AND($AR22=BRASS!$B$94,($T22&gt;=BRASS!$F$94),($T22&lt;=BRASS!$G$94),($V22=BRASS!$E$94)),(BRASS!$C$94),(IF(AND($AR22=BRASS!$B$95,($T22&gt;=BRASS!$F$95),($T22&lt;=BRASS!$G$95),($V22=BRASS!$E$95)),(BRASS!$C$95),(IF(AND($AR22=BRASS!$B$96,($T22&gt;=BRASS!$F$96),($T22&lt;=BRASS!$G$96),($V22=BRASS!$E$96)),(BRASS!$C$96),(IF(AND($AR22=BRASS!$B$97,($T22&gt;=BRASS!$F$97),($T22&lt;=BRASS!$G$97),($V22=BRASS!$E$97)),(BRASS!$C$97),("NA"))))))))))))))))))))))))))))))))))))))))))))))))))))))))))))))))))))))))))))</f>
        <v>NA</v>
      </c>
      <c r="AY22" s="85" t="str">
        <f t="shared" ref="AY22:AY31" si="16">RIGHT($AA22,3)</f>
        <v xml:space="preserve"> ET</v>
      </c>
      <c r="AZ22" s="85" t="str">
        <f t="shared" ref="AZ22:AZ31" si="17">LEFT($AY22,1)</f>
        <v xml:space="preserve"> </v>
      </c>
      <c r="BA22" s="85" t="str">
        <f>IF(AND($AR22=BRASS!$B$4,($T22&gt;=BRASS!$F$4),($T22&lt;=BRASS!$G$4),($AA22=BRASS!$E$4)),(BRASS!$C$4),(IF(AND($AR22=BRASS!$B$5,($T22&gt;=BRASS!$F$5),($T22&lt;=BRASS!$G$5),($AA22=BRASS!$E$5)),(BRASS!$C$5),(IF(AND($AR22=BRASS!$B$6,($T22&gt;=BRASS!$F$6),($T22&lt;=BRASS!$G$6),($AA22=BRASS!$E$6)),(BRASS!$C$6),(IF(AND($AR22=BRASS!$B$7,($T22&gt;=BRASS!$F$7),($T22&lt;=BRASS!$G$7),($AA22=BRASS!$E$7)),(BRASS!$C$7),(IF(AND($AR22=BRASS!$B$8,($T22&gt;=BRASS!$F$8),($T22&lt;=BRASS!$G$8),($AA22=BRASS!$E$8)),(BRASS!$C$8),(IF(AND($AR22=BRASS!$B$9,($T22&gt;=BRASS!$F$9),($T22&lt;=BRASS!$G$9),($AA22=BRASS!$E$9)),(BRASS!$C$9),(IF(AND($AR22=BRASS!$B$10,($T22&gt;=BRASS!$F$10),($T22&lt;=BRASS!$G$10),($AA22=BRASS!$E$10)),(BRASS!$C$10),(IF(AND($AR22=BRASS!$B$11,($T22&gt;=BRASS!$F$11),($T22&lt;=BRASS!$G$11),($AA22=BRASS!$E$11)),(BRASS!$C$11),(IF(AND($AR22=BRASS!$B$12,($T22&gt;=BRASS!$F$12),($T22&lt;=BRASS!$G$12),($AA22=BRASS!$E$12)),(BRASS!$C$12),(IF(AND($AR22=BRASS!$B$13,($T22&gt;=BRASS!$F$13),($T22&lt;=BRASS!$G$13),($AA22=BRASS!$E$13)),(BRASS!$C$13),(IF(AND($AR22=BRASS!$B$14,($T22&gt;=BRASS!$F$14),($T22&lt;=BRASS!$G$14),($AA22=BRASS!$E$14)),(BRASS!$C$14),(IF(AND($AR22=BRASS!$B$15,($T22&gt;=BRASS!$F$15),($T22&lt;=BRASS!$G$15),($AA22=BRASS!$E$15)),(BRASS!$C$15),(IF(AND($AR22=BRASS!$B$16,($T22&gt;=BRASS!$F$16),($T22&lt;=BRASS!$G$16),($AA22=BRASS!$E$16)),(BRASS!$C$16),(IF(AND($AR22=BRASS!$B$17,($T22&gt;=BRASS!$F$17),($T22&lt;=BRASS!$G$17),($AA22=BRASS!$E$17)),(BRASS!$C$17),(IF(AND($AR22=BRASS!$B$18,($T22&gt;=BRASS!$F$18),($T22&lt;=BRASS!$G$18),($AA22=BRASS!$E$18)),(BRASS!$C$18),(IF(AND($AR22=BRASS!$B$19,($T22&gt;=BRASS!$F$19),($T22&lt;=BRASS!$G$19),($AA22=BRASS!$E$19)),(BRASS!$C$19),(IF(AND($AR22=BRASS!$B$20,($T22&gt;=BRASS!$F$20),($T22&lt;=BRASS!$G$20),($AA22=BRASS!$E$20)),(BRASS!$C$20),(IF(AND($AR22=BRASS!$B$21,($T22&gt;=BRASS!$F$21),($T22&lt;=BRASS!$G$21),($AA22=BRASS!$E$21)),(BRASS!$C$21),(IF(AND($AR22=BRASS!$B$22,($T22&gt;=BRASS!$F$22),($T22&lt;=BRASS!$G$22),($AA22=BRASS!$E$22)),(BRASS!$C$22),(IF(AND($AR22=BRASS!$B$23,($T22&gt;=BRASS!$F$23),($T22&lt;=BRASS!$G$23),($AA22=BRASS!$E$23)),(BRASS!$C$23),(IF(AND($AR22=BRASS!$B$24,($T22&gt;=BRASS!$F$24),($T22&lt;=BRASS!$G$24),($AA22=BRASS!$E$24)),(BRASS!$C$24),(IF(AND($AR22=BRASS!$B$25,($T22&gt;=BRASS!$F$25),($T22&lt;=BRASS!$G$25),($AA22=BRASS!$E$25)),(BRASS!$C$25),(IF(AND($AR22=BRASS!$B$26,($T22&gt;=BRASS!$F$26),($T22&lt;=BRASS!$G$26),($AA22=BRASS!$E$26)),(BRASS!$C$26),(IF(AND($AR22=BRASS!$B$27,($T22&gt;=BRASS!$F$27),($T22&lt;=BRASS!$G$27),($AA22=BRASS!$E$27)),(BRASS!$C$27),(IF(AND($AR22=BRASS!$B$28,($T22&gt;=BRASS!$F$28),($T22&lt;=BRASS!$G$28),($AA22=BRASS!$E$28)),(BRASS!$C$28),(IF(AND($AR22=BRASS!$B$29,($T22&gt;=BRASS!$F$29),($T22&lt;=BRASS!$G$29),($AA22=BRASS!$E$29)),(BRASS!$C$29),(IF(AND($AR22=BRASS!$B$30,($T22&gt;=BRASS!$F$30),($T22&lt;=BRASS!$G$30),($AA22=BRASS!$E$30)),(BRASS!$C$30),(IF(AND($AR22=BRASS!$B$31,($T22&gt;=BRASS!$F$31),($T22&lt;=BRASS!$G$31),($AA22=BRASS!$E$31)),(BRASS!$C$31),(IF(AND($AR22=BRASS!$B$32,($T22&gt;=BRASS!$F$32),($T22&lt;=BRASS!$G$32),($AA22=BRASS!$E$32)),(BRASS!$C$32),(IF(AND($AR22=BRASS!$B$33,($T22&gt;=BRASS!$F$33),($T22&lt;=BRASS!$G$33),($AA22=BRASS!$E$33)),(BRASS!$C$33),(IF(AND($AR22=BRASS!$B$34,($T22&gt;=BRASS!$F$34),($T22&lt;=BRASS!$G$34),($AA22=BRASS!$E$34)),(BRASS!$C$34),(IF(AND($AR22=BRASS!$B$35,($T22&gt;=BRASS!$F$35),($T22&lt;=BRASS!$G$35),($AA22=BRASS!$E$35)),(BRASS!$C$35),(IF(AND($AR22=BRASS!$B$36,($T22&gt;=BRASS!$F$36),($T22&lt;=BRASS!$G$36),($AA22=BRASS!$E$36)),(BRASS!$C$36),(IF(AND($AR22=BRASS!$B$37,($T22&gt;=BRASS!$F$37),($T22&lt;=BRASS!$G$37),($AA22=BRASS!$E$37)),(BRASS!$C$37),(IF(AND($AR22=BRASS!$B$38,($T22&gt;=BRASS!$F$38),($T22&lt;=BRASS!$G$38),($AA22=BRASS!$E$38)),(BRASS!$C$38),(IF(AND($AR22=BRASS!$B$39,($T22&gt;=BRASS!$F$39),($T22&lt;=BRASS!$G$39),($AA22=BRASS!$E$39)),(BRASS!$C$39),(IF(AND($AR22=BRASS!$B$40,($T22&gt;=BRASS!$F$40),($T22&lt;=BRASS!$G$40),($AA22=BRASS!$E$40)),(BRASS!$C$40),(IF(AND($AR22=BRASS!$B$41,($T22&gt;=BRASS!$F$41),($T22&lt;=BRASS!$G$41),($AA22=BRASS!$E$41)),(BRASS!$C$41),(IF(AND($AR22=BRASS!$B$42,($T22&gt;=BRASS!$F$42),($T22&lt;=BRASS!$G$42),($AA22=BRASS!$E$42)),(BRASS!$C$42),(IF(AND($AR22=BRASS!$B$43,($T22&gt;=BRASS!$F$43),($T22&lt;=BRASS!$G$43),($AA22=BRASS!$E$43)),(BRASS!$C$43),(IF(AND($AR22=BRASS!$B$44,($T22&gt;=BRASS!$F$44),($T22&lt;=BRASS!$G$44),($AA22=BRASS!$E$44)),(BRASS!$C$44),(IF(AND($AR22=BRASS!$B$45,($T22&gt;=BRASS!$F$45),($T22&lt;=BRASS!$G$45),($AA22=BRASS!$E$45)),(BRASS!$C$45),(IF(AND($AR22=BRASS!$B$46,($T22&gt;=BRASS!$F$46),($T22&lt;=BRASS!$G$46),($AA22=BRASS!$E$46)),(BRASS!$C$46),(IF(AND($AR22=BRASS!$B$47,($T22&gt;=BRASS!$F$47),($T22&lt;=BRASS!$G$47),($AA22=BRASS!$E$47)),(BRASS!$C$47),(IF(AND($AR22=BRASS!$B$48,($T22&gt;=BRASS!$F$48),($T22&lt;=BRASS!$G$48),($AA22=BRASS!$E$48)),(BRASS!$C$48),(IF(AND($AR22=BRASS!$B$49,($T22&gt;=BRASS!$F$49),($T22&lt;=BRASS!$G$49),($AA22=BRASS!$E$49)),(BRASS!$C$49),(IF(AND($AR22=BRASS!$B$50,($T22&gt;=BRASS!$F$50),($T22&lt;=BRASS!$G$50),($AA22=BRASS!$E$50)),(BRASS!$C$50),(IF(AND($AR22=BRASS!$B$51,($T22&gt;=BRASS!$F$51),($T22&lt;=BRASS!$G$51),($AA22=BRASS!$E$51)),(BRASS!$C$51),(IF(AND($AR22=BRASS!$B$52,($T22&gt;=BRASS!$F$52),($T22&lt;=BRASS!$G$52),($AA22=BRASS!$E$52)),(BRASS!$C$52),(IF(AND($AR22=BRASS!$B$53,($T22&gt;=BRASS!$F$53),($T22&lt;=BRASS!$G$53),($AA22=BRASS!$E$53)),(BRASS!$C$53),(IF(AND($AR22=BRASS!$B$54,($T22&gt;=BRASS!$F$54),($T22&lt;=BRASS!$G$54),($AA22=BRASS!$E$54)),(BRASS!$C$54),(IF(AND($AR22=BRASS!$B$55,($T22&gt;=BRASS!$F$55),($T22&lt;=BRASS!$G$55),($AA22=BRASS!$E$55)),(BRASS!$C$55),(IF(AND($AR22=BRASS!$B$56,($T22&gt;=BRASS!$F$56),($T22&lt;=BRASS!$G$56),($AA22=BRASS!$E$56)),(BRASS!$C$56),(IF(AND($AR22=BRASS!$B$57,($T22&gt;=BRASS!$F$57),($T22&lt;=BRASS!$G$57),($AA22=BRASS!$E$57)),(BRASS!$C$57),(IF(AND($AR22=BRASS!$B$58,($T22&gt;=BRASS!$F$58),($T22&lt;=BRASS!$G$58),($AA22=BRASS!$E$58)),(BRASS!$C$58),(IF(AND($AR22=BRASS!$B$59,($T22&gt;=BRASS!$F$59),($T22&lt;=BRASS!$G$59),($AA22=BRASS!$E$59)),(BRASS!$C$59),("NA"))))))))))))))))))))))))))))))))))))))))))))))))))))))))))))))))))))))))))))))))))))))))))))))))))))))))))))))))</f>
        <v>BPW 02S</v>
      </c>
      <c r="BB22" s="161" t="str">
        <f>(IF(AND($AR22=BRASS!$B$98,($T22&gt;=BRASS!$F$98),($T22&lt;=BRASS!$G$98),($AA22=BRASS!$E$98)),(BRASS!$C$98),(IF(AND($AR22=BRASS!$B$99,($T22&gt;=BRASS!$F$99),($T22&lt;=BRASS!$G$99),($AA22=BRASS!$E$99)),(BRASS!$C$99),(IF(AND($AR22=BRASS!$B$100,($T22&gt;=BRASS!$F$100),($T22&lt;=BRASS!$G$100),($AA22=BRASS!$E$100)),(BRASS!$C$100),(IF(AND($AR22=BRASS!$B$101,($T22&gt;=BRASS!$F$101),($T22&lt;=BRASS!$G$101),($AA22=BRASS!$E$101)),(BRASS!$C$101),(IF(AND($AR22=BRASS!$B$102,($T22&gt;=BRASS!$F$102),($T22&lt;=BRASS!$G$102),($AA22=BRASS!$E$102)),(BRASS!$C$102),(IF(AND($AR22=BRASS!$B$103,($T22&gt;=BRASS!$F$103),($T22&lt;=BRASS!$G$103),($AA22=BRASS!$E$103)),(BRASS!$C$103),(IF(AND($AR22=BRASS!$B$104,($T22&gt;=BRASS!$F$104),($T22&lt;=BRASS!$G$104),($AA22=BRASS!$E$104)),(BRASS!$C$104),(IF(AND($AR22=BRASS!$B$105,($T22&gt;=BRASS!$F$105),($T22&lt;=BRASS!$G$105),($AA22=BRASS!$E$105)),(BRASS!$C$105),(IF(AND($AR22=BRASS!$B$106,($T22&gt;=BRASS!$F$106),($T22&lt;=BRASS!$G$106),($AA22=BRASS!$E$106)),(BRASS!$C$106),(IF(AND($AR22=BRASS!$B$107,($T22&gt;=BRASS!$F$107),($T22&lt;=BRASS!$G$107),($AA22=BRASS!$E$107)),(BRASS!$C$107),(IF(AND($AR22=BRASS!$B$108,($T22&gt;=BRASS!$F$108),($T22&lt;=BRASS!$G$108),($AA22=BRASS!$E$108)),(BRASS!$C$108),(IF(AND($AR22=BRASS!$B$109,($T22&gt;=BRASS!$F$109),($T22&lt;=BRASS!$G$109),($AA22=BRASS!$E$109)),(BRASS!$C$109),(IF(AND($AR22=BRASS!$B$110,($T22&gt;=BRASS!$F$110),($T22&lt;=BRASS!$G$110),($AA22=BRASS!$E$110)),(BRASS!$C$110),(IF(AND($AR22=BRASS!$B$111,($T22&gt;=BRASS!$F$111),($T22&lt;=BRASS!$G$111),($AA22=BRASS!$E$111)),(BRASS!$C$111),(IF(AND($AR22=BRASS!$B$112,($T22&gt;=BRASS!$F$112),($T22&lt;=BRASS!$G$112),($AA22=BRASS!$E$112)),(BRASS!$C$112),(IF(AND($AR22=BRASS!$B$113,($T22&gt;=BRASS!$F$113),($T22&lt;=BRASS!$G$113),($AA22=BRASS!$E$113)),(BRASS!$C$113),(IF(AND($AR22=BRASS!$B$114,($T22&gt;=BRASS!$F$114),($T22&lt;=BRASS!$G$114),($AA22=BRASS!$E$114)),(BRASS!$C$114),(IF(AND($AR22=BRASS!$B$115,($T22&gt;=BRASS!$F$115),($T22&lt;=BRASS!$G$115),($AA22=BRASS!$E$115)),(BRASS!$C$115),(IF(AND($AR22=BRASS!$B$116,($T22&gt;=BRASS!$F$116),($T22&lt;=BRASS!$G$116),($AA22=BRASS!$E$116)),(BRASS!$C$116),(IF(AND($AR22=BRASS!$B$117,($T22&gt;=BRASS!$F$117),($T22&lt;=BRASS!$G$117),($AA22=BRASS!$E$117)),(BRASS!$C$117),(IF(AND($AR22=BRASS!$B$118,($T22&gt;=BRASS!$F$118),($T22&lt;=BRASS!$G$118),($AA22=BRASS!$E$118)),(BRASS!$C$118),(IF(AND($AR22=BRASS!$B$119,($T22&gt;=BRASS!$F$119),($T22&lt;=BRASS!$G$119),($AA22=BRASS!$E$119)),(BRASS!$C$119),(IF(AND($AR22=BRASS!$B$120,($T22&gt;=BRASS!$F$120),($T22&lt;=BRASS!$G$120),($AA22=BRASS!$E$120)),(BRASS!$C$120),(IF(AND($AR22=BRASS!$B$121,($T22&gt;=BRASS!$F$121),($T22&lt;=BRASS!$G$121),($AA22=BRASS!$E$121)),(BRASS!$C$121),(IF(AND($AR22=BRASS!$B$122,($T22&gt;=BRASS!$F$122),($T22&lt;=BRASS!$G$122),($AA22=BRASS!$E$122)),(BRASS!$C$122),(IF(AND($AR22=BRASS!$B$123,($T22&gt;=BRASS!$F$123),($T22&lt;=BRASS!$G$123),($AA22=BRASS!$E$123)),(BRASS!$C$123),(IF(AND($AR22=BRASS!$B$124,($T22&gt;=BRASS!$F$124),($T22&lt;=BRASS!$G$124),($AA22=BRASS!$E$124)),(BRASS!$C$124),(IF(AND($AR22=BRASS!$B$125,($T22&gt;=BRASS!$F$125),($T22&lt;=BRASS!$G$125),($AA22=BRASS!$E$125)),(BRASS!$C$125),(IF(AND($AR22=BRASS!$B$126,($T22&gt;=BRASS!$F$126),($T22&lt;=BRASS!$G$126),($AA22=BRASS!$E$126)),(BRASS!$C$126),(IF(AND($AR22=BRASS!$B$127,($T22&gt;=BRASS!$F$127),($T22&lt;=BRASS!$G$127),($AA22=BRASS!$E$127)),(BRASS!$C$127),(IF(AND($AR22=BRASS!$B$128,($T22&gt;=BRASS!$F$128),($T22&lt;=BRASS!$G$128),($AA22=BRASS!$E$128)),(BRASS!$C$128),(IF(AND($AR22=BRASS!$B$129,($T22&gt;=BRASS!$F$129),($T22&lt;=BRASS!$G$129),($AA22=BRASS!$E$129)),(BRASS!$C$129),(IF(AND($AR22=BRASS!$B$130,($T22&gt;=BRASS!$F$130),($T22&lt;=BRASS!$G$130),($AA22=BRASS!$E$130)),(BRASS!$C$130),(IF(AND($AR22=BRASS!$B$131,($T22&gt;=BRASS!$F$131),($T22&lt;=BRASS!$G$131),($AA22=BRASS!$E$131)),(BRASS!$C$131),(IF(AND($AR22=BRASS!$B$132,($T22&gt;=BRASS!$F$132),($T22&lt;=BRASS!$G$132),($AA22=BRASS!$E$132)),(BRASS!$C$132),(IF(AND($AR22=BRASS!$B$133,($T22&gt;=BRASS!$F$133),($T22&lt;=BRASS!$G$133),($AA22=BRASS!$E$133)),(BRASS!$C$133),(IF(AND($AR22=BRASS!$B$134,($T22&gt;=BRASS!$F$134),($T22&lt;=BRASS!$G$134),($AA22=BRASS!$E$134)),(BRASS!$C$134),(IF(AND($AR22=BRASS!$B$135,($T22&gt;=BRASS!$F$135),($T22&lt;=BRASS!$G$135),($AA22=BRASS!$E$135)),(BRASS!$C$135),(IF(AND($AR22=BRASS!$B$136,($T22&gt;=BRASS!$F$136),($T22&lt;=BRASS!$G$136),($AA22=BRASS!$E$136)),(BRASS!$C$136),(IF(AND($AR22=BRASS!$B$137,($T22&gt;=BRASS!$F$137),($T22&lt;=BRASS!$G$137),($AA22=BRASS!$E$137)),(BRASS!$C$137),(IF(AND($AR22=BRASS!$B$138,($T22&gt;=BRASS!$F$138),($T22&lt;=BRASS!$G$138),($AA22=BRASS!$E$138)),(BRASS!$C$138),(IF(AND($AR22=BRASS!$B$139,($T22&gt;=BRASS!$F$139),($T22&lt;=BRASS!$G$139),($AA22=BRASS!$E$139)),(BRASS!$C$139),(IF(AND($AR22=BRASS!$B$140,($T22&gt;=BRASS!$F$140),($T22&lt;=BRASS!$G$140),($AA22=BRASS!$E$140)),(BRASS!$C$140),(IF(AND($AR22=BRASS!$B$141,($T22&gt;=BRASS!$F$141),($T22&lt;=BRASS!$G$141),($AA22=BRASS!$E$141)),(BRASS!$C$141),(IF(AND($AR22=BRASS!$B$142,($T22&gt;=BRASS!$F$142),($T22&lt;=BRASS!$G$142),($AA22=BRASS!$E$142)),(BRASS!$C$142),(IF(AND($AR22=BRASS!$B$143,($T22&gt;=BRASS!$F$143),($T22&lt;=BRASS!$G$143),($AA22=BRASS!$E$143)),(BRASS!$C$143),(IF(AND($AR22=BRASS!$B$144,($T22&gt;=BRASS!$F$144),($T22&lt;=BRASS!$G$144),($AA22=BRASS!$E$144)),(BRASS!$C$144),(IF(AND($AR22=BRASS!$B$145,($T22&gt;=BRASS!$F$145),($T22&lt;=BRASS!$G$145),($AA22=BRASS!$E$145)),(BRASS!$C$145),(IF(AND($AR22=BRASS!$B$145,($T22&gt;=BRASS!$F$145),($T22&lt;=BRASS!$G$145),($AA22=BRASS!$E$145)),(BRASS!$C$145),(IF(AND($AR22=BRASS!$B$146,($T22&gt;=BRASS!$F$146),($T22&lt;=BRASS!$G$146),($AA22=BRASS!$E$146)),(BRASS!$C$146),(IF(AND($AR22=BRASS!$B$147,($T22&gt;=BRASS!$F$147),($T22&lt;=BRASS!$G$147),($AA22=BRASS!$E$147)),(BRASS!$C$147),(IF(AND($AR22=BRASS!$B$148,($T22&gt;=BRASS!$F$148),($T22&lt;=BRASS!$G$148),($AA22=BRASS!$E$148)),(BRASS!$C$148),(IF(AND($AR22=BRASS!$B$149,($T22&gt;=BRASS!$F$149),($T22&lt;=BRASS!$G$149),($AA22=BRASS!$E$149)),(BRASS!$C$149),(IF(AND($AR22=BRASS!$B$150,($T22&gt;=BRASS!$F$150),($T22&lt;=BRASS!$G$150),($AA22=BRASS!$E$150)),(BRASS!$C$150),(IF(AND($AR22=BRASS!$B$151,($T22&gt;=BRASS!$F$151),($T22&lt;=BRASS!$G$151),($AA22=BRASS!$E$151)),(BRASS!$C$151),(IF(AND($AR22=BRASS!$B$152,($T22&gt;=BRASS!$F$152),($T22&lt;=BRASS!$G$152),($AA22=BRASS!$E$152)),(BRASS!$C$152),(IF(AND($AR22=BRASS!$B$153,($T22&gt;=BRASS!$F$153),($T22&lt;=BRASS!$G$153),($AA22=BRASS!$E$153)),(BRASS!$C$153),("NA")))))))))))))))))))))))))))))))))))))))))))))))))))))))))))))))))))))))))))))))))))))))))))))))))))))))))))))))))))</f>
        <v>NA</v>
      </c>
      <c r="BC22" s="162" t="str">
        <f>IF(AND($AR22=BRASS!$B$154,($T22&gt;=BRASS!$F$154),($T22&lt;=BRASS!$G$154),($AA22=BRASS!$E$154)),(BRASS!$C$154),(IF(AND($AR22=BRASS!$B$155,($T22&gt;=BRASS!$F$155),($T22&lt;=BRASS!$G$155),($AA22=BRASS!$E$155)),(BRASS!$C$155),(IF(AND($AR22=BRASS!$B$156,($T22&gt;=BRASS!$F$156),($T22&lt;=BRASS!$G$156),($AA22=BRASS!$E$156)),(BRASS!$C$156),(IF(AND($AR22=BRASS!$B$157,($T22&gt;=BRASS!$F$157),($T22&lt;=BRASS!$G$157),($AA22=BRASS!$E$157)),(BRASS!$C$157),(IF(AND($AR22=BRASS!$B$158,($T22&gt;=BRASS!$F$158),($T22&lt;=BRASS!$G$158),($AA22=BRASS!$E$158)),(BRASS!$C$158),(IF(AND($AR22=BRASS!$B$159,($T22&gt;=BRASS!$F$159),($T22&lt;=BRASS!$G$159),($AA22=BRASS!$E$159)),(BRASS!$C$159),(IF(AND($AR22=BRASS!$B$160,($T22&gt;=BRASS!$F$160),($T22&lt;=BRASS!$G$160),($AA22=BRASS!$E$160)),(BRASS!$C$160),(IF(AND($AR22=BRASS!$B$161,($T22&gt;=BRASS!$F$161),($T22&lt;=BRASS!$G$161),($AA22=BRASS!$E$161)),(BRASS!$C$161),(IF(AND($AR22=BRASS!$B$162,($T22&gt;=BRASS!$F$162),($T22&lt;=BRASS!$G$162),($AA22=BRASS!$E$162)),(BRASS!$C$162),(IF(AND($AR22=BRASS!$B$163,($T22&gt;=BRASS!$F$163),($T22&lt;=BRASS!$G$163),($AA22=BRASS!$E$163)),(BRASS!$C$163),(IF(AND($AR22=BRASS!$B$164,($T22&gt;=BRASS!$F$164),($T22&lt;=BRASS!$G$164),($AA22=BRASS!$E$164)),(BRASS!$C$164),(IF(AND($AR22=BRASS!$B$165,($T22&gt;=BRASS!$F$165),($T22&lt;=BRASS!$G$165),($AA22=BRASS!$E$165)),(BRASS!$C$165),(IF(AND($AR22=BRASS!$B$166,($T22&gt;=BRASS!$F$166),($T22&lt;=BRASS!$G$166),($AA22=BRASS!$E$166)),(BRASS!$C$166),(IF(AND($AR22=BRASS!$B$167,($T22&gt;=BRASS!$F$167),($T22&lt;=BRASS!$G$167),($AA22=BRASS!$E$167)),(BRASS!$C$167),(IF(AND($AR22=BRASS!$B$168,($T22&gt;=BRASS!$F$168),($T22&lt;=BRASS!$G$168),($AA22=BRASS!$E$168)),(BRASS!$C$168),(IF(AND($AR22=BRASS!$B$169,($T22&gt;=BRASS!$F$169),($T22&lt;=BRASS!$G$169),($AA22=BRASS!$E$169)),(BRASS!$C$169),(IF(AND($AR22=BRASS!$B$170,($T22&gt;=BRASS!$F$170),($T22&lt;=BRASS!$G$170),($AA22=BRASS!$E$170)),(BRASS!$C$170),(IF(AND($AR22=BRASS!$B$171,($T22&gt;=BRASS!$F$171),($T22&lt;=BRASS!$G$171),($AA22=BRASS!$E$171)),(BRASS!$C$171),(IF(AND($AR22=BRASS!$B$172,($T22&gt;=BRASS!$F$172),($T22&lt;=BRASS!$G$172),($AA22=BRASS!$E$172)),(BRASS!$C$172),(IF(AND($AR22=BRASS!$B$173,($T22&gt;=BRASS!$F$173),($T22&lt;=BRASS!$G$173),($AA22=BRASS!$E$173)),(BRASS!$C$173),(IF(AND($AR22=BRASS!$B$174,($T22&gt;=BRASS!$F$174),($T22&lt;=BRASS!$G$174),($AA22=BRASS!$E$174)),(BRASS!$C$174),(IF(AND($AR22=BRASS!$B$175,($T22&gt;=BRASS!$F$175),($T22&lt;=BRASS!$G$175),($AA22=BRASS!$E$175)),(BRASS!$C$175),(IF(AND($AR22=BRASS!$B$176,($T22&gt;=BRASS!$F$176),($T22&lt;=BRASS!$G$176),($AA22=BRASS!$E$176)),(BRASS!$C$176),(IF(AND($AR22=BRASS!$B$177,($T22&gt;=BRASS!$F$177),($T22&lt;=BRASS!$G$177),($AA22=BRASS!$E$177)),(BRASS!$C$177),(IF(AND($AR22=BRASS!$B$178,($T22&gt;=BRASS!$F$178),($T22&lt;=BRASS!$G$178),($AA22=BRASS!$E$178)),(BRASS!$C$178),(IF(AND($AR22=BRASS!$B$179,($T22&gt;=BRASS!$F$179),($T22&lt;=BRASS!$G$179),($AA22=BRASS!$E$179)),(BRASS!$C$179),(IF(AND($AR22=BRASS!$B$180,($T22&gt;=BRASS!$F$180),($T22&lt;=BRASS!$G$180),($AA22=BRASS!$E$180)),(BRASS!$C$180),(IF(AND($AR22=BRASS!$B$181,($T22&gt;=BRASS!$F$181),($T22&lt;=BRASS!$G$181),($AA22=BRASS!$E$181)),(BRASS!$C$181),(IF(AND($AR22=BRASS!$B$182,($T22&gt;=BRASS!$F$182),($T22&lt;=BRASS!$G$182),($AA22=BRASS!$E$182)),(BRASS!$C$182),(IF(AND($AR22=BRASS!$B$183,($T22&gt;=BRASS!$F$183),($T22&lt;=BRASS!$G$183),($AA22=BRASS!$E$183)),(BRASS!$C$183),(IF(AND($AR22=BRASS!$B$184,($T22&gt;=BRASS!$F$184),($T22&lt;=BRASS!$G$184),($AA22=BRASS!$E$184)),(BRASS!$C$184),(IF(AND($AR22=BRASS!$B$185,($T22&gt;=BRASS!$F$185),($T22&lt;=BRASS!$G$185),($AA22=BRASS!$E$185)),(BRASS!$C$185),(IF(AND($AR22=BRASS!$B$186,($T22&gt;=BRASS!$F$186),($T22&lt;=BRASS!$G$186),($AA22=BRASS!$E$186)),(BRASS!$C$186),(IF(AND($AR22=BRASS!$B$187,($T22&gt;=BRASS!$F$187),($T22&lt;=BRASS!$G$187),($AA22=BRASS!$E$187)),(BRASS!$C$187),(IF(AND($AR22=BRASS!$B$188,($T22&gt;=BRASS!$F$188),($T22&lt;=BRASS!$G$188),($AA22=BRASS!$E$188)),(BRASS!$C$188),(IF(AND($AR22=BRASS!$B$189,($T22&gt;=BRASS!$F$189),($T22&lt;=BRASS!$G$189),($AA22=BRASS!$E$189)),(BRASS!$C$189),(IF(AND($AR22=BRASS!$B$190,($T22&gt;=BRASS!$F$190),($T22&lt;=BRASS!$G$190),($AA22=BRASS!$E$190)),(BRASS!$C$190),(IF(AND($AR22=BRASS!$B$191,($T22&gt;=BRASS!$F$191),($T22&lt;=BRASS!$G$191),($AA22=BRASS!$E$191)),(BRASS!$C$191),(IF(AND($AR22=BRASS!$B$192,($T22&gt;=BRASS!$F$192),($T22&lt;=BRASS!$G$192),($AA22=BRASS!$E$192)),(BRASS!$C$192),(IF(AND($AR22=BRASS!$B$193,($T22&gt;=BRASS!$F$193),($T22&lt;=BRASS!$G$193),($AA22=BRASS!$E$193)),(BRASS!$C$193),(IF(AND($AR22=BRASS!$B$194,($T22&gt;=BRASS!$F$194),($T22&lt;=BRASS!$G$194),($AA22=BRASS!$E$194)),(BRASS!$C$194),(IF(AND($AR22=BRASS!$B$195,($T22&gt;=BRASS!$F$195),($T22&lt;=BRASS!$G$195),($AA22=BRASS!$E$195)),(BRASS!$C$195),(IF(AND($AR22=BRASS!$B$196,($T22&gt;=BRASS!$F$196),($T22&lt;=BRASS!$G$196),($AA22=BRASS!$E$196)),(BRASS!$C$196),("NA"))))))))))))))))))))))))))))))))))))))))))))))))))))))))))))))))))))))))))))))))))))))</f>
        <v>NA</v>
      </c>
      <c r="BD22" s="162" t="str">
        <f>IF(AND($AR22=BRASS!$B$60,($T22&gt;=BRASS!$F$60),($T22&lt;=BRASS!$G$60),($AA22=BRASS!$E$60)),(BRASS!$C$60),(IF(AND($AR22=BRASS!$B$61,($T22&gt;=BRASS!$F$61),($T22&lt;=BRASS!$G$61),($AA22=BRASS!$E$61)),(BRASS!$C$61),(IF(AND($AR22=BRASS!$B$62,($T22&gt;=BRASS!$F$62),($T22&lt;=BRASS!$G$62),($AA22=BRASS!$E$62)),(BRASS!$C$62),(IF(AND($AR22=BRASS!$B$63,($T22&gt;=BRASS!$F$63),($T22&lt;=BRASS!$G$63),($AA22=BRASS!$E$63)),(BRASS!$C$63),(IF(AND($AR22=BRASS!$B$64,($T22&gt;=BRASS!$F$64),($T22&lt;=BRASS!$G$64),($AA22=BRASS!$E$64)),(BRASS!$C$64),(IF(AND($AR22=BRASS!$B$65,($T22&gt;=BRASS!$F$65),($T22&lt;=BRASS!$G$65),($AA22=BRASS!$E$65)),(BRASS!$C$65),(IF(AND($AR22=BRASS!$B$66,($T22&gt;=BRASS!$F$66),($T22&lt;=BRASS!$G$66),($AA22=BRASS!$E$66)),(BRASS!$C$66),(IF(AND($AR22=BRASS!$B$67,($T22&gt;=BRASS!$F$67),($T22&lt;=BRASS!$G$67),($AA22=BRASS!$E$67)),(BRASS!$C$67),(IF(AND($AR22=BRASS!$B$68,($T22&gt;=BRASS!$F$68),($T22&lt;=BRASS!$G$68),($AA22=BRASS!$E$68)),(BRASS!$C$68),(IF(AND($AR22=BRASS!$B$69,($T22&gt;=BRASS!$F$69),($T22&lt;=BRASS!$G$69),($AA22=BRASS!$E$69)),(BRASS!$C$69),(IF(AND($AR22=BRASS!$B$70,($T22&gt;=BRASS!$F$70),($T22&lt;=BRASS!$G$70),($AA22=BRASS!$E$70)),(BRASS!$C$70),(IF(AND($AR22=BRASS!$B$71,($T22&gt;=BRASS!$F$71),($T22&lt;=BRASS!$G$71),($AA22=BRASS!$E$71)),(BRASS!$C$71),(IF(AND($AR22=BRASS!$B$72,($T22&gt;=BRASS!$F$72),($T22&lt;=BRASS!$G$72),($AA22=BRASS!$E$72)),(BRASS!$C$72),(IF(AND($AR22=BRASS!$B$73,($T22&gt;=BRASS!$F$73),($T22&lt;=BRASS!$G$73),($AA22=BRASS!$E$73)),(BRASS!$C$73),(IF(AND($AR22=BRASS!$B$74,($T22&gt;=BRASS!$F$74),($T22&lt;=BRASS!$G$74),($AA22=BRASS!$E$74)),(BRASS!$C$74),(IF(AND($AR22=BRASS!$B$75,($T22&gt;=BRASS!$F$75),($T22&lt;=BRASS!$G$75),($AA22=BRASS!$E$75)),(BRASS!$C$75),(IF(AND($AR22=BRASS!$B$76,($T22&gt;=BRASS!$F$76),($T22&lt;=BRASS!$G$76),($AA22=BRASS!$E$76)),(BRASS!$C$76),(IF(AND($AR22=BRASS!$B$77,($T22&gt;=BRASS!$F$77),($T22&lt;=BRASS!$G$77),($AA22=BRASS!$E$77)),(BRASS!$C$77),(IF(AND($AR22=BRASS!$B$78,($T22&gt;=BRASS!$F$78),($T22&lt;=BRASS!$G$78),($AA22=BRASS!$E$78)),(BRASS!$C$78),(IF(AND($AR22=BRASS!$B$79,($T22&gt;=BRASS!$F$79),($T22&lt;=BRASS!$G$79),($AA22=BRASS!$E$79)),(BRASS!$C$79),(IF(AND($AR22=BRASS!$B$80,($T22&gt;=BRASS!$F$80),($T22&lt;=BRASS!$G$80),($AA22=BRASS!$E$80)),(BRASS!$C$80),(IF(AND($AR22=BRASS!$B$81,($T22&gt;=BRASS!$F$81),($T22&lt;=BRASS!$G$81),($AA22=BRASS!$E$81)),(BRASS!$C$81),(IF(AND($AR22=BRASS!$B$82,($T22&gt;=BRASS!$F$82),($T22&lt;=BRASS!$G$82),($AA22=BRASS!$E$82)),(BRASS!$C$82),(IF(AND($AR22=BRASS!$B$83,($T22&gt;=BRASS!$F$83),($T22&lt;=BRASS!$G$83),($AA22=BRASS!$E$83)),(BRASS!$C$83),(IF(AND($AR22=BRASS!$B$84,($T22&gt;=BRASS!$F$84),($T22&lt;=BRASS!$G$84),($AA22=BRASS!$E$84)),(BRASS!$C$84),(IF(AND($AR22=BRASS!$B$85,($T22&gt;=BRASS!$F$85),($T22&lt;=BRASS!$G$85),($AA22=BRASS!$E$85)),(BRASS!$C$85),(IF(AND($AR22=BRASS!$B$86,($T22&gt;=BRASS!$F$86),($T22&lt;=BRASS!$G$86),($AA22=BRASS!$E$86)),(BRASS!$C$86),(IF(AND($AR22=BRASS!$B$87,($T22&gt;=BRASS!$F$87),($T22&lt;=BRASS!$G$87),($AA22=BRASS!$E$87)),(BRASS!$C$87),(IF(AND($AR22=BRASS!$B$88,($T22&gt;=BRASS!$F$88),($T22&lt;=BRASS!$G$88),($AA22=BRASS!$E$88)),(BRASS!$C$88),(IF(AND($AR22=BRASS!$B$89,($T22&gt;=BRASS!$F$89),($T22&lt;=BRASS!$G$89),($AA22=BRASS!$E$89)),(BRASS!$C$89),(IF(AND($AR22=BRASS!$B$90,($T22&gt;=BRASS!$F$90),($T22&lt;=BRASS!$G$90),($AA22=BRASS!$E$90)),(BRASS!$C$90),(IF(AND($AR22=BRASS!$B$91,($T22&gt;=BRASS!$F$91),($T22&lt;=BRASS!$G$91),($AA22=BRASS!$E$91)),(BRASS!$C$91),(IF(AND($AR22=BRASS!$B$92,($T22&gt;=BRASS!$F$92),($T22&lt;=BRASS!$G$92),($AA22=BRASS!$E$92)),(BRASS!$C$92),(IF(AND($AR22=BRASS!$B$93,($T22&gt;=BRASS!$F$93),($T22&lt;=BRASS!$G$93),($AA22=BRASS!$E$93)),(BRASS!$C$93),(IF(AND($AR22=BRASS!$B$94,($T22&gt;=BRASS!$F$94),($T22&lt;=BRASS!$G$94),($AA22=BRASS!$E$94)),(BRASS!$C$94),(IF(AND($AR22=BRASS!$B$95,($T22&gt;=BRASS!$F$95),($T22&lt;=BRASS!$G$95),($AA22=BRASS!$E$95)),(BRASS!$C$95),(IF(AND($AR22=BRASS!$B$96,($T22&gt;=BRASS!$F$96),($T22&lt;=BRASS!$G$96),($AA22=BRASS!$E$96)),(BRASS!$C$96),(IF(AND($AR22=BRASS!$B$97,($T22&gt;=BRASS!$F$97),($T22&lt;=BRASS!$G$97),($AA22=BRASS!$E$97)),(BRASS!$C$97),("NA"))))))))))))))))))))))))))))))))))))))))))))))))))))))))))))))))))))))))))))</f>
        <v>NA</v>
      </c>
      <c r="BE22" s="97"/>
      <c r="BF22" s="85" t="str">
        <f t="shared" ref="BF22:BF31" si="18">RIGHT($V22,3)</f>
        <v xml:space="preserve"> ET</v>
      </c>
      <c r="BG22" s="85" t="str">
        <f t="shared" ref="BG22:BG31" si="19">LEFT($AS22,1)</f>
        <v xml:space="preserve"> </v>
      </c>
      <c r="BH22" s="85" t="str">
        <f>IF(AND($AR22=SS!$B$4,($T22&gt;=SS!$F$4),($T22&lt;=SS!$G$4),($V22=SS!$E$4)),(SS!$C$4),(IF(AND($AR22=SS!$B$5,($T22&gt;=SS!$F$5),($T22&lt;=SS!$G$5),($V22=SS!$E$5)),(SS!$C$5),(IF(AND($AR22=SS!$B$6,($T22&gt;=SS!$F$6),($T22&lt;=SS!$G$6),($V22=SS!$E$6)),(SS!$C$6),(IF(AND($AR22=SS!$B$7,($T22&gt;=SS!$F$7),($T22&lt;=SS!$G$7),($V22=SS!$E$7)),(SS!$C$7),(IF(AND($AR22=SS!$B$8,($T22&gt;=SS!$F$8),($T22&lt;=SS!$G$8),($V22=SS!$E$8)),(SS!$C$8),(IF(AND($AR22=SS!$B$9,($T22&gt;=SS!$F$9),($T22&lt;=SS!$G$9),($V22=SS!$E$9)),(SS!$C$9),(IF(AND($AR22=SS!$B$10,($T22&gt;=SS!$F$10),($T22&lt;=SS!$G$10),($V22=SS!$E$10)),(SS!$C$10),(IF(AND($AR22=SS!$B$11,($T22&gt;=SS!$F$11),($T22&lt;=SS!$G$11),($V22=SS!$E$11)),(SS!$C$11),(IF(AND($AR22=SS!$B$12,($T22&gt;=SS!$F$12),($T22&lt;=SS!$G$12),($V22=SS!$E$12)),(SS!$C$12),(IF(AND($AR22=SS!$B$13,($T22&gt;=SS!$F$13),($T22&lt;=SS!$G$13),($V22=SS!$E$13)),(SS!$C$13),(IF(AND($AR22=SS!$B$14,($T22&gt;=SS!$F$14),($T22&lt;=SS!$G$14),($V22=SS!$E$14)),(SS!$C$14),(IF(AND($AR22=SS!$B$15,($T22&gt;=SS!$F$15),($T22&lt;=SS!$G$15),($V22=SS!$E$15)),(SS!$C$15),(IF(AND($AR22=SS!$B$16,($T22&gt;=SS!$F$16),($T22&lt;=SS!$G$16),($V22=SS!$E$16)),(SS!$C$16),(IF(AND($AR22=SS!$B$17,($T22&gt;=SS!$F$17),($T22&lt;=SS!$G$17),($V22=SS!$E$17)),(SS!$C$17),(IF(AND($AR22=SS!$B$18,($T22&gt;=SS!$F$18),($T22&lt;=SS!$G$18),($V22=SS!$E$18)),(SS!$C$18),(IF(AND($AR22=SS!$B$19,($T22&gt;=SS!$F$19),($T22&lt;=SS!$G$19),($V22=SS!$E$19)),(SS!$C$19),(IF(AND($AR22=SS!$B$20,($T22&gt;=SS!$F$20),($T22&lt;=SS!$G$20),($V22=SS!$E$20)),(SS!$C$20),(IF(AND($AR22=SS!$B$21,($T22&gt;=SS!$F$21),($T22&lt;=SS!$G$21),($V22=SS!$E$21)),(SS!$C$21),(IF(AND($AR22=SS!$B$22,($T22&gt;=SS!$F$22),($T22&lt;=SS!$G$22),($V22=SS!$E$22)),(SS!$C$22),(IF(AND($AR22=SS!$B$23,($T22&gt;=SS!$F$23),($T22&lt;=SS!$G$23),($V22=SS!$E$23)),(SS!$C$23),(IF(AND($AR22=SS!$B$24,($T22&gt;=SS!$F$24),($T22&lt;=SS!$G$24),($V22=SS!$E$24)),(SS!$C$24),(IF(AND($AR22=SS!$B$25,($T22&gt;=SS!$F$25),($T22&lt;=SS!$G$25),($V22=SS!$E$25)),(SS!$C$25),(IF(AND($AR22=SS!$B$26,($T22&gt;=SS!$F$26),($T22&lt;=SS!$G$26),($V22=SS!$E$26)),(SS!$C$26),(IF(AND($AR22=SS!$B$27,($T22&gt;=SS!$F$27),($T22&lt;=SS!$G$27),($V22=SS!$E$27)),(SS!$C$27),(IF(AND($AR22=SS!$B$28,($T22&gt;=SS!$F$28),($T22&lt;=SS!$G$28),($V22=SS!$E$28)),(SS!$C$28),(IF(AND($AR22=SS!$B$29,($T22&gt;=SS!$F$29),($T22&lt;=SS!$G$29),($V22=SS!$E$29)),(SS!$C$29),(IF(AND($AR22=SS!$B$30,($T22&gt;=SS!$F$30),($T22&lt;=SS!$G$30),($V22=SS!$E$30)),(SS!$C$30),("NA"))))))))))))))))))))))))))))))))))))))))))))))))))))))</f>
        <v>SSW 02S</v>
      </c>
      <c r="BI22" s="83" t="str">
        <f>(IF(AND($AR22=SS!$B$31,($T22&gt;=SS!$F$31),($T22&lt;=SS!$G$31),($V22=SS!$E$31)),(SS!$C$31),(IF(AND($AR22=SS!$B$32,($T22&gt;=SS!$F$32),($T22&lt;=SS!$G$32),($V22=SS!$E$32)),(SS!$C$32),(IF(AND($AR22=SS!$B$33,($T22&gt;=SS!$F$33),($T22&lt;=SS!$G$33),($V22=SS!$E$33)),(SS!$C$33),(IF(AND($AR22=SS!$B$34,($T22&gt;=SS!$F$34),($T22&lt;=SS!$G$34),($V22=SS!$E$34)),(SS!$C$34),(IF(AND($AR22=SS!$B$35,($T22&gt;=SS!$F$35),($T22&lt;=SS!$G$35),($V22=SS!$E$35)),(SS!$C$35),(IF(AND($AR22=SS!$B$36,($T22&gt;=SS!$F$36),($T22&lt;=SS!$G$36),($V22=SS!$E$36)),(SS!$C$36),(IF(AND($AR22=SS!$B$37,($T22&gt;=SS!$F$37),($T22&lt;=SS!$G$37),($V22=SS!$E$37)),(SS!$C$37),(IF(AND($AR22=SS!$B$38,($T22&gt;=SS!$F$38),($T22&lt;=SS!$G$38),($V22=SS!$E$38)),(SS!$C$38),(IF(AND($AR22=SS!$B$39,($T22&gt;=SS!$F$39),($T22&lt;=SS!$G$39),($V22=SS!$E$39)),(SS!$C$39),(IF(AND($AR22=SS!$B$40,($T22&gt;=SS!$F$40),($T22&lt;=SS!$G$40),($V22=SS!$E$40)),(SS!$C$40),(IF(AND($AR22=SS!$B$41,($T22&gt;=SS!$F$41),($T22&lt;=SS!$G$41),($V22=SS!$E$41)),(SS!$C$41),(IF(AND($AR22=SS!$B$42,($T22&gt;=SS!$F$42),($T22&lt;=SS!$G$42),($V22=SS!$E$42)),(SS!$C$42),(IF(AND($AR22=SS!$B$43,($T22&gt;=SS!$F$43),($T22&lt;=SS!$G$43),($V22=SS!$E$43)),(SS!$C$43),(IF(AND($AR22=SS!$B$44,($T22&gt;=SS!$F$44),($T22&lt;=SS!$G$44),($V22=SS!$E$44)),(SS!$C$44),(IF(AND($AR22=SS!$B$45,($T22&gt;=SS!$F$45),($T22&lt;=SS!$G$45),($V22=SS!$E$45)),(SS!$C$45),(IF(AND($AR22=SS!$B$46,($T22&gt;=SS!$F$46),($T22&lt;=SS!$G$46),($V22=SS!$E$46)),(SS!$C$46),(IF(AND($AR22=SS!$B$47,($T22&gt;=SS!$F$47),($T22&lt;=SS!$G$47),($V22=SS!$E$47)),(SS!$C$47),(IF(AND($AR22=SS!$B$48,($T22&gt;=SS!$F$48),($T22&lt;=SS!$G$48),($V22=SS!$E$48)),(SS!$C$48),(IF(AND($AR22=SS!$B$49,($T22&gt;=SS!$F$49),($T22&lt;=SS!$G$49),($V22=SS!$E$49)),(SS!$C$49),(IF(AND($AR22=SS!$B$50,($T22&gt;=SS!$F$50),($T22&lt;=SS!$G$50),($V22=SS!$E$50)),(SS!$C$50),(IF(AND($AR22=SS!$B$51,($T22&gt;=SS!$F$51),($T22&lt;=SS!$G$51),($V22=SS!$E$51)),(SS!$C$51),(IF(AND($AR22=SS!$B$52,($T22&gt;=SS!$F$52),($T22&lt;=SS!$G$52),($V22=SS!$E$52)),(SS!$C$52),(IF(AND($AR22=SS!$B$53,($T22&gt;=SS!$F$53),($T22&lt;=SS!$G$53),($V22=SS!$E$53)),(SS!$C$53),(IF(AND($AR22=SS!$B$54,($T22&gt;=SS!$F$54),($T22&lt;=SS!$G$54),($V22=SS!$E$54)),(SS!$C$54),(IF(AND($AR22=SS!$B$55,($T22&gt;=SS!$F$55),($T22&lt;=SS!$G$55),($V22=SS!$E$55)),(SS!$C$55),(IF(AND($AR22=SS!$B$56,($T22&gt;=SS!$F$56),($T22&lt;=SS!$G$56),($V22=SS!$E$56)),(SS!$C$56),(IF(AND($AR22=SS!$B$57,($T22&gt;=SS!$F$57),($T22&lt;=SS!$G$57),($V22=SS!$E$57)),(SS!$C$57),(IF(AND($AR22=SS!$B$58,($T22&gt;=SS!$F$58),($T22&lt;=SS!$G$58),($V22=SS!$E$58)),(SS!$C$58),(IF(AND($AR22=SS!$B$59,($T22&gt;=SS!$F$59),($T22&lt;=SS!$G$59),($V22=SS!$E$59)),(SS!$C$59),(IF(AND($AR22=SS!$B$60,($T22&gt;=SS!$F$60),($T22&lt;=SS!$G$60),($V22=SS!$E$60)),(SS!$C$60),("NA")))))))))))))))))))))))))))))))))))))))))))))))))))))))))))))</f>
        <v>NA</v>
      </c>
      <c r="BJ22" s="83" t="str">
        <f>IF(AND($AR22=SS!$B$61,($T22&gt;=SS!$F$61),($T22&lt;=SS!$G$61),($V22=SS!$E$61)),(SS!$C$61),(IF(AND($AR22=SS!$B$62,($T22&gt;=SS!$F$62),($T22&lt;=SS!$G$62),($V22=SS!$E$62)),(SS!$C$62),(IF(AND($AR22=SS!$B$63,($T22&gt;=SS!$F$63),($T22&lt;=SS!$G$63),($V22=SS!$E$63)),(SS!$C$63),(IF(AND($AR22=SS!$B$64,($T22&gt;=SS!$F$64),($T22&lt;=SS!$G$64),($V22=SS!$E$64)),(SS!$C$64),(IF(AND($AR22=SS!$B$65,($T22&gt;=SS!$F$65),($T22&lt;=SS!$G$65),($V22=SS!$E$65)),(SS!$C$65),(IF(AND($AR22=SS!$B$66,($T22&gt;=SS!$F$66),($T22&lt;=SS!$G$66),($V22=SS!$E$66)),(SS!$C$66),(IF(AND($AR22=SS!$B$67,($T22&gt;=SS!$F$67),($T22&lt;=SS!$G$67),($V22=SS!$E$67)),(SS!$C$67),(IF(AND($AR22=SS!$B$68,($T22&gt;=SS!$F$68),($T22&lt;=SS!$G$68),($V22=SS!$E$68)),(SS!$C$68),(IF(AND($AR22=SS!$B$69,($T22&gt;=SS!$F$69),($T22&lt;=SS!$G$69),($V22=SS!$E$69)),(SS!$C$69),(IF(AND($AR22=SS!$B$70,($T22&gt;=SS!$F$70),($T22&lt;=SS!$G$70),($V22=SS!$E$70)),(SS!$C$70),(IF(AND($AR22=SS!$B$71,($T22&gt;=SS!$F$71),($T22&lt;=SS!$G$71),($V22=SS!$E$71)),(SS!$C$71),(IF(AND($AR22=SS!$B$72,($T22&gt;=SS!$F$72),($T22&lt;=SS!$G$72),($V22=SS!$E$72)),(SS!$C$72),(IF(AND($AR22=SS!$B$73,($T22&gt;=SS!$F$73),($T22&lt;=SS!$G$73),($V22=SS!$E$73)),(SS!$C$73),(IF(AND($AR22=SS!$B$74,($T22&gt;=SS!$F$74),($T22&lt;=SS!$G$74),($V22=SS!$E$74)),(SS!$C$74),(IF(AND($AR22=SS!$B$75,($T22&gt;=SS!$F$75),($T22&lt;=SS!$G$75),($V22=SS!$E$75)),(SS!$C$75),(IF(AND($AR22=SS!$B$76,($T22&gt;=SS!$F$76),($T22&lt;=SS!$G$76),($V22=SS!$E$76)),(SS!$C$76),("NA"))))))))))))))))))))))))))))))))</f>
        <v>NA</v>
      </c>
      <c r="BK22" s="82" t="str">
        <f>IF(AND($AR22=SS!$B$77,($T22&gt;=SS!$F$77),($T22&lt;=SS!$G$77),($V22=SS!$E$77)),(SS!$C$77),(IF(AND($AR22=SS!$B$78,($T22&gt;=SS!$F$78),($T22&lt;=SS!$G$78),($V22=SS!$E$78)),(SS!$C$78),(IF(AND($AR22=SS!$B$79,($T22&gt;=SS!$F$79),($T22&lt;=SS!$G$79),($V22=SS!$E$79)),(SS!$C$79),(IF(AND($AR22=SS!$B$80,($T22&gt;=SS!$F$80),($T22&lt;=SS!$G$80),($V22=SS!$E$80)),(SS!$C$80),(IF(AND($AR22=SS!$B$81,($T22&gt;=SS!$F$81),($T22&lt;=SS!$G$81),($V22=SS!$E$81)),(SS!$C$81),(IF(AND($AR22=SS!$B$82,($T22&gt;=SS!$F$82),($T22&lt;=SS!$G$82),($V22=SS!$E$82)),(SS!$C$82),(IF(AND($AR22=SS!$B$83,($T22&gt;=SS!$F$83),($T22&lt;=SS!$G$83),($V22=SS!$E$83)),(SS!$C$83),(IF(AND($AR22=SS!$B$84,($T22&gt;=SS!$F$84),($T22&lt;=SS!$G$84),($V22=SS!$E$84)),(SS!$C$84),(IF(AND($AR22=SS!$B$85,($T22&gt;=SS!$F$85),($T22&lt;=SS!$G$85),($V22=SS!$E$85)),(SS!$C$85),(IF(AND($AR22=SS!$B$86,($T22&gt;=SS!$F$86),($T22&lt;=SS!$G$86),($V22=SS!$E$86)),(SS!$C$86),(IF(AND($AR22=SS!$B$87,($T22&gt;=SS!$F$87),($T22&lt;=SS!$G$87),($V22=SS!$E$87)),(SS!$C$87),(IF(AND($AR22=SS!$B$88,($T22&gt;=SS!$F$88),($T22&lt;=SS!$G$88),($V22=SS!$E$88)),(SS!$C$88),(IF(AND($AR22=SS!$B$89,($T22&gt;=SS!$F$89),($T22&lt;=SS!$G$89),($V22=SS!$E$89)),(SS!$C$89),(IF(AND($AR22=SS!$B$90,($T22&gt;=SS!$F$90),($T22&lt;=SS!$G$90),($V22=SS!$E$90)),(SS!$C$90),(IF(AND($AR22=SS!$B$91,($T22&gt;=SS!$F$91),($T22&lt;=SS!$G$91),($V22=SS!$E$91)),(SS!$C$91),(IF(AND($AR22=SS!$B$92,($T22&gt;=SS!$F$92),($T22&lt;=SS!$G$92),($V22=SS!$E$92)),(SS!$C$92),(IF(AND($AR22=SS!$B$93,($T22&gt;=SS!$F$93),($T22&lt;=SS!$G$93),($V22=SS!$E$93)),(SS!$C$93),(IF(AND($AR22=SS!$B$94,($T22&gt;=SS!$F$94),($T22&lt;=SS!$G$94),($V22=SS!$E$94)),(SS!$C$94),(IF(AND($AR22=SS!$B$95,($T22&gt;=SS!$F$95),($T22&lt;=SS!$G$95),($V22=SS!$E$95)),(SS!$C$95),(IF(AND($AR22=SS!$B$96,($T22&gt;=SS!$F$96),($T22&lt;=SS!$G$96),($V22=SS!$E$96)),(SS!$C$96),("NA"))))))))))))))))))))))))))))))))))))))))</f>
        <v>NA</v>
      </c>
      <c r="BL22" s="85" t="str">
        <f t="shared" ref="BL22:BL31" si="20">RIGHT($AA22,3)</f>
        <v xml:space="preserve"> ET</v>
      </c>
      <c r="BM22" s="85" t="str">
        <f t="shared" ref="BM22:BM31" si="21">LEFT($AY22,1)</f>
        <v xml:space="preserve"> </v>
      </c>
      <c r="BN22" s="85" t="str">
        <f>IF(AND($AR22=SS!$B$4,($T22&gt;=SS!$F$4),($T22&lt;=SS!$G$4),($AA22=SS!$E$4)),(SS!$C$4),(IF(AND($AR22=SS!$B$5,($T22&gt;=SS!$F$5),($T22&lt;=SS!$G$5),($AA22=SS!$E$5)),(SS!$C$5),(IF(AND($AR22=SS!$B$6,($T22&gt;=SS!$F$6),($T22&lt;=SS!$G$6),($AA22=SS!$E$6)),(SS!$C$6),(IF(AND($AR22=SS!$B$7,($T22&gt;=SS!$F$7),($T22&lt;=SS!$G$7),($AA22=SS!$E$7)),(SS!$C$7),(IF(AND($AR22=SS!$B$8,($T22&gt;=SS!$F$8),($T22&lt;=SS!$G$8),($AA22=SS!$E$8)),(SS!$C$8),(IF(AND($AR22=SS!$B$9,($T22&gt;=SS!$F$9),($T22&lt;=SS!$G$9),($AA22=SS!$E$9)),(SS!$C$9),(IF(AND($AR22=SS!$B$10,($T22&gt;=SS!$F$10),($T22&lt;=SS!$G$10),($AA22=SS!$E$10)),(SS!$C$10),(IF(AND($AR22=SS!$B$11,($T22&gt;=SS!$F$11),($T22&lt;=SS!$G$11),($AA22=SS!$E$11)),(SS!$C$11),(IF(AND($AR22=SS!$B$12,($T22&gt;=SS!$F$12),($T22&lt;=SS!$G$12),($AA22=SS!$E$12)),(SS!$C$12),(IF(AND($AR22=SS!$B$13,($T22&gt;=SS!$F$13),($T22&lt;=SS!$G$13),($AA22=SS!$E$13)),(SS!$C$13),(IF(AND($AR22=SS!$B$14,($T22&gt;=SS!$F$14),($T22&lt;=SS!$G$14),($AA22=SS!$E$14)),(SS!$C$14),(IF(AND($AR22=SS!$B$15,($T22&gt;=SS!$F$15),($T22&lt;=SS!$G$15),($AA22=SS!$E$15)),(SS!$C$15),(IF(AND($AR22=SS!$B$16,($T22&gt;=SS!$F$16),($T22&lt;=SS!$G$16),($AA22=SS!$E$16)),(SS!$C$16),(IF(AND($AR22=SS!$B$17,($T22&gt;=SS!$F$17),($T22&lt;=SS!$G$17),($AA22=SS!$E$17)),(SS!$C$17),(IF(AND($AR22=SS!$B$18,($T22&gt;=SS!$F$18),($T22&lt;=SS!$G$18),($AA22=SS!$E$18)),(SS!$C$18),(IF(AND($AR22=SS!$B$19,($T22&gt;=SS!$F$19),($T22&lt;=SS!$G$19),($AA22=SS!$E$19)),(SS!$C$19),(IF(AND($AR22=SS!$B$20,($T22&gt;=SS!$F$20),($T22&lt;=SS!$G$20),($AA22=SS!$E$20)),(SS!$C$20),(IF(AND($AR22=SS!$B$21,($T22&gt;=SS!$F$21),($T22&lt;=SS!$G$21),($AA22=SS!$E$21)),(SS!$C$21),(IF(AND($AR22=SS!$B$22,($T22&gt;=SS!$F$22),($T22&lt;=SS!$G$22),($AA22=SS!$E$22)),(SS!$C$22),(IF(AND($AR22=SS!$B$23,($T22&gt;=SS!$F$23),($T22&lt;=SS!$G$23),($AA22=SS!$E$23)),(SS!$C$23),(IF(AND($AR22=SS!$B$24,($T22&gt;=SS!$F$24),($T22&lt;=SS!$G$24),($AA22=SS!$E$24)),(SS!$C$24),(IF(AND($AR22=SS!$B$25,($T22&gt;=SS!$F$25),($T22&lt;=SS!$G$25),($AA22=SS!$E$25)),(SS!$C$25),(IF(AND($AR22=SS!$B$26,($T22&gt;=SS!$F$26),($T22&lt;=SS!$G$26),($AA22=SS!$E$26)),(SS!$C$26),(IF(AND($AR22=SS!$B$27,($T22&gt;=SS!$F$27),($T22&lt;=SS!$G$27),($AA22=SS!$E$27)),(SS!$C$27),(IF(AND($AR22=SS!$B$28,($T22&gt;=SS!$F$28),($T22&lt;=SS!$G$28),($AA22=SS!$E$28)),(SS!$C$28),(IF(AND($AR22=SS!$B$29,($T22&gt;=SS!$F$29),($T22&lt;=SS!$G$29),($AA22=SS!$E$29)),(SS!$C$29),(IF(AND($AR22=SS!$B$30,($T22&gt;=SS!$F$30),($T22&lt;=SS!$G$30),($AA22=SS!$E$30)),(SS!$C$30),(IF(AND($AR22=SS!$B$31,($T22&gt;=SS!$F$31),($T22&lt;=SS!$G$31),($AA22=SS!$E$31)),(SS!$C$31),(IF(AND($AR22=SS!$B$32,($T22&gt;=SS!$F$32),($T22&lt;=SS!$G$32),($AA22=SS!$E$32)),(SS!$C$32),(IF(AND($AR22=SS!$B$33,($T22&gt;=SS!$F$33),($T22&lt;=SS!$G$33),($AA22=SS!$E$33)),(SS!$C$33),(IF(AND($AR22=SS!$B$34,($T22&gt;=SS!$F$34),($T22&lt;=SS!$G$34),($AA22=SS!$E$34)),(SS!$C$34),(IF(AND($AR22=SS!$B$35,($T22&gt;=SS!$F$35),($T22&lt;=SS!$G$35),($AA22=SS!$E$35)),(SS!$C$35),(IF(AND($AR22=SS!$B$36,($T22&gt;=SS!$F$36),($T22&lt;=SS!$G$36),($AA22=SS!$E$36)),(SS!$C$36),(IF(AND($AR22=SS!$B$37,($T22&gt;=SS!$F$37),($T22&lt;=SS!$G$37),($AA22=SS!$E$37)),(SS!$C$37),(IF(AND($AR22=SS!$B$38,($T22&gt;=SS!$F$38),($T22&lt;=SS!$G$38),($AA22=SS!$E$38)),(SS!$C$38),(IF(AND($AR22=SS!$B$39,($T22&gt;=SS!$F$39),($T22&lt;=SS!$G$39),($AA22=SS!$E$39)),(SS!$C$39),(IF(AND($AR22=SS!$B$40,($T22&gt;=SS!$F$40),($T22&lt;=SS!$G$40),($AA22=SS!$E$40)),(SS!$C$40),(IF(AND($AR22=SS!$B$41,($T22&gt;=SS!$F$41),($T22&lt;=SS!$G$41),($AA22=SS!$E$41)),(SS!$C$41),(IF(AND($AR22=SS!$B$42,($T22&gt;=SS!$F$42),($T22&lt;=SS!$G$42),($AA22=SS!$E$42)),(SS!$C$42),(IF(AND($AR22=SS!$B$43,($T22&gt;=SS!$F$43),($T22&lt;=SS!$G$43),($AA22=SS!$E$43)),(SS!$C$43),(IF(AND($AR22=SS!$B$44,($T22&gt;=SS!$F$44),($T22&lt;=SS!$G$44),($AA22=SS!$E$44)),(SS!$C$44),(IF(AND($AR22=SS!$B$45,($T22&gt;=SS!$F$45),($T22&lt;=SS!$G$45),($AA22=SS!$E$45)),(SS!$C$45),(IF(AND($AR22=SS!$B$46,($T22&gt;=SS!$F$46),($T22&lt;=SS!$G$46),($AA22=SS!$E$46)),(SS!$C$46),(IF(AND($AR22=SS!$B$47,($T22&gt;=SS!$F$47),($T22&lt;=SS!$G$47),($AA22=SS!$E$47)),(SS!$C$47),(IF(AND($AR22=SS!$B$48,($T22&gt;=SS!$F$48),($T22&lt;=SS!$G$48),($AA22=SS!$E$48)),(SS!$C$48),(IF(AND($AR22=SS!$B$49,($T22&gt;=SS!$F$49),($T22&lt;=SS!$G$49),($AA22=SS!$E$49)),(SS!$C$49),(IF(AND($AR22=SS!$B$50,($T22&gt;=SS!$F$50),($T22&lt;=SS!$G$50),($AA22=SS!$E$50)),(SS!$C$50),(IF(AND($AR22=SS!$B$51,($T22&gt;=SS!$F$51),($T22&lt;=SS!$G$51),($AA22=SS!$E$51)),(SS!$C$51),(IF(AND($AR22=SS!$B$52,($T22&gt;=SS!$F$52),($T22&lt;=SS!$G$52),($AA22=SS!$E$52)),(SS!$C$52),(IF(AND($AR22=SS!$B$53,($T22&gt;=SS!$F$53),($T22&lt;=SS!$G$53),($AA22=SS!$E$53)),(SS!$C$53),(IF(AND($AR22=SS!$B$54,($T22&gt;=SS!$F$54),($T22&lt;=SS!$G$54),($AA22=SS!$E$54)),(SS!$C$54),(IF(AND($AR22=SS!$B$55,($T22&gt;=SS!$F$55),($T22&lt;=SS!$G$55),($AA22=SS!$E$55)),(SS!$C$55),(IF(AND($AR22=SS!$B$56,($T22&gt;=SS!$F$56),($T22&lt;=SS!$G$56),($AA22=SS!$E$56)),(SS!$C$56),(IF(AND($AR22=SS!$B$57,($T22&gt;=SS!$F$57),($T22&lt;=SS!$G$57),($AA22=SS!$E$57)),(SS!$C$57),(IF(AND($AR22=SS!$B$58,($T22&gt;=SS!$F$58),($T22&lt;=SS!$G$58),($AA22=SS!$E$58)),(SS!$C$58),(IF(AND($AR22=SS!$B$59,($T22&gt;=SS!$F$59),($T22&lt;=SS!$G$59),($AA22=SS!$E$59)),(SS!$C$59),("NA"))))))))))))))))))))))))))))))))))))))))))))))))))))))))))))))))))))))))))))))))))))))))))))))))))))))))))))))))</f>
        <v>SSW 02S</v>
      </c>
      <c r="BO22" s="83" t="str">
        <f>(IF(AND($AR22=SS!$B$31,($T22&gt;=SS!$F$31),($T22&lt;=SS!$G$31),($AA22=SS!$E$31)),(SS!$C$31),(IF(AND($AR22=SS!$B$32,($T22&gt;=SS!$F$32),($T22&lt;=SS!$G$32),($AA22=SS!$E$32)),(SS!$C$32),(IF(AND($AR22=SS!$B$33,($T22&gt;=SS!$F$33),($T22&lt;=SS!$G$33),($AA22=SS!$E$33)),(SS!$C$33),(IF(AND($AR22=SS!$B$34,($T22&gt;=SS!$F$34),($T22&lt;=SS!$G$34),($AA22=SS!$E$34)),(SS!$C$34),(IF(AND($AR22=SS!$B$35,($T22&gt;=SS!$F$35),($T22&lt;=SS!$G$35),($AA22=SS!$E$35)),(SS!$C$35),(IF(AND($AR22=SS!$B$36,($T22&gt;=SS!$F$36),($T22&lt;=SS!$G$36),($AA22=SS!$E$36)),(SS!$C$36),(IF(AND($AR22=SS!$B$37,($T22&gt;=SS!$F$37),($T22&lt;=SS!$G$37),($AA22=SS!$E$37)),(SS!$C$37),(IF(AND($AR22=SS!$B$38,($T22&gt;=SS!$F$38),($T22&lt;=SS!$G$38),($AA22=SS!$E$38)),(SS!$C$38),(IF(AND($AR22=SS!$B$39,($T22&gt;=SS!$F$39),($T22&lt;=SS!$G$39),($AA22=SS!$E$39)),(SS!$C$39),(IF(AND($AR22=SS!$B$40,($T22&gt;=SS!$F$40),($T22&lt;=SS!$G$40),($AA22=SS!$E$40)),(SS!$C$40),(IF(AND($AR22=SS!$B$41,($T22&gt;=SS!$F$41),($T22&lt;=SS!$G$41),($AA22=SS!$E$41)),(SS!$C$41),(IF(AND($AR22=SS!$B$42,($T22&gt;=SS!$F$42),($T22&lt;=SS!$G$42),($AA22=SS!$E$42)),(SS!$C$42),(IF(AND($AR22=SS!$B$43,($T22&gt;=SS!$F$43),($T22&lt;=SS!$G$43),($AA22=SS!$E$43)),(SS!$C$43),(IF(AND($AR22=SS!$B$44,($T22&gt;=SS!$F$44),($T22&lt;=SS!$G$44),($AA22=SS!$E$44)),(SS!$C$44),(IF(AND($AR22=SS!$B$45,($T22&gt;=SS!$F$45),($T22&lt;=SS!$G$45),($AA22=SS!$E$45)),(SS!$C$45),(IF(AND($AR22=SS!$B$46,($T22&gt;=SS!$F$46),($T22&lt;=SS!$G$46),($AA22=SS!$E$46)),(SS!$C$46),(IF(AND($AR22=SS!$B$47,($T22&gt;=SS!$F$47),($T22&lt;=SS!$G$47),($AA22=SS!$E$47)),(SS!$C$47),(IF(AND($AR22=SS!$B$48,($T22&gt;=SS!$F$48),($T22&lt;=SS!$G$48),($AA22=SS!$E$48)),(SS!$C$48),(IF(AND($AR22=SS!$B$49,($T22&gt;=SS!$F$49),($T22&lt;=SS!$G$49),($AA22=SS!$E$49)),(SS!$C$49),(IF(AND($AR22=SS!$B$50,($T22&gt;=SS!$F$50),($T22&lt;=SS!$G$50),($AA22=SS!$E$50)),(SS!$C$50),(IF(AND($AR22=SS!$B$51,($T22&gt;=SS!$F$51),($T22&lt;=SS!$G$51),($AA22=SS!$E$51)),(SS!$C$51),(IF(AND($AR22=SS!$B$52,($T22&gt;=SS!$F$52),($T22&lt;=SS!$G$52),($AA22=SS!$E$52)),(SS!$C$52),(IF(AND($AR22=SS!$B$53,($T22&gt;=SS!$F$53),($T22&lt;=SS!$G$53),($AA22=SS!$E$53)),(SS!$C$53),(IF(AND($AR22=SS!$B$54,($T22&gt;=SS!$F$54),($T22&lt;=SS!$G$54),($AA22=SS!$E$54)),(SS!$C$54),(IF(AND($AR22=SS!$B$55,($T22&gt;=SS!$F$55),($T22&lt;=SS!$G$55),($AA22=SS!$E$55)),(SS!$C$55),(IF(AND($AR22=SS!$B$56,($T22&gt;=SS!$F$56),($T22&lt;=SS!$G$56),($AA22=SS!$E$56)),(SS!$C$56),(IF(AND($AR22=SS!$B$57,($T22&gt;=SS!$F$57),($T22&lt;=SS!$G$57),($AA22=SS!$E$57)),(SS!$C$57),(IF(AND($AR22=SS!$B$58,($T22&gt;=SS!$F$58),($T22&lt;=SS!$G$58),($AA22=SS!$E$58)),(SS!$C$58),(IF(AND($AR22=SS!$B$59,($T22&gt;=SS!$F$59),($T22&lt;=SS!$G$59),($AA22=SS!$E$59)),(SS!$C$59),("NA")))))))))))))))))))))))))))))))))))))))))))))))))))))))))))</f>
        <v>NA</v>
      </c>
      <c r="BP22" s="152" t="str">
        <f>IF(AND($AR22=SS!$B$61,($T22&gt;=SS!$F$61),($T22&lt;=SS!$G$61),($AA22=SS!$E$61)),(SS!$C$61),(IF(AND($AR22=SS!$B$62,($T22&gt;=SS!$F$62),($T22&lt;=SS!$G$62),($AA22=SS!$E$62)),(SS!$C$62),(IF(AND($AR22=SS!$B$63,($T22&gt;=SS!$F$63),($T22&lt;=SS!$G$63),($AA22=SS!$E$63)),(SS!$C$63),(IF(AND($AR22=SS!$B$64,($T22&gt;=SS!$F$64),($T22&lt;=SS!$G$64),($AA22=SS!$E$64)),(SS!$C$64),(IF(AND($AR22=SS!$B$65,($T22&gt;=SS!$F$65),($T22&lt;=SS!$G$65),($AA22=SS!$E$65)),(SS!$C$65),(IF(AND($AR22=SS!$B$66,($T22&gt;=SS!$F$66),($T22&lt;=SS!$G$66),($AA22=SS!$E$66)),(SS!$C$66),(IF(AND($AR22=SS!$B$67,($T22&gt;=SS!$F$67),($T22&lt;=SS!$G$67),($AA22=SS!$E$67)),(SS!$C$67),(IF(AND($AR22=SS!$B$68,($T22&gt;=SS!$F$68),($T22&lt;=SS!$G$68),($AA22=SS!$E$68)),(SS!$C$68),(IF(AND($AR22=SS!$B$69,($T22&gt;=SS!$F$69),($T22&lt;=SS!$G$69),($AA22=SS!$E$69)),(SS!$C$69),(IF(AND($AR22=SS!$B$70,($T22&gt;=SS!$F$70),($T22&lt;=SS!$G$70),($AA22=SS!$E$70)),(SS!$C$70),(IF(AND($AR22=SS!$B$71,($T22&gt;=SS!$F$71),($T22&lt;=SS!$G$71),($AA22=SS!$E$71)),(SS!$C$71),(IF(AND($AR22=SS!$B$72,($T22&gt;=SS!$F$72),($T22&lt;=SS!$G$72),($AA22=SS!$E$72)),(SS!$C$72),(IF(AND($AR22=SS!$B$73,($T22&gt;=SS!$F$73),($T22&lt;=SS!$G$73),($AA22=SS!$E$73)),(SS!$C$73),(IF(AND($AR22=SS!$B$74,($T22&gt;=SS!$F$74),($T22&lt;=SS!$G$74),($AA22=SS!$E$74)),(SS!$C$74),(IF(AND($AR22=SS!$B$75,($T22&gt;=SS!$F$75),($T22&lt;=SS!$G$75),($AA22=SS!$E$75)),(SS!$C$75),(IF(AND($AR22=SS!$B$76,($T22&gt;=SS!$F$76),($T22&lt;=SS!$G$76),($AA22=SS!$E$76)),(SS!$C$76),("NA"))))))))))))))))))))))))))))))))</f>
        <v>NA</v>
      </c>
      <c r="BQ22" s="152" t="str">
        <f>IF(AND($AR22=SS!$B$77,($T22&gt;=SS!$F$77),($T22&lt;=SS!$G$77),($AA22=SS!$E$77)),(SS!$C$77),(IF(AND($AR22=SS!$B$78,($T22&gt;=SS!$F$78),($T22&lt;=SS!$G$78),($AA22=SS!$E$78)),(SS!$C$78),(IF(AND($AR22=SS!$B$79,($T22&gt;=SS!$F$79),($T22&lt;=SS!$G$79),($AA22=SS!$E$79)),(SS!$C$79),(IF(AND($AR22=SS!$B$80,($T22&gt;=SS!$F$80),($T22&lt;=SS!$G$80),($AA22=SS!$E$80)),(SS!$C$80),(IF(AND($AR22=SS!$B$81,($T22&gt;=SS!$F$81),($T22&lt;=SS!$G$81),($AA22=SS!$E$81)),(SS!$C$81),(IF(AND($AR22=SS!$B$82,($T22&gt;=SS!$F$82),($T22&lt;=SS!$G$82),($AA22=SS!$E$82)),(SS!$C$82),(IF(AND($AR22=SS!$B$83,($T22&gt;=SS!$F$83),($T22&lt;=SS!$G$83),($AA22=SS!$E$83)),(SS!$C$83),(IF(AND($AR22=SS!$B$84,($T22&gt;=SS!$F$84),($T22&lt;=SS!$G$84),($AA22=SS!$E$84)),(SS!$C$84),(IF(AND($AR22=SS!$B$85,($T22&gt;=SS!$F$85),($T22&lt;=SS!$G$85),($AA22=SS!$E$85)),(SS!$C$85),(IF(AND($AR22=SS!$B$86,($T22&gt;=SS!$F$86),($T22&lt;=SS!$G$86),($AA22=SS!$E$86)),(SS!$C$86),(IF(AND($AR22=SS!$B$87,($T22&gt;=SS!$F$87),($T22&lt;=SS!$G$87),($AA22=SS!$E$87)),(SS!$C$87),(IF(AND($AR22=SS!$B$88,($T22&gt;=SS!$F$88),($T22&lt;=SS!$G$88),($AA22=SS!$E$88)),(SS!$C$88),(IF(AND($AR22=SS!$B$89,($T22&gt;=SS!$F$89),($T22&lt;=SS!$G$89),($AA22=SS!$E$89)),(SS!$C$89),(IF(AND($AR22=SS!$B$90,($T22&gt;=SS!$F$90),($T22&lt;=SS!$G$90),($AA22=SS!$E$90)),(SS!$C$90),(IF(AND($AR22=SS!$B$91,($T22&gt;=SS!$F$91),($T22&lt;=SS!$G$91),($AA22=SS!$E$91)),(SS!$C$91),(IF(AND($AR22=SS!$B$92,($T22&gt;=SS!$F$92),($T22&lt;=SS!$G$92),($AA22=SS!$E$92)),(SS!$C$92),(IF(AND($AR22=SS!$B$93,($T22&gt;=SS!$F$93),($T22&lt;=SS!$G$93),($AA22=SS!$E$93)),(SS!$C$93),(IF(AND($AR22=SS!$B$94,($T22&gt;=SS!$F$94),($T22&lt;=SS!$G$94),($AA22=SS!$E$94)),(SS!$C$94),(IF(AND($AR22=SS!$B$95,($T22&gt;=SS!$F$95),($T22&lt;=SS!$G$95),($AA22=SS!$E$95)),(SS!$C$95),(IF(AND($AR22=SS!$B$96,($T22&gt;=SS!$F$96),($T22&lt;=SS!$G$96),($AA22=SS!$E$96)),(SS!$C$96),("NA"))))))))))))))))))))))))))))))))))))))))</f>
        <v>NA</v>
      </c>
      <c r="BR22" s="84"/>
    </row>
    <row r="23" spans="1:70" s="53" customFormat="1" ht="38.25" customHeight="1" x14ac:dyDescent="0.35">
      <c r="A23" s="296"/>
      <c r="B23" s="277"/>
      <c r="C23" s="275"/>
      <c r="D23" s="147"/>
      <c r="E23" s="163"/>
      <c r="F23" s="146" t="str">
        <f>CONCATENATE(O23,"/",E23)</f>
        <v>LIP-1 - TBA-2/</v>
      </c>
      <c r="G23" s="277"/>
      <c r="H23" s="275"/>
      <c r="I23" s="277"/>
      <c r="J23" s="277" t="s">
        <v>502</v>
      </c>
      <c r="K23" s="283"/>
      <c r="L23" s="277"/>
      <c r="M23" s="277"/>
      <c r="N23" s="147" t="str">
        <f t="shared" ref="N23:N31" si="22">CONCATENATE(E23,"/",O23)</f>
        <v>/LIP-1 - TBA-2</v>
      </c>
      <c r="O23" s="147" t="str">
        <f>P22&amp;" - "&amp;Q23</f>
        <v>LIP-1 - TBA-2</v>
      </c>
      <c r="P23" s="299"/>
      <c r="Q23" s="94" t="s">
        <v>528</v>
      </c>
      <c r="R23" s="299"/>
      <c r="S23" s="275"/>
      <c r="T23" s="293"/>
      <c r="U23" s="286"/>
      <c r="V23" s="289"/>
      <c r="W23" s="280"/>
      <c r="X23" s="302"/>
      <c r="Y23" s="305"/>
      <c r="Z23" s="302"/>
      <c r="AA23" s="289"/>
      <c r="AB23" s="280"/>
      <c r="AC23" s="302"/>
      <c r="AD23" s="305"/>
      <c r="AE23" s="275"/>
      <c r="AF23" s="160"/>
      <c r="AG23" s="147"/>
      <c r="AH23" s="150"/>
      <c r="AI23" s="147"/>
      <c r="AJ23" s="150"/>
      <c r="AK23" s="64"/>
      <c r="AL23" s="64" t="s">
        <v>529</v>
      </c>
      <c r="AQ23" s="85" t="str">
        <f t="shared" si="13"/>
        <v/>
      </c>
      <c r="AR23" s="85" t="str">
        <f>'GLAND SELEC. INPUT &amp; NOTES SHT'!$H$16</f>
        <v>BRACO</v>
      </c>
      <c r="AS23" s="85" t="str">
        <f t="shared" si="14"/>
        <v/>
      </c>
      <c r="AT23" s="85" t="str">
        <f t="shared" si="15"/>
        <v/>
      </c>
      <c r="AU23" s="85" t="str">
        <f>IF(AND($AR23=BRASS!$B$4,($T23&gt;=BRASS!$F$4),($T23&lt;=BRASS!$G$4),($V23=BRASS!$E$4)),(BRASS!$C$4),(IF(AND($AR23=BRASS!$B$5,($T23&gt;=BRASS!$F$5),($T23&lt;=BRASS!$G$5),($V23=BRASS!$E$5)),(BRASS!$C$5),(IF(AND($AR23=BRASS!$B$6,($T23&gt;=BRASS!$F$6),($T23&lt;=BRASS!$G$6),($V23=BRASS!$E$6)),(BRASS!$C$6),(IF(AND($AR23=BRASS!$B$7,($T23&gt;=BRASS!$F$7),($T23&lt;=BRASS!$G$7),($V23=BRASS!$E$7)),(BRASS!$C$7),(IF(AND($AR23=BRASS!$B$8,($T23&gt;=BRASS!$F$8),($T23&lt;=BRASS!$G$8),($V23=BRASS!$E$8)),(BRASS!$C$8),(IF(AND($AR23=BRASS!$B$9,($T23&gt;=BRASS!$F$9),($T23&lt;=BRASS!$G$9),($V23=BRASS!$E$9)),(BRASS!$C$9),(IF(AND($AR23=BRASS!$B$10,($T23&gt;=BRASS!$F$10),($T23&lt;=BRASS!$G$10),($V23=BRASS!$E$10)),(BRASS!$C$10),(IF(AND($AR23=BRASS!$B$11,($T23&gt;=BRASS!$F$11),($T23&lt;=BRASS!$G$11),($V23=BRASS!$E$11)),(BRASS!$C$11),(IF(AND($AR23=BRASS!$B$12,($T23&gt;=BRASS!$F$12),($T23&lt;=BRASS!$G$12),($V23=BRASS!$E$12)),(BRASS!$C$12),(IF(AND($AR23=BRASS!$B$13,($T23&gt;=BRASS!$F$13),($T23&lt;=BRASS!$G$13),($V23=BRASS!$E$13)),(BRASS!$C$13),(IF(AND($AR23=BRASS!$B$14,($T23&gt;=BRASS!$F$14),($T23&lt;=BRASS!$G$14),($V23=BRASS!$E$14)),(BRASS!$C$14),(IF(AND($AR23=BRASS!$B$15,($T23&gt;=BRASS!$F$15),($T23&lt;=BRASS!$G$15),($V23=BRASS!$E$15)),(BRASS!$C$15),(IF(AND($AR23=BRASS!$B$16,($T23&gt;=BRASS!$F$16),($T23&lt;=BRASS!$G$16),($V23=BRASS!$E$16)),(BRASS!$C$16),(IF(AND($AR23=BRASS!$B$17,($T23&gt;=BRASS!$F$17),($T23&lt;=BRASS!$G$17),($V23=BRASS!$E$17)),(BRASS!$C$17),(IF(AND($AR23=BRASS!$B$18,($T23&gt;=BRASS!$F$18),($T23&lt;=BRASS!$G$18),($V23=BRASS!$E$18)),(BRASS!$C$18),(IF(AND($AR23=BRASS!$B$19,($T23&gt;=BRASS!$F$19),($T23&lt;=BRASS!$G$19),($V23=BRASS!$E$19)),(BRASS!$C$19),(IF(AND($AR23=BRASS!$B$20,($T23&gt;=BRASS!$F$20),($T23&lt;=BRASS!$G$20),($V23=BRASS!$E$20)),(BRASS!$C$20),(IF(AND($AR23=BRASS!$B$21,($T23&gt;=BRASS!$F$21),($T23&lt;=BRASS!$G$21),($V23=BRASS!$E$21)),(BRASS!$C$21),(IF(AND($AR23=BRASS!$B$22,($T23&gt;=BRASS!$F$22),($T23&lt;=BRASS!$G$22),($V23=BRASS!$E$22)),(BRASS!$C$22),(IF(AND($AR23=BRASS!$B$23,($T23&gt;=BRASS!$F$23),($T23&lt;=BRASS!$G$23),($V23=BRASS!$E$23)),(BRASS!$C$23),(IF(AND($AR23=BRASS!$B$24,($T23&gt;=BRASS!$F$24),($T23&lt;=BRASS!$G$24),($V23=BRASS!$E$24)),(BRASS!$C$24),(IF(AND($AR23=BRASS!$B$25,($T23&gt;=BRASS!$F$25),($T23&lt;=BRASS!$G$25),($V23=BRASS!$E$25)),(BRASS!$C$25),(IF(AND($AR23=BRASS!$B$26,($T23&gt;=BRASS!$F$26),($T23&lt;=BRASS!$G$26),($V23=BRASS!$E$26)),(BRASS!$C$26),(IF(AND($AR23=BRASS!$B$27,($T23&gt;=BRASS!$F$27),($T23&lt;=BRASS!$G$27),($V23=BRASS!$E$27)),(BRASS!$C$27),(IF(AND($AR23=BRASS!$B$28,($T23&gt;=BRASS!$F$28),($T23&lt;=BRASS!$G$28),($V23=BRASS!$E$28)),(BRASS!$C$28),(IF(AND($AR23=BRASS!$B$29,($T23&gt;=BRASS!$F$29),($T23&lt;=BRASS!$G$29),($V23=BRASS!$E$29)),(BRASS!$C$29),(IF(AND($AR23=BRASS!$B$30,($T23&gt;=BRASS!$F$30),($T23&lt;=BRASS!$G$30),($V23=BRASS!$E$30)),(BRASS!$C$30),(IF(AND($AR23=BRASS!$B$31,($T23&gt;=BRASS!$F$31),($T23&lt;=BRASS!$G$31),($V23=BRASS!$E$31)),(BRASS!$C$31),(IF(AND($AR23=BRASS!$B$32,($T23&gt;=BRASS!$F$32),($T23&lt;=BRASS!$G$32),($V23=BRASS!$E$32)),(BRASS!$C$32),(IF(AND($AR23=BRASS!$B$33,($T23&gt;=BRASS!$F$33),($T23&lt;=BRASS!$G$33),($V23=BRASS!$E$33)),(BRASS!$C$33),(IF(AND($AR23=BRASS!$B$34,($T23&gt;=BRASS!$F$34),($T23&lt;=BRASS!$G$34),($V23=BRASS!$E$34)),(BRASS!$C$34),(IF(AND($AR23=BRASS!$B$35,($T23&gt;=BRASS!$F$35),($T23&lt;=BRASS!$G$35),($V23=BRASS!$E$35)),(BRASS!$C$35),(IF(AND($AR23=BRASS!$B$36,($T23&gt;=BRASS!$F$36),($T23&lt;=BRASS!$G$36),($V23=BRASS!$E$36)),(BRASS!$C$36),(IF(AND($AR23=BRASS!$B$37,($T23&gt;=BRASS!$F$37),($T23&lt;=BRASS!$G$37),($V23=BRASS!$E$37)),(BRASS!$C$37),(IF(AND($AR23=BRASS!$B$38,($T23&gt;=BRASS!$F$38),($T23&lt;=BRASS!$G$38),($V23=BRASS!$E$38)),(BRASS!$C$38),(IF(AND($AR23=BRASS!$B$39,($T23&gt;=BRASS!$F$39),($T23&lt;=BRASS!$G$39),($V23=BRASS!$E$39)),(BRASS!$C$39),(IF(AND($AR23=BRASS!$B$40,($T23&gt;=BRASS!$F$40),($T23&lt;=BRASS!$G$40),($V23=BRASS!$E$40)),(BRASS!$C$40),(IF(AND($AR23=BRASS!$B$41,($T23&gt;=BRASS!$F$41),($T23&lt;=BRASS!$G$41),($V23=BRASS!$E$41)),(BRASS!$C$41),(IF(AND($AR23=BRASS!$B$42,($T23&gt;=BRASS!$F$42),($T23&lt;=BRASS!$G$42),($V23=BRASS!$E$42)),(BRASS!$C$42),(IF(AND($AR23=BRASS!$B$43,($T23&gt;=BRASS!$F$43),($T23&lt;=BRASS!$G$43),($V23=BRASS!$E$43)),(BRASS!$C$43),(IF(AND($AR23=BRASS!$B$44,($T23&gt;=BRASS!$F$44),($T23&lt;=BRASS!$G$44),($V23=BRASS!$E$44)),(BRASS!$C$44),(IF(AND($AR23=BRASS!$B$45,($T23&gt;=BRASS!$F$45),($T23&lt;=BRASS!$G$45),($V23=BRASS!$E$45)),(BRASS!$C$45),(IF(AND($AR23=BRASS!$B$46,($T23&gt;=BRASS!$F$46),($T23&lt;=BRASS!$G$46),($V23=BRASS!$E$46)),(BRASS!$C$46),(IF(AND($AR23=BRASS!$B$47,($T23&gt;=BRASS!$F$47),($T23&lt;=BRASS!$G$47),($V23=BRASS!$E$47)),(BRASS!$C$47),(IF(AND($AR23=BRASS!$B$48,($T23&gt;=BRASS!$F$48),($T23&lt;=BRASS!$G$48),($V23=BRASS!$E$48)),(BRASS!$C$48),(IF(AND($AR23=BRASS!$B$49,($T23&gt;=BRASS!$F$49),($T23&lt;=BRASS!$G$49),($V23=BRASS!$E$49)),(BRASS!$C$49),(IF(AND($AR23=BRASS!$B$50,($T23&gt;=BRASS!$F$50),($T23&lt;=BRASS!$G$50),($V23=BRASS!$E$50)),(BRASS!$C$50),(IF(AND($AR23=BRASS!$B$51,($T23&gt;=BRASS!$F$51),($T23&lt;=BRASS!$G$51),($V23=BRASS!$E$51)),(BRASS!$C$51),(IF(AND($AR23=BRASS!$B$52,($T23&gt;=BRASS!$F$52),($T23&lt;=BRASS!$G$52),($V23=BRASS!$E$52)),(BRASS!$C$52),(IF(AND($AR23=BRASS!$B$53,($T23&gt;=BRASS!$F$53),($T23&lt;=BRASS!$G$53),($V23=BRASS!$E$53)),(BRASS!$C$53),(IF(AND($AR23=BRASS!$B$54,($T23&gt;=BRASS!$F$54),($T23&lt;=BRASS!$G$54),($V23=BRASS!$E$54)),(BRASS!$C$54),(IF(AND($AR23=BRASS!$B$55,($T23&gt;=BRASS!$F$55),($T23&lt;=BRASS!$G$55),($V23=BRASS!$E$55)),(BRASS!$C$55),(IF(AND($AR23=BRASS!$B$56,($T23&gt;=BRASS!$F$56),($T23&lt;=BRASS!$G$56),($V23=BRASS!$E$56)),(BRASS!$C$56),(IF(AND($AR23=BRASS!$B$57,($T23&gt;=BRASS!$F$57),($T23&lt;=BRASS!$G$57),($V23=BRASS!$E$57)),(BRASS!$C$57),(IF(AND($AR23=BRASS!$B$58,($T23&gt;=BRASS!$F$58),($T23&lt;=BRASS!$G$58),($V23=BRASS!$E$58)),(BRASS!$C$58),(IF(AND($AR23=BRASS!$B$59,($T23&gt;=BRASS!$F$59),($T23&lt;=BRASS!$G$59),($V23=BRASS!$E$59)),(BRASS!$C$59),("NA"))))))))))))))))))))))))))))))))))))))))))))))))))))))))))))))))))))))))))))))))))))))))))))))))))))))))))))))))</f>
        <v>NA</v>
      </c>
      <c r="AV23" s="86" t="str">
        <f>(IF(AND($AR23=BRASS!$B$98,($T23&gt;=BRASS!$F$98),($T23&lt;=BRASS!$G$98),($V23=BRASS!$E$98)),(BRASS!$C$98),(IF(AND($AR23=BRASS!$B$99,($T23&gt;=BRASS!$F$99),($T23&lt;=BRASS!$G$99),($V23=BRASS!$E$99)),(BRASS!$C$99),(IF(AND($AR23=BRASS!$B$100,($T23&gt;=BRASS!$F$100),($T23&lt;=BRASS!$G$100),($V23=BRASS!$E$100)),(BRASS!$C$100),(IF(AND($AR23=BRASS!$B$101,($T23&gt;=BRASS!$F$101),($T23&lt;=BRASS!$G$101),($V23=BRASS!$E$101)),(BRASS!$C$101),(IF(AND($AR23=BRASS!$B$102,($T23&gt;=BRASS!$F$102),($T23&lt;=BRASS!$G$102),($V23=BRASS!$E$102)),(BRASS!$C$102),(IF(AND($AR23=BRASS!$B$103,($T23&gt;=BRASS!$F$103),($T23&lt;=BRASS!$G$103),($V23=BRASS!$E$103)),(BRASS!$C$103),(IF(AND($AR23=BRASS!$B$104,($T23&gt;=BRASS!$F$104),($T23&lt;=BRASS!$G$104),($V23=BRASS!$E$104)),(BRASS!$C$104),(IF(AND($AR23=BRASS!$B$105,($T23&gt;=BRASS!$F$105),($T23&lt;=BRASS!$G$105),($V23=BRASS!$E$105)),(BRASS!$C$105),(IF(AND($AR23=BRASS!$B$106,($T23&gt;=BRASS!$F$106),($T23&lt;=BRASS!$G$106),($V23=BRASS!$E$106)),(BRASS!$C$106),(IF(AND($AR23=BRASS!$B$107,($T23&gt;=BRASS!$F$107),($T23&lt;=BRASS!$G$107),($V23=BRASS!$E$107)),(BRASS!$C$107),(IF(AND($AR23=BRASS!$B$108,($T23&gt;=BRASS!$F$108),($T23&lt;=BRASS!$G$108),($V23=BRASS!$E$108)),(BRASS!$C$108),(IF(AND($AR23=BRASS!$B$109,($T23&gt;=BRASS!$F$109),($T23&lt;=BRASS!$G$109),($V23=BRASS!$E$109)),(BRASS!$C$109),(IF(AND($AR23=BRASS!$B$110,($T23&gt;=BRASS!$F$110),($T23&lt;=BRASS!$G$110),($V23=BRASS!$E$110)),(BRASS!$C$110),(IF(AND($AR23=BRASS!$B$111,($T23&gt;=BRASS!$F$111),($T23&lt;=BRASS!$G$111),($V23=BRASS!$E$111)),(BRASS!$C$111),(IF(AND($AR23=BRASS!$B$112,($T23&gt;=BRASS!$F$112),($T23&lt;=BRASS!$G$112),($V23=BRASS!$E$112)),(BRASS!$C$112),(IF(AND($AR23=BRASS!$B$113,($T23&gt;=BRASS!$F$113),($T23&lt;=BRASS!$G$113),($V23=BRASS!$E$113)),(BRASS!$C$113),(IF(AND($AR23=BRASS!$B$114,($T23&gt;=BRASS!$F$114),($T23&lt;=BRASS!$G$114),($V23=BRASS!$E$114)),(BRASS!$C$114),(IF(AND($AR23=BRASS!$B$115,($T23&gt;=BRASS!$F$115),($T23&lt;=BRASS!$G$115),($V23=BRASS!$E$115)),(BRASS!$C$115),(IF(AND($AR23=BRASS!$B$116,($T23&gt;=BRASS!$F$116),($T23&lt;=BRASS!$G$116),($V23=BRASS!$E$116)),(BRASS!$C$116),(IF(AND($AR23=BRASS!$B$117,($T23&gt;=BRASS!$F$117),($T23&lt;=BRASS!$G$117),($V23=BRASS!$E$117)),(BRASS!$C$117),(IF(AND($AR23=BRASS!$B$118,($T23&gt;=BRASS!$F$118),($T23&lt;=BRASS!$G$118),($V23=BRASS!$E$118)),(BRASS!$C$118),(IF(AND($AR23=BRASS!$B$119,($T23&gt;=BRASS!$F$119),($T23&lt;=BRASS!$G$119),($V23=BRASS!$E$119)),(BRASS!$C$119),(IF(AND($AR23=BRASS!$B$120,($T23&gt;=BRASS!$F$120),($T23&lt;=BRASS!$G$120),($V23=BRASS!$E$120)),(BRASS!$C$120),(IF(AND($AR23=BRASS!$B$121,($T23&gt;=BRASS!$F$121),($T23&lt;=BRASS!$G$121),($V23=BRASS!$E$121)),(BRASS!$C$121),(IF(AND($AR23=BRASS!$B$122,($T23&gt;=BRASS!$F$122),($T23&lt;=BRASS!$G$122),($V23=BRASS!$E$122)),(BRASS!$C$122),(IF(AND($AR23=BRASS!$B$123,($T23&gt;=BRASS!$F$123),($T23&lt;=BRASS!$G$123),($V23=BRASS!$E$123)),(BRASS!$C$123),(IF(AND($AR23=BRASS!$B$124,($T23&gt;=BRASS!$F$124),($T23&lt;=BRASS!$G$124),($V23=BRASS!$E$124)),(BRASS!$C$124),(IF(AND($AR23=BRASS!$B$125,($T23&gt;=BRASS!$F$125),($T23&lt;=BRASS!$G$125),($V23=BRASS!$E$125)),(BRASS!$C$125),(IF(AND($AR23=BRASS!$B$126,($T23&gt;=BRASS!$F$126),($T23&lt;=BRASS!$G$126),($V23=BRASS!$E$126)),(BRASS!$C$126),(IF(AND($AR23=BRASS!$B$127,($T23&gt;=BRASS!$F$127),($T23&lt;=BRASS!$G$127),($V23=BRASS!$E$127)),(BRASS!$C$127),(IF(AND($AR23=BRASS!$B$128,($T23&gt;=BRASS!$F$128),($T23&lt;=BRASS!$G$128),($V23=BRASS!$E$128)),(BRASS!$C$128),(IF(AND($AR23=BRASS!$B$129,($T23&gt;=BRASS!$F$129),($T23&lt;=BRASS!$G$129),($V23=BRASS!$E$129)),(BRASS!$C$129),(IF(AND($AR23=BRASS!$B$130,($T23&gt;=BRASS!$F$130),($T23&lt;=BRASS!$G$130),($V23=BRASS!$E$130)),(BRASS!$C$130),(IF(AND($AR23=BRASS!$B$131,($T23&gt;=BRASS!$F$131),($T23&lt;=BRASS!$G$131),($V23=BRASS!$E$131)),(BRASS!$C$131),(IF(AND($AR23=BRASS!$B$132,($T23&gt;=BRASS!$F$132),($T23&lt;=BRASS!$G$132),($V23=BRASS!$E$132)),(BRASS!$C$132),(IF(AND($AR23=BRASS!$B$133,($T23&gt;=BRASS!$F$133),($T23&lt;=BRASS!$G$133),($V23=BRASS!$E$133)),(BRASS!$C$133),(IF(AND($AR23=BRASS!$B$134,($T23&gt;=BRASS!$F$134),($T23&lt;=BRASS!$G$134),($V23=BRASS!$E$134)),(BRASS!$C$134),(IF(AND($AR23=BRASS!$B$135,($T23&gt;=BRASS!$F$135),($T23&lt;=BRASS!$G$135),($V23=BRASS!$E$135)),(BRASS!$C$135),(IF(AND($AR23=BRASS!$B$136,($T23&gt;=BRASS!$F$136),($T23&lt;=BRASS!$G$136),($V23=BRASS!$E$136)),(BRASS!$C$136),(IF(AND($AR23=BRASS!$B$137,($T23&gt;=BRASS!$F$137),($T23&lt;=BRASS!$G$137),($V23=BRASS!$E$137)),(BRASS!$C$137),(IF(AND($AR23=BRASS!$B$138,($T23&gt;=BRASS!$F$138),($T23&lt;=BRASS!$G$138),($V23=BRASS!$E$138)),(BRASS!$C$138),(IF(AND($AR23=BRASS!$B$139,($T23&gt;=BRASS!$F$139),($T23&lt;=BRASS!$G$139),($V23=BRASS!$E$139)),(BRASS!$C$139),(IF(AND($AR23=BRASS!$B$140,($T23&gt;=BRASS!$F$140),($T23&lt;=BRASS!$G$140),($V23=BRASS!$E$140)),(BRASS!$C$140),(IF(AND($AR23=BRASS!$B$141,($T23&gt;=BRASS!$F$141),($T23&lt;=BRASS!$G$141),($V23=BRASS!$E$141)),(BRASS!$C$141),(IF(AND($AR23=BRASS!$B$142,($T23&gt;=BRASS!$F$142),($T23&lt;=BRASS!$G$142),($V23=BRASS!$E$142)),(BRASS!$C$142),(IF(AND($AR23=BRASS!$B$143,($T23&gt;=BRASS!$F$143),($T23&lt;=BRASS!$G$143),($V23=BRASS!$E$143)),(BRASS!$C$143),(IF(AND($AR23=BRASS!$B$144,($T23&gt;=BRASS!$F$144),($T23&lt;=BRASS!$G$144),($V23=BRASS!$E$144)),(BRASS!$C$144),(IF(AND($AR23=BRASS!$B$145,($T23&gt;=BRASS!$F$145),($T23&lt;=BRASS!$G$145),($V23=BRASS!$E$145)),(BRASS!$C$145),(IF(AND($AR23=BRASS!$B$145,($T23&gt;=BRASS!$F$145),($T23&lt;=BRASS!$G$145),($V23=BRASS!$E$145)),(BRASS!$C$145),(IF(AND($AR23=BRASS!$B$146,($T23&gt;=BRASS!$F$146),($T23&lt;=BRASS!$G$146),($V23=BRASS!$E$146)),(BRASS!$C$146),(IF(AND($AR23=BRASS!$B$147,($T23&gt;=BRASS!$F$147),($T23&lt;=BRASS!$G$147),($V23=BRASS!$E$147)),(BRASS!$C$147),(IF(AND($AR23=BRASS!$B$148,($T23&gt;=BRASS!$F$148),($T23&lt;=BRASS!$G$148),($V23=BRASS!$E$148)),(BRASS!$C$148),(IF(AND($AR23=BRASS!$B$149,($T23&gt;=BRASS!$F$149),($T23&lt;=BRASS!$G$149),($V23=BRASS!$E$149)),(BRASS!$C$149),(IF(AND($AR23=BRASS!$B$150,($T23&gt;=BRASS!$F$150),($T23&lt;=BRASS!$G$150),($V23=BRASS!$E$150)),(BRASS!$C$150),(IF(AND($AR23=BRASS!$B$151,($T23&gt;=BRASS!$F$151),($T23&lt;=BRASS!$G$151),($V23=BRASS!$E$151)),(BRASS!$C$151),(IF(AND($AR23=BRASS!$B$152,($T23&gt;=BRASS!$F$152),($T23&lt;=BRASS!$G$152),($V23=BRASS!$E$152)),(BRASS!$C$152),(IF(AND($AR23=BRASS!$B$153,($T23&gt;=BRASS!$F$153),($T23&lt;=BRASS!$G$153),($V23=BRASS!$E$153)),(BRASS!$C$153),("NA")))))))))))))))))))))))))))))))))))))))))))))))))))))))))))))))))))))))))))))))))))))))))))))))))))))))))))))))))))</f>
        <v>NA</v>
      </c>
      <c r="AW23" s="85" t="str">
        <f>IF(AND($AR23=BRASS!$B$154,($T23&gt;=BRASS!$F$154),($T23&lt;=BRASS!$G$154),($V23=BRASS!$E$154)),(BRASS!$C$154),(IF(AND($AR23=BRASS!$B$155,($T23&gt;=BRASS!$F$155),($T23&lt;=BRASS!$G$155),($V23=BRASS!$E$155)),(BRASS!$C$155),(IF(AND($AR23=BRASS!$B$156,($T23&gt;=BRASS!$F$156),($T23&lt;=BRASS!$G$156),($V23=BRASS!$E$156)),(BRASS!$C$156),(IF(AND($AR23=BRASS!$B$157,($T23&gt;=BRASS!$F$157),($T23&lt;=BRASS!$G$157),($V23=BRASS!$E$157)),(BRASS!$C$157),(IF(AND($AR23=BRASS!$B$158,($T23&gt;=BRASS!$F$158),($T23&lt;=BRASS!$G$158),($V23=BRASS!$E$158)),(BRASS!$C$158),(IF(AND($AR23=BRASS!$B$159,($T23&gt;=BRASS!$F$159),($T23&lt;=BRASS!$G$159),($V23=BRASS!$E$159)),(BRASS!$C$159),(IF(AND($AR23=BRASS!$B$160,($T23&gt;=BRASS!$F$160),($T23&lt;=BRASS!$G$160),($V23=BRASS!$E$160)),(BRASS!$C$160),(IF(AND($AR23=BRASS!$B$161,($T23&gt;=BRASS!$F$161),($T23&lt;=BRASS!$G$161),($V23=BRASS!$E$161)),(BRASS!$C$161),(IF(AND($AR23=BRASS!$B$162,($T23&gt;=BRASS!$F$162),($T23&lt;=BRASS!$G$162),($V23=BRASS!$E$162)),(BRASS!$C$162),(IF(AND($AR23=BRASS!$B$163,($T23&gt;=BRASS!$F$163),($T23&lt;=BRASS!$G$163),($V23=BRASS!$E$163)),(BRASS!$C$163),(IF(AND($AR23=BRASS!$B$164,($T23&gt;=BRASS!$F$164),($T23&lt;=BRASS!$G$164),($V23=BRASS!$E$164)),(BRASS!$C$164),(IF(AND($AR23=BRASS!$B$165,($T23&gt;=BRASS!$F$165),($T23&lt;=BRASS!$G$165),($V23=BRASS!$E$165)),(BRASS!$C$165),(IF(AND($AR23=BRASS!$B$166,($T23&gt;=BRASS!$F$166),($T23&lt;=BRASS!$G$166),($V23=BRASS!$E$166)),(BRASS!$C$166),(IF(AND($AR23=BRASS!$B$167,($T23&gt;=BRASS!$F$167),($T23&lt;=BRASS!$G$167),($V23=BRASS!$E$167)),(BRASS!$C$167),(IF(AND($AR23=BRASS!$B$168,($T23&gt;=BRASS!$F$168),($T23&lt;=BRASS!$G$168),($V23=BRASS!$E$168)),(BRASS!$C$168),(IF(AND($AR23=BRASS!$B$169,($T23&gt;=BRASS!$F$169),($T23&lt;=BRASS!$G$169),($V23=BRASS!$E$169)),(BRASS!$C$169),(IF(AND($AR23=BRASS!$B$170,($T23&gt;=BRASS!$F$170),($T23&lt;=BRASS!$G$170),($V23=BRASS!$E$170)),(BRASS!$C$170),(IF(AND($AR23=BRASS!$B$171,($T23&gt;=BRASS!$F$171),($T23&lt;=BRASS!$G$171),($V23=BRASS!$E$171)),(BRASS!$C$171),(IF(AND($AR23=BRASS!$B$172,($T23&gt;=BRASS!$F$172),($T23&lt;=BRASS!$G$172),($V23=BRASS!$E$172)),(BRASS!$C$172),(IF(AND($AR23=BRASS!$B$173,($T23&gt;=BRASS!$F$173),($T23&lt;=BRASS!$G$173),($V23=BRASS!$E$173)),(BRASS!$C$173),(IF(AND($AR23=BRASS!$B$174,($T23&gt;=BRASS!$F$174),($T23&lt;=BRASS!$G$174),($V23=BRASS!$E$174)),(BRASS!$C$174),(IF(AND($AR23=BRASS!$B$175,($T23&gt;=BRASS!$F$175),($T23&lt;=BRASS!$G$175),($V23=BRASS!$E$175)),(BRASS!$C$175),(IF(AND($AR23=BRASS!$B$176,($T23&gt;=BRASS!$F$176),($T23&lt;=BRASS!$G$176),($V23=BRASS!$E$176)),(BRASS!$C$176),(IF(AND($AR23=BRASS!$B$177,($T23&gt;=BRASS!$F$177),($T23&lt;=BRASS!$G$177),($V23=BRASS!$E$177)),(BRASS!$C$177),(IF(AND($AR23=BRASS!$B$178,($T23&gt;=BRASS!$F$178),($T23&lt;=BRASS!$G$178),($V23=BRASS!$E$178)),(BRASS!$C$178),(IF(AND($AR23=BRASS!$B$179,($T23&gt;=BRASS!$F$179),($T23&lt;=BRASS!$G$179),($V23=BRASS!$E$179)),(BRASS!$C$179),(IF(AND($AR23=BRASS!$B$180,($T23&gt;=BRASS!$F$180),($T23&lt;=BRASS!$G$180),($V23=BRASS!$E$180)),(BRASS!$C$180),(IF(AND($AR23=BRASS!$B$181,($T23&gt;=BRASS!$F$181),($T23&lt;=BRASS!$G$181),($V23=BRASS!$E$181)),(BRASS!$C$181),(IF(AND($AR23=BRASS!$B$182,($T23&gt;=BRASS!$F$182),($T23&lt;=BRASS!$G$182),($V23=BRASS!$E$182)),(BRASS!$C$182),(IF(AND($AR23=BRASS!$B$183,($T23&gt;=BRASS!$F$183),($T23&lt;=BRASS!$G$183),($V23=BRASS!$E$183)),(BRASS!$C$183),(IF(AND($AR23=BRASS!$B$184,($T23&gt;=BRASS!$F$184),($T23&lt;=BRASS!$G$184),($V23=BRASS!$E$184)),(BRASS!$C$184),(IF(AND($AR23=BRASS!$B$185,($T23&gt;=BRASS!$F$185),($T23&lt;=BRASS!$G$185),($V23=BRASS!$E$185)),(BRASS!$C$185),(IF(AND($AR23=BRASS!$B$186,($T23&gt;=BRASS!$F$186),($T23&lt;=BRASS!$G$186),($V23=BRASS!$E$186)),(BRASS!$C$186),(IF(AND($AR23=BRASS!$B$187,($T23&gt;=BRASS!$F$187),($T23&lt;=BRASS!$G$187),($V23=BRASS!$E$187)),(BRASS!$C$187),(IF(AND($AR23=BRASS!$B$188,($T23&gt;=BRASS!$F$188),($T23&lt;=BRASS!$G$188),($V23=BRASS!$E$188)),(BRASS!$C$188),(IF(AND($AR23=BRASS!$B$189,($T23&gt;=BRASS!$F$189),($T23&lt;=BRASS!$G$189),($V23=BRASS!$E$189)),(BRASS!$C$189),(IF(AND($AR23=BRASS!$B$190,($T23&gt;=BRASS!$F$190),($T23&lt;=BRASS!$G$190),($V23=BRASS!$E$190)),(BRASS!$C$190),(IF(AND($AR23=BRASS!$B$191,($T23&gt;=BRASS!$F$191),($T23&lt;=BRASS!$G$191),($V23=BRASS!$E$191)),(BRASS!$C$191),(IF(AND($AR23=BRASS!$B$192,($T23&gt;=BRASS!$F$192),($T23&lt;=BRASS!$G$192),($V23=BRASS!$E$192)),(BRASS!$C$192),(IF(AND($AR23=BRASS!$B$193,($T23&gt;=BRASS!$F$193),($T23&lt;=BRASS!$G$193),($V23=BRASS!$E$193)),(BRASS!$C$193),(IF(AND($AR23=BRASS!$B$194,($T23&gt;=BRASS!$F$194),($T23&lt;=BRASS!$G$194),($V23=BRASS!$E$194)),(BRASS!$C$194),(IF(AND($AR23=BRASS!$B$195,($T23&gt;=BRASS!$F$195),($T23&lt;=BRASS!$G$195),($V23=BRASS!$E$195)),(BRASS!$C$195),(IF(AND($AR23=BRASS!$B$196,($T23&gt;=BRASS!$F$196),($T23&lt;=BRASS!$G$196),($V23=BRASS!$E$196)),(BRASS!$C$196),("NA"))))))))))))))))))))))))))))))))))))))))))))))))))))))))))))))))))))))))))))))))))))))</f>
        <v>NA</v>
      </c>
      <c r="AX23" s="85" t="str">
        <f>IF(AND($AR23=BRASS!$B$60,($T23&gt;=BRASS!$F$60),($T23&lt;=BRASS!$G$60),($V23=BRASS!$E$60)),(BRASS!$C$60),(IF(AND($AR23=BRASS!$B$61,($T23&gt;=BRASS!$F$61),($T23&lt;=BRASS!$G$61),($V23=BRASS!$E$61)),(BRASS!$C$61),(IF(AND($AR23=BRASS!$B$62,($T23&gt;=BRASS!$F$62),($T23&lt;=BRASS!$G$62),($V23=BRASS!$E$62)),(BRASS!$C$62),(IF(AND($AR23=BRASS!$B$63,($T23&gt;=BRASS!$F$63),($T23&lt;=BRASS!$G$63),($V23=BRASS!$E$63)),(BRASS!$C$63),(IF(AND($AR23=BRASS!$B$64,($T23&gt;=BRASS!$F$64),($T23&lt;=BRASS!$G$64),($V23=BRASS!$E$64)),(BRASS!$C$64),(IF(AND($AR23=BRASS!$B$65,($T23&gt;=BRASS!$F$65),($T23&lt;=BRASS!$G$65),($V23=BRASS!$E$65)),(BRASS!$C$65),(IF(AND($AR23=BRASS!$B$66,($T23&gt;=BRASS!$F$66),($T23&lt;=BRASS!$G$66),($V23=BRASS!$E$66)),(BRASS!$C$66),(IF(AND($AR23=BRASS!$B$67,($T23&gt;=BRASS!$F$67),($T23&lt;=BRASS!$G$67),($V23=BRASS!$E$67)),(BRASS!$C$67),(IF(AND($AR23=BRASS!$B$68,($T23&gt;=BRASS!$F$68),($T23&lt;=BRASS!$G$68),($V23=BRASS!$E$68)),(BRASS!$C$68),(IF(AND($AR23=BRASS!$B$69,($T23&gt;=BRASS!$F$69),($T23&lt;=BRASS!$G$69),($V23=BRASS!$E$69)),(BRASS!$C$69),(IF(AND($AR23=BRASS!$B$70,($T23&gt;=BRASS!$F$70),($T23&lt;=BRASS!$G$70),($V23=BRASS!$E$70)),(BRASS!$C$70),(IF(AND($AR23=BRASS!$B$71,($T23&gt;=BRASS!$F$71),($T23&lt;=BRASS!$G$71),($V23=BRASS!$E$71)),(BRASS!$C$71),(IF(AND($AR23=BRASS!$B$72,($T23&gt;=BRASS!$F$72),($T23&lt;=BRASS!$G$72),($V23=BRASS!$E$72)),(BRASS!$C$72),(IF(AND($AR23=BRASS!$B$73,($T23&gt;=BRASS!$F$73),($T23&lt;=BRASS!$G$73),($V23=BRASS!$E$73)),(BRASS!$C$73),(IF(AND($AR23=BRASS!$B$74,($T23&gt;=BRASS!$F$74),($T23&lt;=BRASS!$G$74),($V23=BRASS!$E$74)),(BRASS!$C$74),(IF(AND($AR23=BRASS!$B$75,($T23&gt;=BRASS!$F$75),($T23&lt;=BRASS!$G$75),($V23=BRASS!$E$75)),(BRASS!$C$75),(IF(AND($AR23=BRASS!$B$76,($T23&gt;=BRASS!$F$76),($T23&lt;=BRASS!$G$76),($V23=BRASS!$E$76)),(BRASS!$C$76),(IF(AND($AR23=BRASS!$B$77,($T23&gt;=BRASS!$F$77),($T23&lt;=BRASS!$G$77),($V23=BRASS!$E$77)),(BRASS!$C$77),(IF(AND($AR23=BRASS!$B$78,($T23&gt;=BRASS!$F$78),($T23&lt;=BRASS!$G$78),($V23=BRASS!$E$78)),(BRASS!$C$78),(IF(AND($AR23=BRASS!$B$79,($T23&gt;=BRASS!$F$79),($T23&lt;=BRASS!$G$79),($V23=BRASS!$E$79)),(BRASS!$C$79),(IF(AND($AR23=BRASS!$B$80,($T23&gt;=BRASS!$F$80),($T23&lt;=BRASS!$G$80),($V23=BRASS!$E$80)),(BRASS!$C$80),(IF(AND($AR23=BRASS!$B$81,($T23&gt;=BRASS!$F$81),($T23&lt;=BRASS!$G$81),($V23=BRASS!$E$81)),(BRASS!$C$81),(IF(AND($AR23=BRASS!$B$82,($T23&gt;=BRASS!$F$82),($T23&lt;=BRASS!$G$82),($V23=BRASS!$E$82)),(BRASS!$C$82),(IF(AND($AR23=BRASS!$B$83,($T23&gt;=BRASS!$F$83),($T23&lt;=BRASS!$G$83),($V23=BRASS!$E$83)),(BRASS!$C$83),(IF(AND($AR23=BRASS!$B$84,($T23&gt;=BRASS!$F$84),($T23&lt;=BRASS!$G$84),($V23=BRASS!$E$84)),(BRASS!$C$84),(IF(AND($AR23=BRASS!$B$85,($T23&gt;=BRASS!$F$85),($T23&lt;=BRASS!$G$85),($V23=BRASS!$E$85)),(BRASS!$C$85),(IF(AND($AR23=BRASS!$B$86,($T23&gt;=BRASS!$F$86),($T23&lt;=BRASS!$G$86),($V23=BRASS!$E$86)),(BRASS!$C$86),(IF(AND($AR23=BRASS!$B$87,($T23&gt;=BRASS!$F$87),($T23&lt;=BRASS!$G$87),($V23=BRASS!$E$87)),(BRASS!$C$87),(IF(AND($AR23=BRASS!$B$88,($T23&gt;=BRASS!$F$88),($T23&lt;=BRASS!$G$88),($V23=BRASS!$E$88)),(BRASS!$C$88),(IF(AND($AR23=BRASS!$B$89,($T23&gt;=BRASS!$F$89),($T23&lt;=BRASS!$G$89),($V23=BRASS!$E$89)),(BRASS!$C$89),(IF(AND($AR23=BRASS!$B$90,($T23&gt;=BRASS!$F$90),($T23&lt;=BRASS!$G$90),($V23=BRASS!$E$90)),(BRASS!$C$90),(IF(AND($AR23=BRASS!$B$91,($T23&gt;=BRASS!$F$91),($T23&lt;=BRASS!$G$91),($V23=BRASS!$E$91)),(BRASS!$C$91),(IF(AND($AR23=BRASS!$B$92,($T23&gt;=BRASS!$F$92),($T23&lt;=BRASS!$G$92),($V23=BRASS!$E$92)),(BRASS!$C$92),(IF(AND($AR23=BRASS!$B$93,($T23&gt;=BRASS!$F$93),($T23&lt;=BRASS!$G$93),($V23=BRASS!$E$93)),(BRASS!$C$93),(IF(AND($AR23=BRASS!$B$94,($T23&gt;=BRASS!$F$94),($T23&lt;=BRASS!$G$94),($V23=BRASS!$E$94)),(BRASS!$C$94),(IF(AND($AR23=BRASS!$B$95,($T23&gt;=BRASS!$F$95),($T23&lt;=BRASS!$G$95),($V23=BRASS!$E$95)),(BRASS!$C$95),(IF(AND($AR23=BRASS!$B$96,($T23&gt;=BRASS!$F$96),($T23&lt;=BRASS!$G$96),($V23=BRASS!$E$96)),(BRASS!$C$96),(IF(AND($AR23=BRASS!$B$97,($T23&gt;=BRASS!$F$97),($T23&lt;=BRASS!$G$97),($V23=BRASS!$E$97)),(BRASS!$C$97),("NA"))))))))))))))))))))))))))))))))))))))))))))))))))))))))))))))))))))))))))))</f>
        <v>NA</v>
      </c>
      <c r="AY23" s="85" t="str">
        <f t="shared" si="16"/>
        <v/>
      </c>
      <c r="AZ23" s="85" t="str">
        <f t="shared" si="17"/>
        <v/>
      </c>
      <c r="BA23" s="85" t="str">
        <f>IF(AND($AR23=BRASS!$B$4,($T23&gt;=BRASS!$F$4),($T23&lt;=BRASS!$G$4),($AA23=BRASS!$E$4)),(BRASS!$C$4),(IF(AND($AR23=BRASS!$B$5,($T23&gt;=BRASS!$F$5),($T23&lt;=BRASS!$G$5),($AA23=BRASS!$E$5)),(BRASS!$C$5),(IF(AND($AR23=BRASS!$B$6,($T23&gt;=BRASS!$F$6),($T23&lt;=BRASS!$G$6),($AA23=BRASS!$E$6)),(BRASS!$C$6),(IF(AND($AR23=BRASS!$B$7,($T23&gt;=BRASS!$F$7),($T23&lt;=BRASS!$G$7),($AA23=BRASS!$E$7)),(BRASS!$C$7),(IF(AND($AR23=BRASS!$B$8,($T23&gt;=BRASS!$F$8),($T23&lt;=BRASS!$G$8),($AA23=BRASS!$E$8)),(BRASS!$C$8),(IF(AND($AR23=BRASS!$B$9,($T23&gt;=BRASS!$F$9),($T23&lt;=BRASS!$G$9),($AA23=BRASS!$E$9)),(BRASS!$C$9),(IF(AND($AR23=BRASS!$B$10,($T23&gt;=BRASS!$F$10),($T23&lt;=BRASS!$G$10),($AA23=BRASS!$E$10)),(BRASS!$C$10),(IF(AND($AR23=BRASS!$B$11,($T23&gt;=BRASS!$F$11),($T23&lt;=BRASS!$G$11),($AA23=BRASS!$E$11)),(BRASS!$C$11),(IF(AND($AR23=BRASS!$B$12,($T23&gt;=BRASS!$F$12),($T23&lt;=BRASS!$G$12),($AA23=BRASS!$E$12)),(BRASS!$C$12),(IF(AND($AR23=BRASS!$B$13,($T23&gt;=BRASS!$F$13),($T23&lt;=BRASS!$G$13),($AA23=BRASS!$E$13)),(BRASS!$C$13),(IF(AND($AR23=BRASS!$B$14,($T23&gt;=BRASS!$F$14),($T23&lt;=BRASS!$G$14),($AA23=BRASS!$E$14)),(BRASS!$C$14),(IF(AND($AR23=BRASS!$B$15,($T23&gt;=BRASS!$F$15),($T23&lt;=BRASS!$G$15),($AA23=BRASS!$E$15)),(BRASS!$C$15),(IF(AND($AR23=BRASS!$B$16,($T23&gt;=BRASS!$F$16),($T23&lt;=BRASS!$G$16),($AA23=BRASS!$E$16)),(BRASS!$C$16),(IF(AND($AR23=BRASS!$B$17,($T23&gt;=BRASS!$F$17),($T23&lt;=BRASS!$G$17),($AA23=BRASS!$E$17)),(BRASS!$C$17),(IF(AND($AR23=BRASS!$B$18,($T23&gt;=BRASS!$F$18),($T23&lt;=BRASS!$G$18),($AA23=BRASS!$E$18)),(BRASS!$C$18),(IF(AND($AR23=BRASS!$B$19,($T23&gt;=BRASS!$F$19),($T23&lt;=BRASS!$G$19),($AA23=BRASS!$E$19)),(BRASS!$C$19),(IF(AND($AR23=BRASS!$B$20,($T23&gt;=BRASS!$F$20),($T23&lt;=BRASS!$G$20),($AA23=BRASS!$E$20)),(BRASS!$C$20),(IF(AND($AR23=BRASS!$B$21,($T23&gt;=BRASS!$F$21),($T23&lt;=BRASS!$G$21),($AA23=BRASS!$E$21)),(BRASS!$C$21),(IF(AND($AR23=BRASS!$B$22,($T23&gt;=BRASS!$F$22),($T23&lt;=BRASS!$G$22),($AA23=BRASS!$E$22)),(BRASS!$C$22),(IF(AND($AR23=BRASS!$B$23,($T23&gt;=BRASS!$F$23),($T23&lt;=BRASS!$G$23),($AA23=BRASS!$E$23)),(BRASS!$C$23),(IF(AND($AR23=BRASS!$B$24,($T23&gt;=BRASS!$F$24),($T23&lt;=BRASS!$G$24),($AA23=BRASS!$E$24)),(BRASS!$C$24),(IF(AND($AR23=BRASS!$B$25,($T23&gt;=BRASS!$F$25),($T23&lt;=BRASS!$G$25),($AA23=BRASS!$E$25)),(BRASS!$C$25),(IF(AND($AR23=BRASS!$B$26,($T23&gt;=BRASS!$F$26),($T23&lt;=BRASS!$G$26),($AA23=BRASS!$E$26)),(BRASS!$C$26),(IF(AND($AR23=BRASS!$B$27,($T23&gt;=BRASS!$F$27),($T23&lt;=BRASS!$G$27),($AA23=BRASS!$E$27)),(BRASS!$C$27),(IF(AND($AR23=BRASS!$B$28,($T23&gt;=BRASS!$F$28),($T23&lt;=BRASS!$G$28),($AA23=BRASS!$E$28)),(BRASS!$C$28),(IF(AND($AR23=BRASS!$B$29,($T23&gt;=BRASS!$F$29),($T23&lt;=BRASS!$G$29),($AA23=BRASS!$E$29)),(BRASS!$C$29),(IF(AND($AR23=BRASS!$B$30,($T23&gt;=BRASS!$F$30),($T23&lt;=BRASS!$G$30),($AA23=BRASS!$E$30)),(BRASS!$C$30),(IF(AND($AR23=BRASS!$B$31,($T23&gt;=BRASS!$F$31),($T23&lt;=BRASS!$G$31),($AA23=BRASS!$E$31)),(BRASS!$C$31),(IF(AND($AR23=BRASS!$B$32,($T23&gt;=BRASS!$F$32),($T23&lt;=BRASS!$G$32),($AA23=BRASS!$E$32)),(BRASS!$C$32),(IF(AND($AR23=BRASS!$B$33,($T23&gt;=BRASS!$F$33),($T23&lt;=BRASS!$G$33),($AA23=BRASS!$E$33)),(BRASS!$C$33),(IF(AND($AR23=BRASS!$B$34,($T23&gt;=BRASS!$F$34),($T23&lt;=BRASS!$G$34),($AA23=BRASS!$E$34)),(BRASS!$C$34),(IF(AND($AR23=BRASS!$B$35,($T23&gt;=BRASS!$F$35),($T23&lt;=BRASS!$G$35),($AA23=BRASS!$E$35)),(BRASS!$C$35),(IF(AND($AR23=BRASS!$B$36,($T23&gt;=BRASS!$F$36),($T23&lt;=BRASS!$G$36),($AA23=BRASS!$E$36)),(BRASS!$C$36),(IF(AND($AR23=BRASS!$B$37,($T23&gt;=BRASS!$F$37),($T23&lt;=BRASS!$G$37),($AA23=BRASS!$E$37)),(BRASS!$C$37),(IF(AND($AR23=BRASS!$B$38,($T23&gt;=BRASS!$F$38),($T23&lt;=BRASS!$G$38),($AA23=BRASS!$E$38)),(BRASS!$C$38),(IF(AND($AR23=BRASS!$B$39,($T23&gt;=BRASS!$F$39),($T23&lt;=BRASS!$G$39),($AA23=BRASS!$E$39)),(BRASS!$C$39),(IF(AND($AR23=BRASS!$B$40,($T23&gt;=BRASS!$F$40),($T23&lt;=BRASS!$G$40),($AA23=BRASS!$E$40)),(BRASS!$C$40),(IF(AND($AR23=BRASS!$B$41,($T23&gt;=BRASS!$F$41),($T23&lt;=BRASS!$G$41),($AA23=BRASS!$E$41)),(BRASS!$C$41),(IF(AND($AR23=BRASS!$B$42,($T23&gt;=BRASS!$F$42),($T23&lt;=BRASS!$G$42),($AA23=BRASS!$E$42)),(BRASS!$C$42),(IF(AND($AR23=BRASS!$B$43,($T23&gt;=BRASS!$F$43),($T23&lt;=BRASS!$G$43),($AA23=BRASS!$E$43)),(BRASS!$C$43),(IF(AND($AR23=BRASS!$B$44,($T23&gt;=BRASS!$F$44),($T23&lt;=BRASS!$G$44),($AA23=BRASS!$E$44)),(BRASS!$C$44),(IF(AND($AR23=BRASS!$B$45,($T23&gt;=BRASS!$F$45),($T23&lt;=BRASS!$G$45),($AA23=BRASS!$E$45)),(BRASS!$C$45),(IF(AND($AR23=BRASS!$B$46,($T23&gt;=BRASS!$F$46),($T23&lt;=BRASS!$G$46),($AA23=BRASS!$E$46)),(BRASS!$C$46),(IF(AND($AR23=BRASS!$B$47,($T23&gt;=BRASS!$F$47),($T23&lt;=BRASS!$G$47),($AA23=BRASS!$E$47)),(BRASS!$C$47),(IF(AND($AR23=BRASS!$B$48,($T23&gt;=BRASS!$F$48),($T23&lt;=BRASS!$G$48),($AA23=BRASS!$E$48)),(BRASS!$C$48),(IF(AND($AR23=BRASS!$B$49,($T23&gt;=BRASS!$F$49),($T23&lt;=BRASS!$G$49),($AA23=BRASS!$E$49)),(BRASS!$C$49),(IF(AND($AR23=BRASS!$B$50,($T23&gt;=BRASS!$F$50),($T23&lt;=BRASS!$G$50),($AA23=BRASS!$E$50)),(BRASS!$C$50),(IF(AND($AR23=BRASS!$B$51,($T23&gt;=BRASS!$F$51),($T23&lt;=BRASS!$G$51),($AA23=BRASS!$E$51)),(BRASS!$C$51),(IF(AND($AR23=BRASS!$B$52,($T23&gt;=BRASS!$F$52),($T23&lt;=BRASS!$G$52),($AA23=BRASS!$E$52)),(BRASS!$C$52),(IF(AND($AR23=BRASS!$B$53,($T23&gt;=BRASS!$F$53),($T23&lt;=BRASS!$G$53),($AA23=BRASS!$E$53)),(BRASS!$C$53),(IF(AND($AR23=BRASS!$B$54,($T23&gt;=BRASS!$F$54),($T23&lt;=BRASS!$G$54),($AA23=BRASS!$E$54)),(BRASS!$C$54),(IF(AND($AR23=BRASS!$B$55,($T23&gt;=BRASS!$F$55),($T23&lt;=BRASS!$G$55),($AA23=BRASS!$E$55)),(BRASS!$C$55),(IF(AND($AR23=BRASS!$B$56,($T23&gt;=BRASS!$F$56),($T23&lt;=BRASS!$G$56),($AA23=BRASS!$E$56)),(BRASS!$C$56),(IF(AND($AR23=BRASS!$B$57,($T23&gt;=BRASS!$F$57),($T23&lt;=BRASS!$G$57),($AA23=BRASS!$E$57)),(BRASS!$C$57),(IF(AND($AR23=BRASS!$B$58,($T23&gt;=BRASS!$F$58),($T23&lt;=BRASS!$G$58),($AA23=BRASS!$E$58)),(BRASS!$C$58),(IF(AND($AR23=BRASS!$B$59,($T23&gt;=BRASS!$F$59),($T23&lt;=BRASS!$G$59),($AA23=BRASS!$E$59)),(BRASS!$C$59),("NA"))))))))))))))))))))))))))))))))))))))))))))))))))))))))))))))))))))))))))))))))))))))))))))))))))))))))))))))))</f>
        <v>NA</v>
      </c>
      <c r="BB23" s="161" t="str">
        <f>(IF(AND($AR23=BRASS!$B$98,($T23&gt;=BRASS!$F$98),($T23&lt;=BRASS!$G$98),($AA23=BRASS!$E$98)),(BRASS!$C$98),(IF(AND($AR23=BRASS!$B$99,($T23&gt;=BRASS!$F$99),($T23&lt;=BRASS!$G$99),($AA23=BRASS!$E$99)),(BRASS!$C$99),(IF(AND($AR23=BRASS!$B$100,($T23&gt;=BRASS!$F$100),($T23&lt;=BRASS!$G$100),($AA23=BRASS!$E$100)),(BRASS!$C$100),(IF(AND($AR23=BRASS!$B$101,($T23&gt;=BRASS!$F$101),($T23&lt;=BRASS!$G$101),($AA23=BRASS!$E$101)),(BRASS!$C$101),(IF(AND($AR23=BRASS!$B$102,($T23&gt;=BRASS!$F$102),($T23&lt;=BRASS!$G$102),($AA23=BRASS!$E$102)),(BRASS!$C$102),(IF(AND($AR23=BRASS!$B$103,($T23&gt;=BRASS!$F$103),($T23&lt;=BRASS!$G$103),($AA23=BRASS!$E$103)),(BRASS!$C$103),(IF(AND($AR23=BRASS!$B$104,($T23&gt;=BRASS!$F$104),($T23&lt;=BRASS!$G$104),($AA23=BRASS!$E$104)),(BRASS!$C$104),(IF(AND($AR23=BRASS!$B$105,($T23&gt;=BRASS!$F$105),($T23&lt;=BRASS!$G$105),($AA23=BRASS!$E$105)),(BRASS!$C$105),(IF(AND($AR23=BRASS!$B$106,($T23&gt;=BRASS!$F$106),($T23&lt;=BRASS!$G$106),($AA23=BRASS!$E$106)),(BRASS!$C$106),(IF(AND($AR23=BRASS!$B$107,($T23&gt;=BRASS!$F$107),($T23&lt;=BRASS!$G$107),($AA23=BRASS!$E$107)),(BRASS!$C$107),(IF(AND($AR23=BRASS!$B$108,($T23&gt;=BRASS!$F$108),($T23&lt;=BRASS!$G$108),($AA23=BRASS!$E$108)),(BRASS!$C$108),(IF(AND($AR23=BRASS!$B$109,($T23&gt;=BRASS!$F$109),($T23&lt;=BRASS!$G$109),($AA23=BRASS!$E$109)),(BRASS!$C$109),(IF(AND($AR23=BRASS!$B$110,($T23&gt;=BRASS!$F$110),($T23&lt;=BRASS!$G$110),($AA23=BRASS!$E$110)),(BRASS!$C$110),(IF(AND($AR23=BRASS!$B$111,($T23&gt;=BRASS!$F$111),($T23&lt;=BRASS!$G$111),($AA23=BRASS!$E$111)),(BRASS!$C$111),(IF(AND($AR23=BRASS!$B$112,($T23&gt;=BRASS!$F$112),($T23&lt;=BRASS!$G$112),($AA23=BRASS!$E$112)),(BRASS!$C$112),(IF(AND($AR23=BRASS!$B$113,($T23&gt;=BRASS!$F$113),($T23&lt;=BRASS!$G$113),($AA23=BRASS!$E$113)),(BRASS!$C$113),(IF(AND($AR23=BRASS!$B$114,($T23&gt;=BRASS!$F$114),($T23&lt;=BRASS!$G$114),($AA23=BRASS!$E$114)),(BRASS!$C$114),(IF(AND($AR23=BRASS!$B$115,($T23&gt;=BRASS!$F$115),($T23&lt;=BRASS!$G$115),($AA23=BRASS!$E$115)),(BRASS!$C$115),(IF(AND($AR23=BRASS!$B$116,($T23&gt;=BRASS!$F$116),($T23&lt;=BRASS!$G$116),($AA23=BRASS!$E$116)),(BRASS!$C$116),(IF(AND($AR23=BRASS!$B$117,($T23&gt;=BRASS!$F$117),($T23&lt;=BRASS!$G$117),($AA23=BRASS!$E$117)),(BRASS!$C$117),(IF(AND($AR23=BRASS!$B$118,($T23&gt;=BRASS!$F$118),($T23&lt;=BRASS!$G$118),($AA23=BRASS!$E$118)),(BRASS!$C$118),(IF(AND($AR23=BRASS!$B$119,($T23&gt;=BRASS!$F$119),($T23&lt;=BRASS!$G$119),($AA23=BRASS!$E$119)),(BRASS!$C$119),(IF(AND($AR23=BRASS!$B$120,($T23&gt;=BRASS!$F$120),($T23&lt;=BRASS!$G$120),($AA23=BRASS!$E$120)),(BRASS!$C$120),(IF(AND($AR23=BRASS!$B$121,($T23&gt;=BRASS!$F$121),($T23&lt;=BRASS!$G$121),($AA23=BRASS!$E$121)),(BRASS!$C$121),(IF(AND($AR23=BRASS!$B$122,($T23&gt;=BRASS!$F$122),($T23&lt;=BRASS!$G$122),($AA23=BRASS!$E$122)),(BRASS!$C$122),(IF(AND($AR23=BRASS!$B$123,($T23&gt;=BRASS!$F$123),($T23&lt;=BRASS!$G$123),($AA23=BRASS!$E$123)),(BRASS!$C$123),(IF(AND($AR23=BRASS!$B$124,($T23&gt;=BRASS!$F$124),($T23&lt;=BRASS!$G$124),($AA23=BRASS!$E$124)),(BRASS!$C$124),(IF(AND($AR23=BRASS!$B$125,($T23&gt;=BRASS!$F$125),($T23&lt;=BRASS!$G$125),($AA23=BRASS!$E$125)),(BRASS!$C$125),(IF(AND($AR23=BRASS!$B$126,($T23&gt;=BRASS!$F$126),($T23&lt;=BRASS!$G$126),($AA23=BRASS!$E$126)),(BRASS!$C$126),(IF(AND($AR23=BRASS!$B$127,($T23&gt;=BRASS!$F$127),($T23&lt;=BRASS!$G$127),($AA23=BRASS!$E$127)),(BRASS!$C$127),(IF(AND($AR23=BRASS!$B$128,($T23&gt;=BRASS!$F$128),($T23&lt;=BRASS!$G$128),($AA23=BRASS!$E$128)),(BRASS!$C$128),(IF(AND($AR23=BRASS!$B$129,($T23&gt;=BRASS!$F$129),($T23&lt;=BRASS!$G$129),($AA23=BRASS!$E$129)),(BRASS!$C$129),(IF(AND($AR23=BRASS!$B$130,($T23&gt;=BRASS!$F$130),($T23&lt;=BRASS!$G$130),($AA23=BRASS!$E$130)),(BRASS!$C$130),(IF(AND($AR23=BRASS!$B$131,($T23&gt;=BRASS!$F$131),($T23&lt;=BRASS!$G$131),($AA23=BRASS!$E$131)),(BRASS!$C$131),(IF(AND($AR23=BRASS!$B$132,($T23&gt;=BRASS!$F$132),($T23&lt;=BRASS!$G$132),($AA23=BRASS!$E$132)),(BRASS!$C$132),(IF(AND($AR23=BRASS!$B$133,($T23&gt;=BRASS!$F$133),($T23&lt;=BRASS!$G$133),($AA23=BRASS!$E$133)),(BRASS!$C$133),(IF(AND($AR23=BRASS!$B$134,($T23&gt;=BRASS!$F$134),($T23&lt;=BRASS!$G$134),($AA23=BRASS!$E$134)),(BRASS!$C$134),(IF(AND($AR23=BRASS!$B$135,($T23&gt;=BRASS!$F$135),($T23&lt;=BRASS!$G$135),($AA23=BRASS!$E$135)),(BRASS!$C$135),(IF(AND($AR23=BRASS!$B$136,($T23&gt;=BRASS!$F$136),($T23&lt;=BRASS!$G$136),($AA23=BRASS!$E$136)),(BRASS!$C$136),(IF(AND($AR23=BRASS!$B$137,($T23&gt;=BRASS!$F$137),($T23&lt;=BRASS!$G$137),($AA23=BRASS!$E$137)),(BRASS!$C$137),(IF(AND($AR23=BRASS!$B$138,($T23&gt;=BRASS!$F$138),($T23&lt;=BRASS!$G$138),($AA23=BRASS!$E$138)),(BRASS!$C$138),(IF(AND($AR23=BRASS!$B$139,($T23&gt;=BRASS!$F$139),($T23&lt;=BRASS!$G$139),($AA23=BRASS!$E$139)),(BRASS!$C$139),(IF(AND($AR23=BRASS!$B$140,($T23&gt;=BRASS!$F$140),($T23&lt;=BRASS!$G$140),($AA23=BRASS!$E$140)),(BRASS!$C$140),(IF(AND($AR23=BRASS!$B$141,($T23&gt;=BRASS!$F$141),($T23&lt;=BRASS!$G$141),($AA23=BRASS!$E$141)),(BRASS!$C$141),(IF(AND($AR23=BRASS!$B$142,($T23&gt;=BRASS!$F$142),($T23&lt;=BRASS!$G$142),($AA23=BRASS!$E$142)),(BRASS!$C$142),(IF(AND($AR23=BRASS!$B$143,($T23&gt;=BRASS!$F$143),($T23&lt;=BRASS!$G$143),($AA23=BRASS!$E$143)),(BRASS!$C$143),(IF(AND($AR23=BRASS!$B$144,($T23&gt;=BRASS!$F$144),($T23&lt;=BRASS!$G$144),($AA23=BRASS!$E$144)),(BRASS!$C$144),(IF(AND($AR23=BRASS!$B$145,($T23&gt;=BRASS!$F$145),($T23&lt;=BRASS!$G$145),($AA23=BRASS!$E$145)),(BRASS!$C$145),(IF(AND($AR23=BRASS!$B$145,($T23&gt;=BRASS!$F$145),($T23&lt;=BRASS!$G$145),($AA23=BRASS!$E$145)),(BRASS!$C$145),(IF(AND($AR23=BRASS!$B$146,($T23&gt;=BRASS!$F$146),($T23&lt;=BRASS!$G$146),($AA23=BRASS!$E$146)),(BRASS!$C$146),(IF(AND($AR23=BRASS!$B$147,($T23&gt;=BRASS!$F$147),($T23&lt;=BRASS!$G$147),($AA23=BRASS!$E$147)),(BRASS!$C$147),(IF(AND($AR23=BRASS!$B$148,($T23&gt;=BRASS!$F$148),($T23&lt;=BRASS!$G$148),($AA23=BRASS!$E$148)),(BRASS!$C$148),(IF(AND($AR23=BRASS!$B$149,($T23&gt;=BRASS!$F$149),($T23&lt;=BRASS!$G$149),($AA23=BRASS!$E$149)),(BRASS!$C$149),(IF(AND($AR23=BRASS!$B$150,($T23&gt;=BRASS!$F$150),($T23&lt;=BRASS!$G$150),($AA23=BRASS!$E$150)),(BRASS!$C$150),(IF(AND($AR23=BRASS!$B$151,($T23&gt;=BRASS!$F$151),($T23&lt;=BRASS!$G$151),($AA23=BRASS!$E$151)),(BRASS!$C$151),(IF(AND($AR23=BRASS!$B$152,($T23&gt;=BRASS!$F$152),($T23&lt;=BRASS!$G$152),($AA23=BRASS!$E$152)),(BRASS!$C$152),(IF(AND($AR23=BRASS!$B$153,($T23&gt;=BRASS!$F$153),($T23&lt;=BRASS!$G$153),($AA23=BRASS!$E$153)),(BRASS!$C$153),("NA")))))))))))))))))))))))))))))))))))))))))))))))))))))))))))))))))))))))))))))))))))))))))))))))))))))))))))))))))))</f>
        <v>NA</v>
      </c>
      <c r="BC23" s="162" t="str">
        <f>IF(AND($AR23=BRASS!$B$154,($T23&gt;=BRASS!$F$154),($T23&lt;=BRASS!$G$154),($AA23=BRASS!$E$154)),(BRASS!$C$154),(IF(AND($AR23=BRASS!$B$155,($T23&gt;=BRASS!$F$155),($T23&lt;=BRASS!$G$155),($AA23=BRASS!$E$155)),(BRASS!$C$155),(IF(AND($AR23=BRASS!$B$156,($T23&gt;=BRASS!$F$156),($T23&lt;=BRASS!$G$156),($AA23=BRASS!$E$156)),(BRASS!$C$156),(IF(AND($AR23=BRASS!$B$157,($T23&gt;=BRASS!$F$157),($T23&lt;=BRASS!$G$157),($AA23=BRASS!$E$157)),(BRASS!$C$157),(IF(AND($AR23=BRASS!$B$158,($T23&gt;=BRASS!$F$158),($T23&lt;=BRASS!$G$158),($AA23=BRASS!$E$158)),(BRASS!$C$158),(IF(AND($AR23=BRASS!$B$159,($T23&gt;=BRASS!$F$159),($T23&lt;=BRASS!$G$159),($AA23=BRASS!$E$159)),(BRASS!$C$159),(IF(AND($AR23=BRASS!$B$160,($T23&gt;=BRASS!$F$160),($T23&lt;=BRASS!$G$160),($AA23=BRASS!$E$160)),(BRASS!$C$160),(IF(AND($AR23=BRASS!$B$161,($T23&gt;=BRASS!$F$161),($T23&lt;=BRASS!$G$161),($AA23=BRASS!$E$161)),(BRASS!$C$161),(IF(AND($AR23=BRASS!$B$162,($T23&gt;=BRASS!$F$162),($T23&lt;=BRASS!$G$162),($AA23=BRASS!$E$162)),(BRASS!$C$162),(IF(AND($AR23=BRASS!$B$163,($T23&gt;=BRASS!$F$163),($T23&lt;=BRASS!$G$163),($AA23=BRASS!$E$163)),(BRASS!$C$163),(IF(AND($AR23=BRASS!$B$164,($T23&gt;=BRASS!$F$164),($T23&lt;=BRASS!$G$164),($AA23=BRASS!$E$164)),(BRASS!$C$164),(IF(AND($AR23=BRASS!$B$165,($T23&gt;=BRASS!$F$165),($T23&lt;=BRASS!$G$165),($AA23=BRASS!$E$165)),(BRASS!$C$165),(IF(AND($AR23=BRASS!$B$166,($T23&gt;=BRASS!$F$166),($T23&lt;=BRASS!$G$166),($AA23=BRASS!$E$166)),(BRASS!$C$166),(IF(AND($AR23=BRASS!$B$167,($T23&gt;=BRASS!$F$167),($T23&lt;=BRASS!$G$167),($AA23=BRASS!$E$167)),(BRASS!$C$167),(IF(AND($AR23=BRASS!$B$168,($T23&gt;=BRASS!$F$168),($T23&lt;=BRASS!$G$168),($AA23=BRASS!$E$168)),(BRASS!$C$168),(IF(AND($AR23=BRASS!$B$169,($T23&gt;=BRASS!$F$169),($T23&lt;=BRASS!$G$169),($AA23=BRASS!$E$169)),(BRASS!$C$169),(IF(AND($AR23=BRASS!$B$170,($T23&gt;=BRASS!$F$170),($T23&lt;=BRASS!$G$170),($AA23=BRASS!$E$170)),(BRASS!$C$170),(IF(AND($AR23=BRASS!$B$171,($T23&gt;=BRASS!$F$171),($T23&lt;=BRASS!$G$171),($AA23=BRASS!$E$171)),(BRASS!$C$171),(IF(AND($AR23=BRASS!$B$172,($T23&gt;=BRASS!$F$172),($T23&lt;=BRASS!$G$172),($AA23=BRASS!$E$172)),(BRASS!$C$172),(IF(AND($AR23=BRASS!$B$173,($T23&gt;=BRASS!$F$173),($T23&lt;=BRASS!$G$173),($AA23=BRASS!$E$173)),(BRASS!$C$173),(IF(AND($AR23=BRASS!$B$174,($T23&gt;=BRASS!$F$174),($T23&lt;=BRASS!$G$174),($AA23=BRASS!$E$174)),(BRASS!$C$174),(IF(AND($AR23=BRASS!$B$175,($T23&gt;=BRASS!$F$175),($T23&lt;=BRASS!$G$175),($AA23=BRASS!$E$175)),(BRASS!$C$175),(IF(AND($AR23=BRASS!$B$176,($T23&gt;=BRASS!$F$176),($T23&lt;=BRASS!$G$176),($AA23=BRASS!$E$176)),(BRASS!$C$176),(IF(AND($AR23=BRASS!$B$177,($T23&gt;=BRASS!$F$177),($T23&lt;=BRASS!$G$177),($AA23=BRASS!$E$177)),(BRASS!$C$177),(IF(AND($AR23=BRASS!$B$178,($T23&gt;=BRASS!$F$178),($T23&lt;=BRASS!$G$178),($AA23=BRASS!$E$178)),(BRASS!$C$178),(IF(AND($AR23=BRASS!$B$179,($T23&gt;=BRASS!$F$179),($T23&lt;=BRASS!$G$179),($AA23=BRASS!$E$179)),(BRASS!$C$179),(IF(AND($AR23=BRASS!$B$180,($T23&gt;=BRASS!$F$180),($T23&lt;=BRASS!$G$180),($AA23=BRASS!$E$180)),(BRASS!$C$180),(IF(AND($AR23=BRASS!$B$181,($T23&gt;=BRASS!$F$181),($T23&lt;=BRASS!$G$181),($AA23=BRASS!$E$181)),(BRASS!$C$181),(IF(AND($AR23=BRASS!$B$182,($T23&gt;=BRASS!$F$182),($T23&lt;=BRASS!$G$182),($AA23=BRASS!$E$182)),(BRASS!$C$182),(IF(AND($AR23=BRASS!$B$183,($T23&gt;=BRASS!$F$183),($T23&lt;=BRASS!$G$183),($AA23=BRASS!$E$183)),(BRASS!$C$183),(IF(AND($AR23=BRASS!$B$184,($T23&gt;=BRASS!$F$184),($T23&lt;=BRASS!$G$184),($AA23=BRASS!$E$184)),(BRASS!$C$184),(IF(AND($AR23=BRASS!$B$185,($T23&gt;=BRASS!$F$185),($T23&lt;=BRASS!$G$185),($AA23=BRASS!$E$185)),(BRASS!$C$185),(IF(AND($AR23=BRASS!$B$186,($T23&gt;=BRASS!$F$186),($T23&lt;=BRASS!$G$186),($AA23=BRASS!$E$186)),(BRASS!$C$186),(IF(AND($AR23=BRASS!$B$187,($T23&gt;=BRASS!$F$187),($T23&lt;=BRASS!$G$187),($AA23=BRASS!$E$187)),(BRASS!$C$187),(IF(AND($AR23=BRASS!$B$188,($T23&gt;=BRASS!$F$188),($T23&lt;=BRASS!$G$188),($AA23=BRASS!$E$188)),(BRASS!$C$188),(IF(AND($AR23=BRASS!$B$189,($T23&gt;=BRASS!$F$189),($T23&lt;=BRASS!$G$189),($AA23=BRASS!$E$189)),(BRASS!$C$189),(IF(AND($AR23=BRASS!$B$190,($T23&gt;=BRASS!$F$190),($T23&lt;=BRASS!$G$190),($AA23=BRASS!$E$190)),(BRASS!$C$190),(IF(AND($AR23=BRASS!$B$191,($T23&gt;=BRASS!$F$191),($T23&lt;=BRASS!$G$191),($AA23=BRASS!$E$191)),(BRASS!$C$191),(IF(AND($AR23=BRASS!$B$192,($T23&gt;=BRASS!$F$192),($T23&lt;=BRASS!$G$192),($AA23=BRASS!$E$192)),(BRASS!$C$192),(IF(AND($AR23=BRASS!$B$193,($T23&gt;=BRASS!$F$193),($T23&lt;=BRASS!$G$193),($AA23=BRASS!$E$193)),(BRASS!$C$193),(IF(AND($AR23=BRASS!$B$194,($T23&gt;=BRASS!$F$194),($T23&lt;=BRASS!$G$194),($AA23=BRASS!$E$194)),(BRASS!$C$194),(IF(AND($AR23=BRASS!$B$195,($T23&gt;=BRASS!$F$195),($T23&lt;=BRASS!$G$195),($AA23=BRASS!$E$195)),(BRASS!$C$195),(IF(AND($AR23=BRASS!$B$196,($T23&gt;=BRASS!$F$196),($T23&lt;=BRASS!$G$196),($AA23=BRASS!$E$196)),(BRASS!$C$196),("NA"))))))))))))))))))))))))))))))))))))))))))))))))))))))))))))))))))))))))))))))))))))))</f>
        <v>NA</v>
      </c>
      <c r="BD23" s="162" t="str">
        <f>IF(AND($AR23=BRASS!$B$60,($T23&gt;=BRASS!$F$60),($T23&lt;=BRASS!$G$60),($AA23=BRASS!$E$60)),(BRASS!$C$60),(IF(AND($AR23=BRASS!$B$61,($T23&gt;=BRASS!$F$61),($T23&lt;=BRASS!$G$61),($AA23=BRASS!$E$61)),(BRASS!$C$61),(IF(AND($AR23=BRASS!$B$62,($T23&gt;=BRASS!$F$62),($T23&lt;=BRASS!$G$62),($AA23=BRASS!$E$62)),(BRASS!$C$62),(IF(AND($AR23=BRASS!$B$63,($T23&gt;=BRASS!$F$63),($T23&lt;=BRASS!$G$63),($AA23=BRASS!$E$63)),(BRASS!$C$63),(IF(AND($AR23=BRASS!$B$64,($T23&gt;=BRASS!$F$64),($T23&lt;=BRASS!$G$64),($AA23=BRASS!$E$64)),(BRASS!$C$64),(IF(AND($AR23=BRASS!$B$65,($T23&gt;=BRASS!$F$65),($T23&lt;=BRASS!$G$65),($AA23=BRASS!$E$65)),(BRASS!$C$65),(IF(AND($AR23=BRASS!$B$66,($T23&gt;=BRASS!$F$66),($T23&lt;=BRASS!$G$66),($AA23=BRASS!$E$66)),(BRASS!$C$66),(IF(AND($AR23=BRASS!$B$67,($T23&gt;=BRASS!$F$67),($T23&lt;=BRASS!$G$67),($AA23=BRASS!$E$67)),(BRASS!$C$67),(IF(AND($AR23=BRASS!$B$68,($T23&gt;=BRASS!$F$68),($T23&lt;=BRASS!$G$68),($AA23=BRASS!$E$68)),(BRASS!$C$68),(IF(AND($AR23=BRASS!$B$69,($T23&gt;=BRASS!$F$69),($T23&lt;=BRASS!$G$69),($AA23=BRASS!$E$69)),(BRASS!$C$69),(IF(AND($AR23=BRASS!$B$70,($T23&gt;=BRASS!$F$70),($T23&lt;=BRASS!$G$70),($AA23=BRASS!$E$70)),(BRASS!$C$70),(IF(AND($AR23=BRASS!$B$71,($T23&gt;=BRASS!$F$71),($T23&lt;=BRASS!$G$71),($AA23=BRASS!$E$71)),(BRASS!$C$71),(IF(AND($AR23=BRASS!$B$72,($T23&gt;=BRASS!$F$72),($T23&lt;=BRASS!$G$72),($AA23=BRASS!$E$72)),(BRASS!$C$72),(IF(AND($AR23=BRASS!$B$73,($T23&gt;=BRASS!$F$73),($T23&lt;=BRASS!$G$73),($AA23=BRASS!$E$73)),(BRASS!$C$73),(IF(AND($AR23=BRASS!$B$74,($T23&gt;=BRASS!$F$74),($T23&lt;=BRASS!$G$74),($AA23=BRASS!$E$74)),(BRASS!$C$74),(IF(AND($AR23=BRASS!$B$75,($T23&gt;=BRASS!$F$75),($T23&lt;=BRASS!$G$75),($AA23=BRASS!$E$75)),(BRASS!$C$75),(IF(AND($AR23=BRASS!$B$76,($T23&gt;=BRASS!$F$76),($T23&lt;=BRASS!$G$76),($AA23=BRASS!$E$76)),(BRASS!$C$76),(IF(AND($AR23=BRASS!$B$77,($T23&gt;=BRASS!$F$77),($T23&lt;=BRASS!$G$77),($AA23=BRASS!$E$77)),(BRASS!$C$77),(IF(AND($AR23=BRASS!$B$78,($T23&gt;=BRASS!$F$78),($T23&lt;=BRASS!$G$78),($AA23=BRASS!$E$78)),(BRASS!$C$78),(IF(AND($AR23=BRASS!$B$79,($T23&gt;=BRASS!$F$79),($T23&lt;=BRASS!$G$79),($AA23=BRASS!$E$79)),(BRASS!$C$79),(IF(AND($AR23=BRASS!$B$80,($T23&gt;=BRASS!$F$80),($T23&lt;=BRASS!$G$80),($AA23=BRASS!$E$80)),(BRASS!$C$80),(IF(AND($AR23=BRASS!$B$81,($T23&gt;=BRASS!$F$81),($T23&lt;=BRASS!$G$81),($AA23=BRASS!$E$81)),(BRASS!$C$81),(IF(AND($AR23=BRASS!$B$82,($T23&gt;=BRASS!$F$82),($T23&lt;=BRASS!$G$82),($AA23=BRASS!$E$82)),(BRASS!$C$82),(IF(AND($AR23=BRASS!$B$83,($T23&gt;=BRASS!$F$83),($T23&lt;=BRASS!$G$83),($AA23=BRASS!$E$83)),(BRASS!$C$83),(IF(AND($AR23=BRASS!$B$84,($T23&gt;=BRASS!$F$84),($T23&lt;=BRASS!$G$84),($AA23=BRASS!$E$84)),(BRASS!$C$84),(IF(AND($AR23=BRASS!$B$85,($T23&gt;=BRASS!$F$85),($T23&lt;=BRASS!$G$85),($AA23=BRASS!$E$85)),(BRASS!$C$85),(IF(AND($AR23=BRASS!$B$86,($T23&gt;=BRASS!$F$86),($T23&lt;=BRASS!$G$86),($AA23=BRASS!$E$86)),(BRASS!$C$86),(IF(AND($AR23=BRASS!$B$87,($T23&gt;=BRASS!$F$87),($T23&lt;=BRASS!$G$87),($AA23=BRASS!$E$87)),(BRASS!$C$87),(IF(AND($AR23=BRASS!$B$88,($T23&gt;=BRASS!$F$88),($T23&lt;=BRASS!$G$88),($AA23=BRASS!$E$88)),(BRASS!$C$88),(IF(AND($AR23=BRASS!$B$89,($T23&gt;=BRASS!$F$89),($T23&lt;=BRASS!$G$89),($AA23=BRASS!$E$89)),(BRASS!$C$89),(IF(AND($AR23=BRASS!$B$90,($T23&gt;=BRASS!$F$90),($T23&lt;=BRASS!$G$90),($AA23=BRASS!$E$90)),(BRASS!$C$90),(IF(AND($AR23=BRASS!$B$91,($T23&gt;=BRASS!$F$91),($T23&lt;=BRASS!$G$91),($AA23=BRASS!$E$91)),(BRASS!$C$91),(IF(AND($AR23=BRASS!$B$92,($T23&gt;=BRASS!$F$92),($T23&lt;=BRASS!$G$92),($AA23=BRASS!$E$92)),(BRASS!$C$92),(IF(AND($AR23=BRASS!$B$93,($T23&gt;=BRASS!$F$93),($T23&lt;=BRASS!$G$93),($AA23=BRASS!$E$93)),(BRASS!$C$93),(IF(AND($AR23=BRASS!$B$94,($T23&gt;=BRASS!$F$94),($T23&lt;=BRASS!$G$94),($AA23=BRASS!$E$94)),(BRASS!$C$94),(IF(AND($AR23=BRASS!$B$95,($T23&gt;=BRASS!$F$95),($T23&lt;=BRASS!$G$95),($AA23=BRASS!$E$95)),(BRASS!$C$95),(IF(AND($AR23=BRASS!$B$96,($T23&gt;=BRASS!$F$96),($T23&lt;=BRASS!$G$96),($AA23=BRASS!$E$96)),(BRASS!$C$96),(IF(AND($AR23=BRASS!$B$97,($T23&gt;=BRASS!$F$97),($T23&lt;=BRASS!$G$97),($AA23=BRASS!$E$97)),(BRASS!$C$97),("NA"))))))))))))))))))))))))))))))))))))))))))))))))))))))))))))))))))))))))))))</f>
        <v>NA</v>
      </c>
      <c r="BE23" s="97"/>
      <c r="BF23" s="85" t="str">
        <f t="shared" si="18"/>
        <v/>
      </c>
      <c r="BG23" s="85" t="str">
        <f t="shared" si="19"/>
        <v/>
      </c>
      <c r="BH23" s="85" t="str">
        <f>IF(AND($AR23=SS!$B$4,($T23&gt;=SS!$F$4),($T23&lt;=SS!$G$4),($V23=SS!$E$4)),(SS!$C$4),(IF(AND($AR23=SS!$B$5,($T23&gt;=SS!$F$5),($T23&lt;=SS!$G$5),($V23=SS!$E$5)),(SS!$C$5),(IF(AND($AR23=SS!$B$6,($T23&gt;=SS!$F$6),($T23&lt;=SS!$G$6),($V23=SS!$E$6)),(SS!$C$6),(IF(AND($AR23=SS!$B$7,($T23&gt;=SS!$F$7),($T23&lt;=SS!$G$7),($V23=SS!$E$7)),(SS!$C$7),(IF(AND($AR23=SS!$B$8,($T23&gt;=SS!$F$8),($T23&lt;=SS!$G$8),($V23=SS!$E$8)),(SS!$C$8),(IF(AND($AR23=SS!$B$9,($T23&gt;=SS!$F$9),($T23&lt;=SS!$G$9),($V23=SS!$E$9)),(SS!$C$9),(IF(AND($AR23=SS!$B$10,($T23&gt;=SS!$F$10),($T23&lt;=SS!$G$10),($V23=SS!$E$10)),(SS!$C$10),(IF(AND($AR23=SS!$B$11,($T23&gt;=SS!$F$11),($T23&lt;=SS!$G$11),($V23=SS!$E$11)),(SS!$C$11),(IF(AND($AR23=SS!$B$12,($T23&gt;=SS!$F$12),($T23&lt;=SS!$G$12),($V23=SS!$E$12)),(SS!$C$12),(IF(AND($AR23=SS!$B$13,($T23&gt;=SS!$F$13),($T23&lt;=SS!$G$13),($V23=SS!$E$13)),(SS!$C$13),(IF(AND($AR23=SS!$B$14,($T23&gt;=SS!$F$14),($T23&lt;=SS!$G$14),($V23=SS!$E$14)),(SS!$C$14),(IF(AND($AR23=SS!$B$15,($T23&gt;=SS!$F$15),($T23&lt;=SS!$G$15),($V23=SS!$E$15)),(SS!$C$15),(IF(AND($AR23=SS!$B$16,($T23&gt;=SS!$F$16),($T23&lt;=SS!$G$16),($V23=SS!$E$16)),(SS!$C$16),(IF(AND($AR23=SS!$B$17,($T23&gt;=SS!$F$17),($T23&lt;=SS!$G$17),($V23=SS!$E$17)),(SS!$C$17),(IF(AND($AR23=SS!$B$18,($T23&gt;=SS!$F$18),($T23&lt;=SS!$G$18),($V23=SS!$E$18)),(SS!$C$18),(IF(AND($AR23=SS!$B$19,($T23&gt;=SS!$F$19),($T23&lt;=SS!$G$19),($V23=SS!$E$19)),(SS!$C$19),(IF(AND($AR23=SS!$B$20,($T23&gt;=SS!$F$20),($T23&lt;=SS!$G$20),($V23=SS!$E$20)),(SS!$C$20),(IF(AND($AR23=SS!$B$21,($T23&gt;=SS!$F$21),($T23&lt;=SS!$G$21),($V23=SS!$E$21)),(SS!$C$21),(IF(AND($AR23=SS!$B$22,($T23&gt;=SS!$F$22),($T23&lt;=SS!$G$22),($V23=SS!$E$22)),(SS!$C$22),(IF(AND($AR23=SS!$B$23,($T23&gt;=SS!$F$23),($T23&lt;=SS!$G$23),($V23=SS!$E$23)),(SS!$C$23),(IF(AND($AR23=SS!$B$24,($T23&gt;=SS!$F$24),($T23&lt;=SS!$G$24),($V23=SS!$E$24)),(SS!$C$24),(IF(AND($AR23=SS!$B$25,($T23&gt;=SS!$F$25),($T23&lt;=SS!$G$25),($V23=SS!$E$25)),(SS!$C$25),(IF(AND($AR23=SS!$B$26,($T23&gt;=SS!$F$26),($T23&lt;=SS!$G$26),($V23=SS!$E$26)),(SS!$C$26),(IF(AND($AR23=SS!$B$27,($T23&gt;=SS!$F$27),($T23&lt;=SS!$G$27),($V23=SS!$E$27)),(SS!$C$27),(IF(AND($AR23=SS!$B$28,($T23&gt;=SS!$F$28),($T23&lt;=SS!$G$28),($V23=SS!$E$28)),(SS!$C$28),(IF(AND($AR23=SS!$B$29,($T23&gt;=SS!$F$29),($T23&lt;=SS!$G$29),($V23=SS!$E$29)),(SS!$C$29),(IF(AND($AR23=SS!$B$30,($T23&gt;=SS!$F$30),($T23&lt;=SS!$G$30),($V23=SS!$E$30)),(SS!$C$30),("NA"))))))))))))))))))))))))))))))))))))))))))))))))))))))</f>
        <v>NA</v>
      </c>
      <c r="BI23" s="83" t="str">
        <f>(IF(AND($AR23=SS!$B$31,($T23&gt;=SS!$F$31),($T23&lt;=SS!$G$31),($V23=SS!$E$31)),(SS!$C$31),(IF(AND($AR23=SS!$B$32,($T23&gt;=SS!$F$32),($T23&lt;=SS!$G$32),($V23=SS!$E$32)),(SS!$C$32),(IF(AND($AR23=SS!$B$33,($T23&gt;=SS!$F$33),($T23&lt;=SS!$G$33),($V23=SS!$E$33)),(SS!$C$33),(IF(AND($AR23=SS!$B$34,($T23&gt;=SS!$F$34),($T23&lt;=SS!$G$34),($V23=SS!$E$34)),(SS!$C$34),(IF(AND($AR23=SS!$B$35,($T23&gt;=SS!$F$35),($T23&lt;=SS!$G$35),($V23=SS!$E$35)),(SS!$C$35),(IF(AND($AR23=SS!$B$36,($T23&gt;=SS!$F$36),($T23&lt;=SS!$G$36),($V23=SS!$E$36)),(SS!$C$36),(IF(AND($AR23=SS!$B$37,($T23&gt;=SS!$F$37),($T23&lt;=SS!$G$37),($V23=SS!$E$37)),(SS!$C$37),(IF(AND($AR23=SS!$B$38,($T23&gt;=SS!$F$38),($T23&lt;=SS!$G$38),($V23=SS!$E$38)),(SS!$C$38),(IF(AND($AR23=SS!$B$39,($T23&gt;=SS!$F$39),($T23&lt;=SS!$G$39),($V23=SS!$E$39)),(SS!$C$39),(IF(AND($AR23=SS!$B$40,($T23&gt;=SS!$F$40),($T23&lt;=SS!$G$40),($V23=SS!$E$40)),(SS!$C$40),(IF(AND($AR23=SS!$B$41,($T23&gt;=SS!$F$41),($T23&lt;=SS!$G$41),($V23=SS!$E$41)),(SS!$C$41),(IF(AND($AR23=SS!$B$42,($T23&gt;=SS!$F$42),($T23&lt;=SS!$G$42),($V23=SS!$E$42)),(SS!$C$42),(IF(AND($AR23=SS!$B$43,($T23&gt;=SS!$F$43),($T23&lt;=SS!$G$43),($V23=SS!$E$43)),(SS!$C$43),(IF(AND($AR23=SS!$B$44,($T23&gt;=SS!$F$44),($T23&lt;=SS!$G$44),($V23=SS!$E$44)),(SS!$C$44),(IF(AND($AR23=SS!$B$45,($T23&gt;=SS!$F$45),($T23&lt;=SS!$G$45),($V23=SS!$E$45)),(SS!$C$45),(IF(AND($AR23=SS!$B$46,($T23&gt;=SS!$F$46),($T23&lt;=SS!$G$46),($V23=SS!$E$46)),(SS!$C$46),(IF(AND($AR23=SS!$B$47,($T23&gt;=SS!$F$47),($T23&lt;=SS!$G$47),($V23=SS!$E$47)),(SS!$C$47),(IF(AND($AR23=SS!$B$48,($T23&gt;=SS!$F$48),($T23&lt;=SS!$G$48),($V23=SS!$E$48)),(SS!$C$48),(IF(AND($AR23=SS!$B$49,($T23&gt;=SS!$F$49),($T23&lt;=SS!$G$49),($V23=SS!$E$49)),(SS!$C$49),(IF(AND($AR23=SS!$B$50,($T23&gt;=SS!$F$50),($T23&lt;=SS!$G$50),($V23=SS!$E$50)),(SS!$C$50),(IF(AND($AR23=SS!$B$51,($T23&gt;=SS!$F$51),($T23&lt;=SS!$G$51),($V23=SS!$E$51)),(SS!$C$51),(IF(AND($AR23=SS!$B$52,($T23&gt;=SS!$F$52),($T23&lt;=SS!$G$52),($V23=SS!$E$52)),(SS!$C$52),(IF(AND($AR23=SS!$B$53,($T23&gt;=SS!$F$53),($T23&lt;=SS!$G$53),($V23=SS!$E$53)),(SS!$C$53),(IF(AND($AR23=SS!$B$54,($T23&gt;=SS!$F$54),($T23&lt;=SS!$G$54),($V23=SS!$E$54)),(SS!$C$54),(IF(AND($AR23=SS!$B$55,($T23&gt;=SS!$F$55),($T23&lt;=SS!$G$55),($V23=SS!$E$55)),(SS!$C$55),(IF(AND($AR23=SS!$B$56,($T23&gt;=SS!$F$56),($T23&lt;=SS!$G$56),($V23=SS!$E$56)),(SS!$C$56),(IF(AND($AR23=SS!$B$57,($T23&gt;=SS!$F$57),($T23&lt;=SS!$G$57),($V23=SS!$E$57)),(SS!$C$57),(IF(AND($AR23=SS!$B$58,($T23&gt;=SS!$F$58),($T23&lt;=SS!$G$58),($V23=SS!$E$58)),(SS!$C$58),(IF(AND($AR23=SS!$B$59,($T23&gt;=SS!$F$59),($T23&lt;=SS!$G$59),($V23=SS!$E$59)),(SS!$C$59),(IF(AND($AR23=SS!$B$60,($T23&gt;=SS!$F$60),($T23&lt;=SS!$G$60),($V23=SS!$E$60)),(SS!$C$60),("NA")))))))))))))))))))))))))))))))))))))))))))))))))))))))))))))</f>
        <v>NA</v>
      </c>
      <c r="BJ23" s="83" t="str">
        <f>IF(AND($AR23=SS!$B$61,($T23&gt;=SS!$F$61),($T23&lt;=SS!$G$61),($V23=SS!$E$61)),(SS!$C$61),(IF(AND($AR23=SS!$B$62,($T23&gt;=SS!$F$62),($T23&lt;=SS!$G$62),($V23=SS!$E$62)),(SS!$C$62),(IF(AND($AR23=SS!$B$63,($T23&gt;=SS!$F$63),($T23&lt;=SS!$G$63),($V23=SS!$E$63)),(SS!$C$63),(IF(AND($AR23=SS!$B$64,($T23&gt;=SS!$F$64),($T23&lt;=SS!$G$64),($V23=SS!$E$64)),(SS!$C$64),(IF(AND($AR23=SS!$B$65,($T23&gt;=SS!$F$65),($T23&lt;=SS!$G$65),($V23=SS!$E$65)),(SS!$C$65),(IF(AND($AR23=SS!$B$66,($T23&gt;=SS!$F$66),($T23&lt;=SS!$G$66),($V23=SS!$E$66)),(SS!$C$66),(IF(AND($AR23=SS!$B$67,($T23&gt;=SS!$F$67),($T23&lt;=SS!$G$67),($V23=SS!$E$67)),(SS!$C$67),(IF(AND($AR23=SS!$B$68,($T23&gt;=SS!$F$68),($T23&lt;=SS!$G$68),($V23=SS!$E$68)),(SS!$C$68),(IF(AND($AR23=SS!$B$69,($T23&gt;=SS!$F$69),($T23&lt;=SS!$G$69),($V23=SS!$E$69)),(SS!$C$69),(IF(AND($AR23=SS!$B$70,($T23&gt;=SS!$F$70),($T23&lt;=SS!$G$70),($V23=SS!$E$70)),(SS!$C$70),(IF(AND($AR23=SS!$B$71,($T23&gt;=SS!$F$71),($T23&lt;=SS!$G$71),($V23=SS!$E$71)),(SS!$C$71),(IF(AND($AR23=SS!$B$72,($T23&gt;=SS!$F$72),($T23&lt;=SS!$G$72),($V23=SS!$E$72)),(SS!$C$72),(IF(AND($AR23=SS!$B$73,($T23&gt;=SS!$F$73),($T23&lt;=SS!$G$73),($V23=SS!$E$73)),(SS!$C$73),(IF(AND($AR23=SS!$B$74,($T23&gt;=SS!$F$74),($T23&lt;=SS!$G$74),($V23=SS!$E$74)),(SS!$C$74),(IF(AND($AR23=SS!$B$75,($T23&gt;=SS!$F$75),($T23&lt;=SS!$G$75),($V23=SS!$E$75)),(SS!$C$75),(IF(AND($AR23=SS!$B$76,($T23&gt;=SS!$F$76),($T23&lt;=SS!$G$76),($V23=SS!$E$76)),(SS!$C$76),("NA"))))))))))))))))))))))))))))))))</f>
        <v>NA</v>
      </c>
      <c r="BK23" s="82" t="str">
        <f>IF(AND($AR23=SS!$B$77,($T23&gt;=SS!$F$77),($T23&lt;=SS!$G$77),($V23=SS!$E$77)),(SS!$C$77),(IF(AND($AR23=SS!$B$78,($T23&gt;=SS!$F$78),($T23&lt;=SS!$G$78),($V23=SS!$E$78)),(SS!$C$78),(IF(AND($AR23=SS!$B$79,($T23&gt;=SS!$F$79),($T23&lt;=SS!$G$79),($V23=SS!$E$79)),(SS!$C$79),(IF(AND($AR23=SS!$B$80,($T23&gt;=SS!$F$80),($T23&lt;=SS!$G$80),($V23=SS!$E$80)),(SS!$C$80),(IF(AND($AR23=SS!$B$81,($T23&gt;=SS!$F$81),($T23&lt;=SS!$G$81),($V23=SS!$E$81)),(SS!$C$81),(IF(AND($AR23=SS!$B$82,($T23&gt;=SS!$F$82),($T23&lt;=SS!$G$82),($V23=SS!$E$82)),(SS!$C$82),(IF(AND($AR23=SS!$B$83,($T23&gt;=SS!$F$83),($T23&lt;=SS!$G$83),($V23=SS!$E$83)),(SS!$C$83),(IF(AND($AR23=SS!$B$84,($T23&gt;=SS!$F$84),($T23&lt;=SS!$G$84),($V23=SS!$E$84)),(SS!$C$84),(IF(AND($AR23=SS!$B$85,($T23&gt;=SS!$F$85),($T23&lt;=SS!$G$85),($V23=SS!$E$85)),(SS!$C$85),(IF(AND($AR23=SS!$B$86,($T23&gt;=SS!$F$86),($T23&lt;=SS!$G$86),($V23=SS!$E$86)),(SS!$C$86),(IF(AND($AR23=SS!$B$87,($T23&gt;=SS!$F$87),($T23&lt;=SS!$G$87),($V23=SS!$E$87)),(SS!$C$87),(IF(AND($AR23=SS!$B$88,($T23&gt;=SS!$F$88),($T23&lt;=SS!$G$88),($V23=SS!$E$88)),(SS!$C$88),(IF(AND($AR23=SS!$B$89,($T23&gt;=SS!$F$89),($T23&lt;=SS!$G$89),($V23=SS!$E$89)),(SS!$C$89),(IF(AND($AR23=SS!$B$90,($T23&gt;=SS!$F$90),($T23&lt;=SS!$G$90),($V23=SS!$E$90)),(SS!$C$90),(IF(AND($AR23=SS!$B$91,($T23&gt;=SS!$F$91),($T23&lt;=SS!$G$91),($V23=SS!$E$91)),(SS!$C$91),(IF(AND($AR23=SS!$B$92,($T23&gt;=SS!$F$92),($T23&lt;=SS!$G$92),($V23=SS!$E$92)),(SS!$C$92),(IF(AND($AR23=SS!$B$93,($T23&gt;=SS!$F$93),($T23&lt;=SS!$G$93),($V23=SS!$E$93)),(SS!$C$93),(IF(AND($AR23=SS!$B$94,($T23&gt;=SS!$F$94),($T23&lt;=SS!$G$94),($V23=SS!$E$94)),(SS!$C$94),(IF(AND($AR23=SS!$B$95,($T23&gt;=SS!$F$95),($T23&lt;=SS!$G$95),($V23=SS!$E$95)),(SS!$C$95),(IF(AND($AR23=SS!$B$96,($T23&gt;=SS!$F$96),($T23&lt;=SS!$G$96),($V23=SS!$E$96)),(SS!$C$96),("NA"))))))))))))))))))))))))))))))))))))))))</f>
        <v>NA</v>
      </c>
      <c r="BL23" s="85" t="str">
        <f t="shared" si="20"/>
        <v/>
      </c>
      <c r="BM23" s="85" t="str">
        <f t="shared" si="21"/>
        <v/>
      </c>
      <c r="BN23" s="85" t="str">
        <f>IF(AND($AR23=SS!$B$4,($T23&gt;=SS!$F$4),($T23&lt;=SS!$G$4),($AA23=SS!$E$4)),(SS!$C$4),(IF(AND($AR23=SS!$B$5,($T23&gt;=SS!$F$5),($T23&lt;=SS!$G$5),($AA23=SS!$E$5)),(SS!$C$5),(IF(AND($AR23=SS!$B$6,($T23&gt;=SS!$F$6),($T23&lt;=SS!$G$6),($AA23=SS!$E$6)),(SS!$C$6),(IF(AND($AR23=SS!$B$7,($T23&gt;=SS!$F$7),($T23&lt;=SS!$G$7),($AA23=SS!$E$7)),(SS!$C$7),(IF(AND($AR23=SS!$B$8,($T23&gt;=SS!$F$8),($T23&lt;=SS!$G$8),($AA23=SS!$E$8)),(SS!$C$8),(IF(AND($AR23=SS!$B$9,($T23&gt;=SS!$F$9),($T23&lt;=SS!$G$9),($AA23=SS!$E$9)),(SS!$C$9),(IF(AND($AR23=SS!$B$10,($T23&gt;=SS!$F$10),($T23&lt;=SS!$G$10),($AA23=SS!$E$10)),(SS!$C$10),(IF(AND($AR23=SS!$B$11,($T23&gt;=SS!$F$11),($T23&lt;=SS!$G$11),($AA23=SS!$E$11)),(SS!$C$11),(IF(AND($AR23=SS!$B$12,($T23&gt;=SS!$F$12),($T23&lt;=SS!$G$12),($AA23=SS!$E$12)),(SS!$C$12),(IF(AND($AR23=SS!$B$13,($T23&gt;=SS!$F$13),($T23&lt;=SS!$G$13),($AA23=SS!$E$13)),(SS!$C$13),(IF(AND($AR23=SS!$B$14,($T23&gt;=SS!$F$14),($T23&lt;=SS!$G$14),($AA23=SS!$E$14)),(SS!$C$14),(IF(AND($AR23=SS!$B$15,($T23&gt;=SS!$F$15),($T23&lt;=SS!$G$15),($AA23=SS!$E$15)),(SS!$C$15),(IF(AND($AR23=SS!$B$16,($T23&gt;=SS!$F$16),($T23&lt;=SS!$G$16),($AA23=SS!$E$16)),(SS!$C$16),(IF(AND($AR23=SS!$B$17,($T23&gt;=SS!$F$17),($T23&lt;=SS!$G$17),($AA23=SS!$E$17)),(SS!$C$17),(IF(AND($AR23=SS!$B$18,($T23&gt;=SS!$F$18),($T23&lt;=SS!$G$18),($AA23=SS!$E$18)),(SS!$C$18),(IF(AND($AR23=SS!$B$19,($T23&gt;=SS!$F$19),($T23&lt;=SS!$G$19),($AA23=SS!$E$19)),(SS!$C$19),(IF(AND($AR23=SS!$B$20,($T23&gt;=SS!$F$20),($T23&lt;=SS!$G$20),($AA23=SS!$E$20)),(SS!$C$20),(IF(AND($AR23=SS!$B$21,($T23&gt;=SS!$F$21),($T23&lt;=SS!$G$21),($AA23=SS!$E$21)),(SS!$C$21),(IF(AND($AR23=SS!$B$22,($T23&gt;=SS!$F$22),($T23&lt;=SS!$G$22),($AA23=SS!$E$22)),(SS!$C$22),(IF(AND($AR23=SS!$B$23,($T23&gt;=SS!$F$23),($T23&lt;=SS!$G$23),($AA23=SS!$E$23)),(SS!$C$23),(IF(AND($AR23=SS!$B$24,($T23&gt;=SS!$F$24),($T23&lt;=SS!$G$24),($AA23=SS!$E$24)),(SS!$C$24),(IF(AND($AR23=SS!$B$25,($T23&gt;=SS!$F$25),($T23&lt;=SS!$G$25),($AA23=SS!$E$25)),(SS!$C$25),(IF(AND($AR23=SS!$B$26,($T23&gt;=SS!$F$26),($T23&lt;=SS!$G$26),($AA23=SS!$E$26)),(SS!$C$26),(IF(AND($AR23=SS!$B$27,($T23&gt;=SS!$F$27),($T23&lt;=SS!$G$27),($AA23=SS!$E$27)),(SS!$C$27),(IF(AND($AR23=SS!$B$28,($T23&gt;=SS!$F$28),($T23&lt;=SS!$G$28),($AA23=SS!$E$28)),(SS!$C$28),(IF(AND($AR23=SS!$B$29,($T23&gt;=SS!$F$29),($T23&lt;=SS!$G$29),($AA23=SS!$E$29)),(SS!$C$29),(IF(AND($AR23=SS!$B$30,($T23&gt;=SS!$F$30),($T23&lt;=SS!$G$30),($AA23=SS!$E$30)),(SS!$C$30),(IF(AND($AR23=SS!$B$31,($T23&gt;=SS!$F$31),($T23&lt;=SS!$G$31),($AA23=SS!$E$31)),(SS!$C$31),(IF(AND($AR23=SS!$B$32,($T23&gt;=SS!$F$32),($T23&lt;=SS!$G$32),($AA23=SS!$E$32)),(SS!$C$32),(IF(AND($AR23=SS!$B$33,($T23&gt;=SS!$F$33),($T23&lt;=SS!$G$33),($AA23=SS!$E$33)),(SS!$C$33),(IF(AND($AR23=SS!$B$34,($T23&gt;=SS!$F$34),($T23&lt;=SS!$G$34),($AA23=SS!$E$34)),(SS!$C$34),(IF(AND($AR23=SS!$B$35,($T23&gt;=SS!$F$35),($T23&lt;=SS!$G$35),($AA23=SS!$E$35)),(SS!$C$35),(IF(AND($AR23=SS!$B$36,($T23&gt;=SS!$F$36),($T23&lt;=SS!$G$36),($AA23=SS!$E$36)),(SS!$C$36),(IF(AND($AR23=SS!$B$37,($T23&gt;=SS!$F$37),($T23&lt;=SS!$G$37),($AA23=SS!$E$37)),(SS!$C$37),(IF(AND($AR23=SS!$B$38,($T23&gt;=SS!$F$38),($T23&lt;=SS!$G$38),($AA23=SS!$E$38)),(SS!$C$38),(IF(AND($AR23=SS!$B$39,($T23&gt;=SS!$F$39),($T23&lt;=SS!$G$39),($AA23=SS!$E$39)),(SS!$C$39),(IF(AND($AR23=SS!$B$40,($T23&gt;=SS!$F$40),($T23&lt;=SS!$G$40),($AA23=SS!$E$40)),(SS!$C$40),(IF(AND($AR23=SS!$B$41,($T23&gt;=SS!$F$41),($T23&lt;=SS!$G$41),($AA23=SS!$E$41)),(SS!$C$41),(IF(AND($AR23=SS!$B$42,($T23&gt;=SS!$F$42),($T23&lt;=SS!$G$42),($AA23=SS!$E$42)),(SS!$C$42),(IF(AND($AR23=SS!$B$43,($T23&gt;=SS!$F$43),($T23&lt;=SS!$G$43),($AA23=SS!$E$43)),(SS!$C$43),(IF(AND($AR23=SS!$B$44,($T23&gt;=SS!$F$44),($T23&lt;=SS!$G$44),($AA23=SS!$E$44)),(SS!$C$44),(IF(AND($AR23=SS!$B$45,($T23&gt;=SS!$F$45),($T23&lt;=SS!$G$45),($AA23=SS!$E$45)),(SS!$C$45),(IF(AND($AR23=SS!$B$46,($T23&gt;=SS!$F$46),($T23&lt;=SS!$G$46),($AA23=SS!$E$46)),(SS!$C$46),(IF(AND($AR23=SS!$B$47,($T23&gt;=SS!$F$47),($T23&lt;=SS!$G$47),($AA23=SS!$E$47)),(SS!$C$47),(IF(AND($AR23=SS!$B$48,($T23&gt;=SS!$F$48),($T23&lt;=SS!$G$48),($AA23=SS!$E$48)),(SS!$C$48),(IF(AND($AR23=SS!$B$49,($T23&gt;=SS!$F$49),($T23&lt;=SS!$G$49),($AA23=SS!$E$49)),(SS!$C$49),(IF(AND($AR23=SS!$B$50,($T23&gt;=SS!$F$50),($T23&lt;=SS!$G$50),($AA23=SS!$E$50)),(SS!$C$50),(IF(AND($AR23=SS!$B$51,($T23&gt;=SS!$F$51),($T23&lt;=SS!$G$51),($AA23=SS!$E$51)),(SS!$C$51),(IF(AND($AR23=SS!$B$52,($T23&gt;=SS!$F$52),($T23&lt;=SS!$G$52),($AA23=SS!$E$52)),(SS!$C$52),(IF(AND($AR23=SS!$B$53,($T23&gt;=SS!$F$53),($T23&lt;=SS!$G$53),($AA23=SS!$E$53)),(SS!$C$53),(IF(AND($AR23=SS!$B$54,($T23&gt;=SS!$F$54),($T23&lt;=SS!$G$54),($AA23=SS!$E$54)),(SS!$C$54),(IF(AND($AR23=SS!$B$55,($T23&gt;=SS!$F$55),($T23&lt;=SS!$G$55),($AA23=SS!$E$55)),(SS!$C$55),(IF(AND($AR23=SS!$B$56,($T23&gt;=SS!$F$56),($T23&lt;=SS!$G$56),($AA23=SS!$E$56)),(SS!$C$56),(IF(AND($AR23=SS!$B$57,($T23&gt;=SS!$F$57),($T23&lt;=SS!$G$57),($AA23=SS!$E$57)),(SS!$C$57),(IF(AND($AR23=SS!$B$58,($T23&gt;=SS!$F$58),($T23&lt;=SS!$G$58),($AA23=SS!$E$58)),(SS!$C$58),(IF(AND($AR23=SS!$B$59,($T23&gt;=SS!$F$59),($T23&lt;=SS!$G$59),($AA23=SS!$E$59)),(SS!$C$59),("NA"))))))))))))))))))))))))))))))))))))))))))))))))))))))))))))))))))))))))))))))))))))))))))))))))))))))))))))))))</f>
        <v>NA</v>
      </c>
      <c r="BO23" s="83" t="str">
        <f>(IF(AND($AR23=SS!$B$31,($T23&gt;=SS!$F$31),($T23&lt;=SS!$G$31),($AA23=SS!$E$31)),(SS!$C$31),(IF(AND($AR23=SS!$B$32,($T23&gt;=SS!$F$32),($T23&lt;=SS!$G$32),($AA23=SS!$E$32)),(SS!$C$32),(IF(AND($AR23=SS!$B$33,($T23&gt;=SS!$F$33),($T23&lt;=SS!$G$33),($AA23=SS!$E$33)),(SS!$C$33),(IF(AND($AR23=SS!$B$34,($T23&gt;=SS!$F$34),($T23&lt;=SS!$G$34),($AA23=SS!$E$34)),(SS!$C$34),(IF(AND($AR23=SS!$B$35,($T23&gt;=SS!$F$35),($T23&lt;=SS!$G$35),($AA23=SS!$E$35)),(SS!$C$35),(IF(AND($AR23=SS!$B$36,($T23&gt;=SS!$F$36),($T23&lt;=SS!$G$36),($AA23=SS!$E$36)),(SS!$C$36),(IF(AND($AR23=SS!$B$37,($T23&gt;=SS!$F$37),($T23&lt;=SS!$G$37),($AA23=SS!$E$37)),(SS!$C$37),(IF(AND($AR23=SS!$B$38,($T23&gt;=SS!$F$38),($T23&lt;=SS!$G$38),($AA23=SS!$E$38)),(SS!$C$38),(IF(AND($AR23=SS!$B$39,($T23&gt;=SS!$F$39),($T23&lt;=SS!$G$39),($AA23=SS!$E$39)),(SS!$C$39),(IF(AND($AR23=SS!$B$40,($T23&gt;=SS!$F$40),($T23&lt;=SS!$G$40),($AA23=SS!$E$40)),(SS!$C$40),(IF(AND($AR23=SS!$B$41,($T23&gt;=SS!$F$41),($T23&lt;=SS!$G$41),($AA23=SS!$E$41)),(SS!$C$41),(IF(AND($AR23=SS!$B$42,($T23&gt;=SS!$F$42),($T23&lt;=SS!$G$42),($AA23=SS!$E$42)),(SS!$C$42),(IF(AND($AR23=SS!$B$43,($T23&gt;=SS!$F$43),($T23&lt;=SS!$G$43),($AA23=SS!$E$43)),(SS!$C$43),(IF(AND($AR23=SS!$B$44,($T23&gt;=SS!$F$44),($T23&lt;=SS!$G$44),($AA23=SS!$E$44)),(SS!$C$44),(IF(AND($AR23=SS!$B$45,($T23&gt;=SS!$F$45),($T23&lt;=SS!$G$45),($AA23=SS!$E$45)),(SS!$C$45),(IF(AND($AR23=SS!$B$46,($T23&gt;=SS!$F$46),($T23&lt;=SS!$G$46),($AA23=SS!$E$46)),(SS!$C$46),(IF(AND($AR23=SS!$B$47,($T23&gt;=SS!$F$47),($T23&lt;=SS!$G$47),($AA23=SS!$E$47)),(SS!$C$47),(IF(AND($AR23=SS!$B$48,($T23&gt;=SS!$F$48),($T23&lt;=SS!$G$48),($AA23=SS!$E$48)),(SS!$C$48),(IF(AND($AR23=SS!$B$49,($T23&gt;=SS!$F$49),($T23&lt;=SS!$G$49),($AA23=SS!$E$49)),(SS!$C$49),(IF(AND($AR23=SS!$B$50,($T23&gt;=SS!$F$50),($T23&lt;=SS!$G$50),($AA23=SS!$E$50)),(SS!$C$50),(IF(AND($AR23=SS!$B$51,($T23&gt;=SS!$F$51),($T23&lt;=SS!$G$51),($AA23=SS!$E$51)),(SS!$C$51),(IF(AND($AR23=SS!$B$52,($T23&gt;=SS!$F$52),($T23&lt;=SS!$G$52),($AA23=SS!$E$52)),(SS!$C$52),(IF(AND($AR23=SS!$B$53,($T23&gt;=SS!$F$53),($T23&lt;=SS!$G$53),($AA23=SS!$E$53)),(SS!$C$53),(IF(AND($AR23=SS!$B$54,($T23&gt;=SS!$F$54),($T23&lt;=SS!$G$54),($AA23=SS!$E$54)),(SS!$C$54),(IF(AND($AR23=SS!$B$55,($T23&gt;=SS!$F$55),($T23&lt;=SS!$G$55),($AA23=SS!$E$55)),(SS!$C$55),(IF(AND($AR23=SS!$B$56,($T23&gt;=SS!$F$56),($T23&lt;=SS!$G$56),($AA23=SS!$E$56)),(SS!$C$56),(IF(AND($AR23=SS!$B$57,($T23&gt;=SS!$F$57),($T23&lt;=SS!$G$57),($AA23=SS!$E$57)),(SS!$C$57),(IF(AND($AR23=SS!$B$58,($T23&gt;=SS!$F$58),($T23&lt;=SS!$G$58),($AA23=SS!$E$58)),(SS!$C$58),(IF(AND($AR23=SS!$B$59,($T23&gt;=SS!$F$59),($T23&lt;=SS!$G$59),($AA23=SS!$E$59)),(SS!$C$59),("NA")))))))))))))))))))))))))))))))))))))))))))))))))))))))))))</f>
        <v>NA</v>
      </c>
      <c r="BP23" s="152" t="str">
        <f>IF(AND($AR23=SS!$B$61,($T23&gt;=SS!$F$61),($T23&lt;=SS!$G$61),($AA23=SS!$E$61)),(SS!$C$61),(IF(AND($AR23=SS!$B$62,($T23&gt;=SS!$F$62),($T23&lt;=SS!$G$62),($AA23=SS!$E$62)),(SS!$C$62),(IF(AND($AR23=SS!$B$63,($T23&gt;=SS!$F$63),($T23&lt;=SS!$G$63),($AA23=SS!$E$63)),(SS!$C$63),(IF(AND($AR23=SS!$B$64,($T23&gt;=SS!$F$64),($T23&lt;=SS!$G$64),($AA23=SS!$E$64)),(SS!$C$64),(IF(AND($AR23=SS!$B$65,($T23&gt;=SS!$F$65),($T23&lt;=SS!$G$65),($AA23=SS!$E$65)),(SS!$C$65),(IF(AND($AR23=SS!$B$66,($T23&gt;=SS!$F$66),($T23&lt;=SS!$G$66),($AA23=SS!$E$66)),(SS!$C$66),(IF(AND($AR23=SS!$B$67,($T23&gt;=SS!$F$67),($T23&lt;=SS!$G$67),($AA23=SS!$E$67)),(SS!$C$67),(IF(AND($AR23=SS!$B$68,($T23&gt;=SS!$F$68),($T23&lt;=SS!$G$68),($AA23=SS!$E$68)),(SS!$C$68),(IF(AND($AR23=SS!$B$69,($T23&gt;=SS!$F$69),($T23&lt;=SS!$G$69),($AA23=SS!$E$69)),(SS!$C$69),(IF(AND($AR23=SS!$B$70,($T23&gt;=SS!$F$70),($T23&lt;=SS!$G$70),($AA23=SS!$E$70)),(SS!$C$70),(IF(AND($AR23=SS!$B$71,($T23&gt;=SS!$F$71),($T23&lt;=SS!$G$71),($AA23=SS!$E$71)),(SS!$C$71),(IF(AND($AR23=SS!$B$72,($T23&gt;=SS!$F$72),($T23&lt;=SS!$G$72),($AA23=SS!$E$72)),(SS!$C$72),(IF(AND($AR23=SS!$B$73,($T23&gt;=SS!$F$73),($T23&lt;=SS!$G$73),($AA23=SS!$E$73)),(SS!$C$73),(IF(AND($AR23=SS!$B$74,($T23&gt;=SS!$F$74),($T23&lt;=SS!$G$74),($AA23=SS!$E$74)),(SS!$C$74),(IF(AND($AR23=SS!$B$75,($T23&gt;=SS!$F$75),($T23&lt;=SS!$G$75),($AA23=SS!$E$75)),(SS!$C$75),(IF(AND($AR23=SS!$B$76,($T23&gt;=SS!$F$76),($T23&lt;=SS!$G$76),($AA23=SS!$E$76)),(SS!$C$76),("NA"))))))))))))))))))))))))))))))))</f>
        <v>NA</v>
      </c>
      <c r="BQ23" s="152" t="str">
        <f>IF(AND($AR23=SS!$B$77,($T23&gt;=SS!$F$77),($T23&lt;=SS!$G$77),($AA23=SS!$E$77)),(SS!$C$77),(IF(AND($AR23=SS!$B$78,($T23&gt;=SS!$F$78),($T23&lt;=SS!$G$78),($AA23=SS!$E$78)),(SS!$C$78),(IF(AND($AR23=SS!$B$79,($T23&gt;=SS!$F$79),($T23&lt;=SS!$G$79),($AA23=SS!$E$79)),(SS!$C$79),(IF(AND($AR23=SS!$B$80,($T23&gt;=SS!$F$80),($T23&lt;=SS!$G$80),($AA23=SS!$E$80)),(SS!$C$80),(IF(AND($AR23=SS!$B$81,($T23&gt;=SS!$F$81),($T23&lt;=SS!$G$81),($AA23=SS!$E$81)),(SS!$C$81),(IF(AND($AR23=SS!$B$82,($T23&gt;=SS!$F$82),($T23&lt;=SS!$G$82),($AA23=SS!$E$82)),(SS!$C$82),(IF(AND($AR23=SS!$B$83,($T23&gt;=SS!$F$83),($T23&lt;=SS!$G$83),($AA23=SS!$E$83)),(SS!$C$83),(IF(AND($AR23=SS!$B$84,($T23&gt;=SS!$F$84),($T23&lt;=SS!$G$84),($AA23=SS!$E$84)),(SS!$C$84),(IF(AND($AR23=SS!$B$85,($T23&gt;=SS!$F$85),($T23&lt;=SS!$G$85),($AA23=SS!$E$85)),(SS!$C$85),(IF(AND($AR23=SS!$B$86,($T23&gt;=SS!$F$86),($T23&lt;=SS!$G$86),($AA23=SS!$E$86)),(SS!$C$86),(IF(AND($AR23=SS!$B$87,($T23&gt;=SS!$F$87),($T23&lt;=SS!$G$87),($AA23=SS!$E$87)),(SS!$C$87),(IF(AND($AR23=SS!$B$88,($T23&gt;=SS!$F$88),($T23&lt;=SS!$G$88),($AA23=SS!$E$88)),(SS!$C$88),(IF(AND($AR23=SS!$B$89,($T23&gt;=SS!$F$89),($T23&lt;=SS!$G$89),($AA23=SS!$E$89)),(SS!$C$89),(IF(AND($AR23=SS!$B$90,($T23&gt;=SS!$F$90),($T23&lt;=SS!$G$90),($AA23=SS!$E$90)),(SS!$C$90),(IF(AND($AR23=SS!$B$91,($T23&gt;=SS!$F$91),($T23&lt;=SS!$G$91),($AA23=SS!$E$91)),(SS!$C$91),(IF(AND($AR23=SS!$B$92,($T23&gt;=SS!$F$92),($T23&lt;=SS!$G$92),($AA23=SS!$E$92)),(SS!$C$92),(IF(AND($AR23=SS!$B$93,($T23&gt;=SS!$F$93),($T23&lt;=SS!$G$93),($AA23=SS!$E$93)),(SS!$C$93),(IF(AND($AR23=SS!$B$94,($T23&gt;=SS!$F$94),($T23&lt;=SS!$G$94),($AA23=SS!$E$94)),(SS!$C$94),(IF(AND($AR23=SS!$B$95,($T23&gt;=SS!$F$95),($T23&lt;=SS!$G$95),($AA23=SS!$E$95)),(SS!$C$95),(IF(AND($AR23=SS!$B$96,($T23&gt;=SS!$F$96),($T23&lt;=SS!$G$96),($AA23=SS!$E$96)),(SS!$C$96),("NA"))))))))))))))))))))))))))))))))))))))))</f>
        <v>NA</v>
      </c>
      <c r="BR23" s="84"/>
    </row>
    <row r="24" spans="1:70" s="53" customFormat="1" ht="38.25" customHeight="1" x14ac:dyDescent="0.35">
      <c r="A24" s="296"/>
      <c r="B24" s="277"/>
      <c r="C24" s="275"/>
      <c r="D24" s="147"/>
      <c r="E24" s="163"/>
      <c r="F24" s="146" t="str">
        <f>CONCATENATE(O24,"/",E24)</f>
        <v>LIP-1 - TBA-3/</v>
      </c>
      <c r="G24" s="277"/>
      <c r="H24" s="275"/>
      <c r="I24" s="277"/>
      <c r="J24" s="277" t="s">
        <v>502</v>
      </c>
      <c r="K24" s="283"/>
      <c r="L24" s="277"/>
      <c r="M24" s="277"/>
      <c r="N24" s="147" t="str">
        <f t="shared" si="22"/>
        <v>/LIP-1 - TBA-3</v>
      </c>
      <c r="O24" s="147" t="str">
        <f>P22&amp;" - "&amp;Q24</f>
        <v>LIP-1 - TBA-3</v>
      </c>
      <c r="P24" s="299"/>
      <c r="Q24" s="94" t="s">
        <v>530</v>
      </c>
      <c r="R24" s="299"/>
      <c r="S24" s="275"/>
      <c r="T24" s="293"/>
      <c r="U24" s="286"/>
      <c r="V24" s="289"/>
      <c r="W24" s="280"/>
      <c r="X24" s="302"/>
      <c r="Y24" s="305"/>
      <c r="Z24" s="302"/>
      <c r="AA24" s="289"/>
      <c r="AB24" s="280"/>
      <c r="AC24" s="302"/>
      <c r="AD24" s="305"/>
      <c r="AE24" s="275"/>
      <c r="AF24" s="149"/>
      <c r="AG24" s="147"/>
      <c r="AH24" s="150"/>
      <c r="AI24" s="147"/>
      <c r="AJ24" s="150"/>
      <c r="AK24" s="64"/>
      <c r="AL24" s="64" t="s">
        <v>505</v>
      </c>
      <c r="AO24" s="63"/>
      <c r="AP24" s="59"/>
      <c r="AQ24" s="82" t="str">
        <f t="shared" si="13"/>
        <v/>
      </c>
      <c r="AR24" s="82" t="str">
        <f>'GLAND SELEC. INPUT &amp; NOTES SHT'!$H$16</f>
        <v>BRACO</v>
      </c>
      <c r="AS24" s="82" t="str">
        <f t="shared" si="14"/>
        <v/>
      </c>
      <c r="AT24" s="82" t="str">
        <f t="shared" si="15"/>
        <v/>
      </c>
      <c r="AU24" s="82" t="str">
        <f>IF(AND($AR24=BRASS!$B$4,($T24&gt;=BRASS!$F$4),($T24&lt;=BRASS!$G$4),($V24=BRASS!$E$4)),(BRASS!$C$4),(IF(AND($AR24=BRASS!$B$5,($T24&gt;=BRASS!$F$5),($T24&lt;=BRASS!$G$5),($V24=BRASS!$E$5)),(BRASS!$C$5),(IF(AND($AR24=BRASS!$B$6,($T24&gt;=BRASS!$F$6),($T24&lt;=BRASS!$G$6),($V24=BRASS!$E$6)),(BRASS!$C$6),(IF(AND($AR24=BRASS!$B$7,($T24&gt;=BRASS!$F$7),($T24&lt;=BRASS!$G$7),($V24=BRASS!$E$7)),(BRASS!$C$7),(IF(AND($AR24=BRASS!$B$8,($T24&gt;=BRASS!$F$8),($T24&lt;=BRASS!$G$8),($V24=BRASS!$E$8)),(BRASS!$C$8),(IF(AND($AR24=BRASS!$B$9,($T24&gt;=BRASS!$F$9),($T24&lt;=BRASS!$G$9),($V24=BRASS!$E$9)),(BRASS!$C$9),(IF(AND($AR24=BRASS!$B$10,($T24&gt;=BRASS!$F$10),($T24&lt;=BRASS!$G$10),($V24=BRASS!$E$10)),(BRASS!$C$10),(IF(AND($AR24=BRASS!$B$11,($T24&gt;=BRASS!$F$11),($T24&lt;=BRASS!$G$11),($V24=BRASS!$E$11)),(BRASS!$C$11),(IF(AND($AR24=BRASS!$B$12,($T24&gt;=BRASS!$F$12),($T24&lt;=BRASS!$G$12),($V24=BRASS!$E$12)),(BRASS!$C$12),(IF(AND($AR24=BRASS!$B$13,($T24&gt;=BRASS!$F$13),($T24&lt;=BRASS!$G$13),($V24=BRASS!$E$13)),(BRASS!$C$13),(IF(AND($AR24=BRASS!$B$14,($T24&gt;=BRASS!$F$14),($T24&lt;=BRASS!$G$14),($V24=BRASS!$E$14)),(BRASS!$C$14),(IF(AND($AR24=BRASS!$B$15,($T24&gt;=BRASS!$F$15),($T24&lt;=BRASS!$G$15),($V24=BRASS!$E$15)),(BRASS!$C$15),(IF(AND($AR24=BRASS!$B$16,($T24&gt;=BRASS!$F$16),($T24&lt;=BRASS!$G$16),($V24=BRASS!$E$16)),(BRASS!$C$16),(IF(AND($AR24=BRASS!$B$17,($T24&gt;=BRASS!$F$17),($T24&lt;=BRASS!$G$17),($V24=BRASS!$E$17)),(BRASS!$C$17),(IF(AND($AR24=BRASS!$B$18,($T24&gt;=BRASS!$F$18),($T24&lt;=BRASS!$G$18),($V24=BRASS!$E$18)),(BRASS!$C$18),(IF(AND($AR24=BRASS!$B$19,($T24&gt;=BRASS!$F$19),($T24&lt;=BRASS!$G$19),($V24=BRASS!$E$19)),(BRASS!$C$19),(IF(AND($AR24=BRASS!$B$20,($T24&gt;=BRASS!$F$20),($T24&lt;=BRASS!$G$20),($V24=BRASS!$E$20)),(BRASS!$C$20),(IF(AND($AR24=BRASS!$B$21,($T24&gt;=BRASS!$F$21),($T24&lt;=BRASS!$G$21),($V24=BRASS!$E$21)),(BRASS!$C$21),(IF(AND($AR24=BRASS!$B$22,($T24&gt;=BRASS!$F$22),($T24&lt;=BRASS!$G$22),($V24=BRASS!$E$22)),(BRASS!$C$22),(IF(AND($AR24=BRASS!$B$23,($T24&gt;=BRASS!$F$23),($T24&lt;=BRASS!$G$23),($V24=BRASS!$E$23)),(BRASS!$C$23),(IF(AND($AR24=BRASS!$B$24,($T24&gt;=BRASS!$F$24),($T24&lt;=BRASS!$G$24),($V24=BRASS!$E$24)),(BRASS!$C$24),(IF(AND($AR24=BRASS!$B$25,($T24&gt;=BRASS!$F$25),($T24&lt;=BRASS!$G$25),($V24=BRASS!$E$25)),(BRASS!$C$25),(IF(AND($AR24=BRASS!$B$26,($T24&gt;=BRASS!$F$26),($T24&lt;=BRASS!$G$26),($V24=BRASS!$E$26)),(BRASS!$C$26),(IF(AND($AR24=BRASS!$B$27,($T24&gt;=BRASS!$F$27),($T24&lt;=BRASS!$G$27),($V24=BRASS!$E$27)),(BRASS!$C$27),(IF(AND($AR24=BRASS!$B$28,($T24&gt;=BRASS!$F$28),($T24&lt;=BRASS!$G$28),($V24=BRASS!$E$28)),(BRASS!$C$28),(IF(AND($AR24=BRASS!$B$29,($T24&gt;=BRASS!$F$29),($T24&lt;=BRASS!$G$29),($V24=BRASS!$E$29)),(BRASS!$C$29),(IF(AND($AR24=BRASS!$B$30,($T24&gt;=BRASS!$F$30),($T24&lt;=BRASS!$G$30),($V24=BRASS!$E$30)),(BRASS!$C$30),(IF(AND($AR24=BRASS!$B$31,($T24&gt;=BRASS!$F$31),($T24&lt;=BRASS!$G$31),($V24=BRASS!$E$31)),(BRASS!$C$31),(IF(AND($AR24=BRASS!$B$32,($T24&gt;=BRASS!$F$32),($T24&lt;=BRASS!$G$32),($V24=BRASS!$E$32)),(BRASS!$C$32),(IF(AND($AR24=BRASS!$B$33,($T24&gt;=BRASS!$F$33),($T24&lt;=BRASS!$G$33),($V24=BRASS!$E$33)),(BRASS!$C$33),(IF(AND($AR24=BRASS!$B$34,($T24&gt;=BRASS!$F$34),($T24&lt;=BRASS!$G$34),($V24=BRASS!$E$34)),(BRASS!$C$34),(IF(AND($AR24=BRASS!$B$35,($T24&gt;=BRASS!$F$35),($T24&lt;=BRASS!$G$35),($V24=BRASS!$E$35)),(BRASS!$C$35),(IF(AND($AR24=BRASS!$B$36,($T24&gt;=BRASS!$F$36),($T24&lt;=BRASS!$G$36),($V24=BRASS!$E$36)),(BRASS!$C$36),(IF(AND($AR24=BRASS!$B$37,($T24&gt;=BRASS!$F$37),($T24&lt;=BRASS!$G$37),($V24=BRASS!$E$37)),(BRASS!$C$37),(IF(AND($AR24=BRASS!$B$38,($T24&gt;=BRASS!$F$38),($T24&lt;=BRASS!$G$38),($V24=BRASS!$E$38)),(BRASS!$C$38),(IF(AND($AR24=BRASS!$B$39,($T24&gt;=BRASS!$F$39),($T24&lt;=BRASS!$G$39),($V24=BRASS!$E$39)),(BRASS!$C$39),(IF(AND($AR24=BRASS!$B$40,($T24&gt;=BRASS!$F$40),($T24&lt;=BRASS!$G$40),($V24=BRASS!$E$40)),(BRASS!$C$40),(IF(AND($AR24=BRASS!$B$41,($T24&gt;=BRASS!$F$41),($T24&lt;=BRASS!$G$41),($V24=BRASS!$E$41)),(BRASS!$C$41),(IF(AND($AR24=BRASS!$B$42,($T24&gt;=BRASS!$F$42),($T24&lt;=BRASS!$G$42),($V24=BRASS!$E$42)),(BRASS!$C$42),(IF(AND($AR24=BRASS!$B$43,($T24&gt;=BRASS!$F$43),($T24&lt;=BRASS!$G$43),($V24=BRASS!$E$43)),(BRASS!$C$43),(IF(AND($AR24=BRASS!$B$44,($T24&gt;=BRASS!$F$44),($T24&lt;=BRASS!$G$44),($V24=BRASS!$E$44)),(BRASS!$C$44),(IF(AND($AR24=BRASS!$B$45,($T24&gt;=BRASS!$F$45),($T24&lt;=BRASS!$G$45),($V24=BRASS!$E$45)),(BRASS!$C$45),(IF(AND($AR24=BRASS!$B$46,($T24&gt;=BRASS!$F$46),($T24&lt;=BRASS!$G$46),($V24=BRASS!$E$46)),(BRASS!$C$46),(IF(AND($AR24=BRASS!$B$47,($T24&gt;=BRASS!$F$47),($T24&lt;=BRASS!$G$47),($V24=BRASS!$E$47)),(BRASS!$C$47),(IF(AND($AR24=BRASS!$B$48,($T24&gt;=BRASS!$F$48),($T24&lt;=BRASS!$G$48),($V24=BRASS!$E$48)),(BRASS!$C$48),(IF(AND($AR24=BRASS!$B$49,($T24&gt;=BRASS!$F$49),($T24&lt;=BRASS!$G$49),($V24=BRASS!$E$49)),(BRASS!$C$49),(IF(AND($AR24=BRASS!$B$50,($T24&gt;=BRASS!$F$50),($T24&lt;=BRASS!$G$50),($V24=BRASS!$E$50)),(BRASS!$C$50),(IF(AND($AR24=BRASS!$B$51,($T24&gt;=BRASS!$F$51),($T24&lt;=BRASS!$G$51),($V24=BRASS!$E$51)),(BRASS!$C$51),(IF(AND($AR24=BRASS!$B$52,($T24&gt;=BRASS!$F$52),($T24&lt;=BRASS!$G$52),($V24=BRASS!$E$52)),(BRASS!$C$52),(IF(AND($AR24=BRASS!$B$53,($T24&gt;=BRASS!$F$53),($T24&lt;=BRASS!$G$53),($V24=BRASS!$E$53)),(BRASS!$C$53),(IF(AND($AR24=BRASS!$B$54,($T24&gt;=BRASS!$F$54),($T24&lt;=BRASS!$G$54),($V24=BRASS!$E$54)),(BRASS!$C$54),(IF(AND($AR24=BRASS!$B$55,($T24&gt;=BRASS!$F$55),($T24&lt;=BRASS!$G$55),($V24=BRASS!$E$55)),(BRASS!$C$55),(IF(AND($AR24=BRASS!$B$56,($T24&gt;=BRASS!$F$56),($T24&lt;=BRASS!$G$56),($V24=BRASS!$E$56)),(BRASS!$C$56),(IF(AND($AR24=BRASS!$B$57,($T24&gt;=BRASS!$F$57),($T24&lt;=BRASS!$G$57),($V24=BRASS!$E$57)),(BRASS!$C$57),(IF(AND($AR24=BRASS!$B$58,($T24&gt;=BRASS!$F$58),($T24&lt;=BRASS!$G$58),($V24=BRASS!$E$58)),(BRASS!$C$58),(IF(AND($AR24=BRASS!$B$59,($T24&gt;=BRASS!$F$59),($T24&lt;=BRASS!$G$59),($V24=BRASS!$E$59)),(BRASS!$C$59),("NA"))))))))))))))))))))))))))))))))))))))))))))))))))))))))))))))))))))))))))))))))))))))))))))))))))))))))))))))))</f>
        <v>NA</v>
      </c>
      <c r="AV24" s="83" t="str">
        <f>(IF(AND($AR24=BRASS!$B$98,($T24&gt;=BRASS!$F$98),($T24&lt;=BRASS!$G$98),($V24=BRASS!$E$98)),(BRASS!$C$98),(IF(AND($AR24=BRASS!$B$99,($T24&gt;=BRASS!$F$99),($T24&lt;=BRASS!$G$99),($V24=BRASS!$E$99)),(BRASS!$C$99),(IF(AND($AR24=BRASS!$B$100,($T24&gt;=BRASS!$F$100),($T24&lt;=BRASS!$G$100),($V24=BRASS!$E$100)),(BRASS!$C$100),(IF(AND($AR24=BRASS!$B$101,($T24&gt;=BRASS!$F$101),($T24&lt;=BRASS!$G$101),($V24=BRASS!$E$101)),(BRASS!$C$101),(IF(AND($AR24=BRASS!$B$102,($T24&gt;=BRASS!$F$102),($T24&lt;=BRASS!$G$102),($V24=BRASS!$E$102)),(BRASS!$C$102),(IF(AND($AR24=BRASS!$B$103,($T24&gt;=BRASS!$F$103),($T24&lt;=BRASS!$G$103),($V24=BRASS!$E$103)),(BRASS!$C$103),(IF(AND($AR24=BRASS!$B$104,($T24&gt;=BRASS!$F$104),($T24&lt;=BRASS!$G$104),($V24=BRASS!$E$104)),(BRASS!$C$104),(IF(AND($AR24=BRASS!$B$105,($T24&gt;=BRASS!$F$105),($T24&lt;=BRASS!$G$105),($V24=BRASS!$E$105)),(BRASS!$C$105),(IF(AND($AR24=BRASS!$B$106,($T24&gt;=BRASS!$F$106),($T24&lt;=BRASS!$G$106),($V24=BRASS!$E$106)),(BRASS!$C$106),(IF(AND($AR24=BRASS!$B$107,($T24&gt;=BRASS!$F$107),($T24&lt;=BRASS!$G$107),($V24=BRASS!$E$107)),(BRASS!$C$107),(IF(AND($AR24=BRASS!$B$108,($T24&gt;=BRASS!$F$108),($T24&lt;=BRASS!$G$108),($V24=BRASS!$E$108)),(BRASS!$C$108),(IF(AND($AR24=BRASS!$B$109,($T24&gt;=BRASS!$F$109),($T24&lt;=BRASS!$G$109),($V24=BRASS!$E$109)),(BRASS!$C$109),(IF(AND($AR24=BRASS!$B$110,($T24&gt;=BRASS!$F$110),($T24&lt;=BRASS!$G$110),($V24=BRASS!$E$110)),(BRASS!$C$110),(IF(AND($AR24=BRASS!$B$111,($T24&gt;=BRASS!$F$111),($T24&lt;=BRASS!$G$111),($V24=BRASS!$E$111)),(BRASS!$C$111),(IF(AND($AR24=BRASS!$B$112,($T24&gt;=BRASS!$F$112),($T24&lt;=BRASS!$G$112),($V24=BRASS!$E$112)),(BRASS!$C$112),(IF(AND($AR24=BRASS!$B$113,($T24&gt;=BRASS!$F$113),($T24&lt;=BRASS!$G$113),($V24=BRASS!$E$113)),(BRASS!$C$113),(IF(AND($AR24=BRASS!$B$114,($T24&gt;=BRASS!$F$114),($T24&lt;=BRASS!$G$114),($V24=BRASS!$E$114)),(BRASS!$C$114),(IF(AND($AR24=BRASS!$B$115,($T24&gt;=BRASS!$F$115),($T24&lt;=BRASS!$G$115),($V24=BRASS!$E$115)),(BRASS!$C$115),(IF(AND($AR24=BRASS!$B$116,($T24&gt;=BRASS!$F$116),($T24&lt;=BRASS!$G$116),($V24=BRASS!$E$116)),(BRASS!$C$116),(IF(AND($AR24=BRASS!$B$117,($T24&gt;=BRASS!$F$117),($T24&lt;=BRASS!$G$117),($V24=BRASS!$E$117)),(BRASS!$C$117),(IF(AND($AR24=BRASS!$B$118,($T24&gt;=BRASS!$F$118),($T24&lt;=BRASS!$G$118),($V24=BRASS!$E$118)),(BRASS!$C$118),(IF(AND($AR24=BRASS!$B$119,($T24&gt;=BRASS!$F$119),($T24&lt;=BRASS!$G$119),($V24=BRASS!$E$119)),(BRASS!$C$119),(IF(AND($AR24=BRASS!$B$120,($T24&gt;=BRASS!$F$120),($T24&lt;=BRASS!$G$120),($V24=BRASS!$E$120)),(BRASS!$C$120),(IF(AND($AR24=BRASS!$B$121,($T24&gt;=BRASS!$F$121),($T24&lt;=BRASS!$G$121),($V24=BRASS!$E$121)),(BRASS!$C$121),(IF(AND($AR24=BRASS!$B$122,($T24&gt;=BRASS!$F$122),($T24&lt;=BRASS!$G$122),($V24=BRASS!$E$122)),(BRASS!$C$122),(IF(AND($AR24=BRASS!$B$123,($T24&gt;=BRASS!$F$123),($T24&lt;=BRASS!$G$123),($V24=BRASS!$E$123)),(BRASS!$C$123),(IF(AND($AR24=BRASS!$B$124,($T24&gt;=BRASS!$F$124),($T24&lt;=BRASS!$G$124),($V24=BRASS!$E$124)),(BRASS!$C$124),(IF(AND($AR24=BRASS!$B$125,($T24&gt;=BRASS!$F$125),($T24&lt;=BRASS!$G$125),($V24=BRASS!$E$125)),(BRASS!$C$125),(IF(AND($AR24=BRASS!$B$126,($T24&gt;=BRASS!$F$126),($T24&lt;=BRASS!$G$126),($V24=BRASS!$E$126)),(BRASS!$C$126),(IF(AND($AR24=BRASS!$B$127,($T24&gt;=BRASS!$F$127),($T24&lt;=BRASS!$G$127),($V24=BRASS!$E$127)),(BRASS!$C$127),(IF(AND($AR24=BRASS!$B$128,($T24&gt;=BRASS!$F$128),($T24&lt;=BRASS!$G$128),($V24=BRASS!$E$128)),(BRASS!$C$128),(IF(AND($AR24=BRASS!$B$129,($T24&gt;=BRASS!$F$129),($T24&lt;=BRASS!$G$129),($V24=BRASS!$E$129)),(BRASS!$C$129),(IF(AND($AR24=BRASS!$B$130,($T24&gt;=BRASS!$F$130),($T24&lt;=BRASS!$G$130),($V24=BRASS!$E$130)),(BRASS!$C$130),(IF(AND($AR24=BRASS!$B$131,($T24&gt;=BRASS!$F$131),($T24&lt;=BRASS!$G$131),($V24=BRASS!$E$131)),(BRASS!$C$131),(IF(AND($AR24=BRASS!$B$132,($T24&gt;=BRASS!$F$132),($T24&lt;=BRASS!$G$132),($V24=BRASS!$E$132)),(BRASS!$C$132),(IF(AND($AR24=BRASS!$B$133,($T24&gt;=BRASS!$F$133),($T24&lt;=BRASS!$G$133),($V24=BRASS!$E$133)),(BRASS!$C$133),(IF(AND($AR24=BRASS!$B$134,($T24&gt;=BRASS!$F$134),($T24&lt;=BRASS!$G$134),($V24=BRASS!$E$134)),(BRASS!$C$134),(IF(AND($AR24=BRASS!$B$135,($T24&gt;=BRASS!$F$135),($T24&lt;=BRASS!$G$135),($V24=BRASS!$E$135)),(BRASS!$C$135),(IF(AND($AR24=BRASS!$B$136,($T24&gt;=BRASS!$F$136),($T24&lt;=BRASS!$G$136),($V24=BRASS!$E$136)),(BRASS!$C$136),(IF(AND($AR24=BRASS!$B$137,($T24&gt;=BRASS!$F$137),($T24&lt;=BRASS!$G$137),($V24=BRASS!$E$137)),(BRASS!$C$137),(IF(AND($AR24=BRASS!$B$138,($T24&gt;=BRASS!$F$138),($T24&lt;=BRASS!$G$138),($V24=BRASS!$E$138)),(BRASS!$C$138),(IF(AND($AR24=BRASS!$B$139,($T24&gt;=BRASS!$F$139),($T24&lt;=BRASS!$G$139),($V24=BRASS!$E$139)),(BRASS!$C$139),(IF(AND($AR24=BRASS!$B$140,($T24&gt;=BRASS!$F$140),($T24&lt;=BRASS!$G$140),($V24=BRASS!$E$140)),(BRASS!$C$140),(IF(AND($AR24=BRASS!$B$141,($T24&gt;=BRASS!$F$141),($T24&lt;=BRASS!$G$141),($V24=BRASS!$E$141)),(BRASS!$C$141),(IF(AND($AR24=BRASS!$B$142,($T24&gt;=BRASS!$F$142),($T24&lt;=BRASS!$G$142),($V24=BRASS!$E$142)),(BRASS!$C$142),(IF(AND($AR24=BRASS!$B$143,($T24&gt;=BRASS!$F$143),($T24&lt;=BRASS!$G$143),($V24=BRASS!$E$143)),(BRASS!$C$143),(IF(AND($AR24=BRASS!$B$144,($T24&gt;=BRASS!$F$144),($T24&lt;=BRASS!$G$144),($V24=BRASS!$E$144)),(BRASS!$C$144),(IF(AND($AR24=BRASS!$B$145,($T24&gt;=BRASS!$F$145),($T24&lt;=BRASS!$G$145),($V24=BRASS!$E$145)),(BRASS!$C$145),(IF(AND($AR24=BRASS!$B$145,($T24&gt;=BRASS!$F$145),($T24&lt;=BRASS!$G$145),($V24=BRASS!$E$145)),(BRASS!$C$145),(IF(AND($AR24=BRASS!$B$146,($T24&gt;=BRASS!$F$146),($T24&lt;=BRASS!$G$146),($V24=BRASS!$E$146)),(BRASS!$C$146),(IF(AND($AR24=BRASS!$B$147,($T24&gt;=BRASS!$F$147),($T24&lt;=BRASS!$G$147),($V24=BRASS!$E$147)),(BRASS!$C$147),(IF(AND($AR24=BRASS!$B$148,($T24&gt;=BRASS!$F$148),($T24&lt;=BRASS!$G$148),($V24=BRASS!$E$148)),(BRASS!$C$148),(IF(AND($AR24=BRASS!$B$149,($T24&gt;=BRASS!$F$149),($T24&lt;=BRASS!$G$149),($V24=BRASS!$E$149)),(BRASS!$C$149),(IF(AND($AR24=BRASS!$B$150,($T24&gt;=BRASS!$F$150),($T24&lt;=BRASS!$G$150),($V24=BRASS!$E$150)),(BRASS!$C$150),(IF(AND($AR24=BRASS!$B$151,($T24&gt;=BRASS!$F$151),($T24&lt;=BRASS!$G$151),($V24=BRASS!$E$151)),(BRASS!$C$151),(IF(AND($AR24=BRASS!$B$152,($T24&gt;=BRASS!$F$152),($T24&lt;=BRASS!$G$152),($V24=BRASS!$E$152)),(BRASS!$C$152),(IF(AND($AR24=BRASS!$B$153,($T24&gt;=BRASS!$F$153),($T24&lt;=BRASS!$G$153),($V24=BRASS!$E$153)),(BRASS!$C$153),("NA")))))))))))))))))))))))))))))))))))))))))))))))))))))))))))))))))))))))))))))))))))))))))))))))))))))))))))))))))))</f>
        <v>NA</v>
      </c>
      <c r="AW24" s="82" t="str">
        <f>IF(AND($AR24=BRASS!$B$154,($T24&gt;=BRASS!$F$154),($T24&lt;=BRASS!$G$154),($V24=BRASS!$E$154)),(BRASS!$C$154),(IF(AND($AR24=BRASS!$B$155,($T24&gt;=BRASS!$F$155),($T24&lt;=BRASS!$G$155),($V24=BRASS!$E$155)),(BRASS!$C$155),(IF(AND($AR24=BRASS!$B$156,($T24&gt;=BRASS!$F$156),($T24&lt;=BRASS!$G$156),($V24=BRASS!$E$156)),(BRASS!$C$156),(IF(AND($AR24=BRASS!$B$157,($T24&gt;=BRASS!$F$157),($T24&lt;=BRASS!$G$157),($V24=BRASS!$E$157)),(BRASS!$C$157),(IF(AND($AR24=BRASS!$B$158,($T24&gt;=BRASS!$F$158),($T24&lt;=BRASS!$G$158),($V24=BRASS!$E$158)),(BRASS!$C$158),(IF(AND($AR24=BRASS!$B$159,($T24&gt;=BRASS!$F$159),($T24&lt;=BRASS!$G$159),($V24=BRASS!$E$159)),(BRASS!$C$159),(IF(AND($AR24=BRASS!$B$160,($T24&gt;=BRASS!$F$160),($T24&lt;=BRASS!$G$160),($V24=BRASS!$E$160)),(BRASS!$C$160),(IF(AND($AR24=BRASS!$B$161,($T24&gt;=BRASS!$F$161),($T24&lt;=BRASS!$G$161),($V24=BRASS!$E$161)),(BRASS!$C$161),(IF(AND($AR24=BRASS!$B$162,($T24&gt;=BRASS!$F$162),($T24&lt;=BRASS!$G$162),($V24=BRASS!$E$162)),(BRASS!$C$162),(IF(AND($AR24=BRASS!$B$163,($T24&gt;=BRASS!$F$163),($T24&lt;=BRASS!$G$163),($V24=BRASS!$E$163)),(BRASS!$C$163),(IF(AND($AR24=BRASS!$B$164,($T24&gt;=BRASS!$F$164),($T24&lt;=BRASS!$G$164),($V24=BRASS!$E$164)),(BRASS!$C$164),(IF(AND($AR24=BRASS!$B$165,($T24&gt;=BRASS!$F$165),($T24&lt;=BRASS!$G$165),($V24=BRASS!$E$165)),(BRASS!$C$165),(IF(AND($AR24=BRASS!$B$166,($T24&gt;=BRASS!$F$166),($T24&lt;=BRASS!$G$166),($V24=BRASS!$E$166)),(BRASS!$C$166),(IF(AND($AR24=BRASS!$B$167,($T24&gt;=BRASS!$F$167),($T24&lt;=BRASS!$G$167),($V24=BRASS!$E$167)),(BRASS!$C$167),(IF(AND($AR24=BRASS!$B$168,($T24&gt;=BRASS!$F$168),($T24&lt;=BRASS!$G$168),($V24=BRASS!$E$168)),(BRASS!$C$168),(IF(AND($AR24=BRASS!$B$169,($T24&gt;=BRASS!$F$169),($T24&lt;=BRASS!$G$169),($V24=BRASS!$E$169)),(BRASS!$C$169),(IF(AND($AR24=BRASS!$B$170,($T24&gt;=BRASS!$F$170),($T24&lt;=BRASS!$G$170),($V24=BRASS!$E$170)),(BRASS!$C$170),(IF(AND($AR24=BRASS!$B$171,($T24&gt;=BRASS!$F$171),($T24&lt;=BRASS!$G$171),($V24=BRASS!$E$171)),(BRASS!$C$171),(IF(AND($AR24=BRASS!$B$172,($T24&gt;=BRASS!$F$172),($T24&lt;=BRASS!$G$172),($V24=BRASS!$E$172)),(BRASS!$C$172),(IF(AND($AR24=BRASS!$B$173,($T24&gt;=BRASS!$F$173),($T24&lt;=BRASS!$G$173),($V24=BRASS!$E$173)),(BRASS!$C$173),(IF(AND($AR24=BRASS!$B$174,($T24&gt;=BRASS!$F$174),($T24&lt;=BRASS!$G$174),($V24=BRASS!$E$174)),(BRASS!$C$174),(IF(AND($AR24=BRASS!$B$175,($T24&gt;=BRASS!$F$175),($T24&lt;=BRASS!$G$175),($V24=BRASS!$E$175)),(BRASS!$C$175),(IF(AND($AR24=BRASS!$B$176,($T24&gt;=BRASS!$F$176),($T24&lt;=BRASS!$G$176),($V24=BRASS!$E$176)),(BRASS!$C$176),(IF(AND($AR24=BRASS!$B$177,($T24&gt;=BRASS!$F$177),($T24&lt;=BRASS!$G$177),($V24=BRASS!$E$177)),(BRASS!$C$177),(IF(AND($AR24=BRASS!$B$178,($T24&gt;=BRASS!$F$178),($T24&lt;=BRASS!$G$178),($V24=BRASS!$E$178)),(BRASS!$C$178),(IF(AND($AR24=BRASS!$B$179,($T24&gt;=BRASS!$F$179),($T24&lt;=BRASS!$G$179),($V24=BRASS!$E$179)),(BRASS!$C$179),(IF(AND($AR24=BRASS!$B$180,($T24&gt;=BRASS!$F$180),($T24&lt;=BRASS!$G$180),($V24=BRASS!$E$180)),(BRASS!$C$180),(IF(AND($AR24=BRASS!$B$181,($T24&gt;=BRASS!$F$181),($T24&lt;=BRASS!$G$181),($V24=BRASS!$E$181)),(BRASS!$C$181),(IF(AND($AR24=BRASS!$B$182,($T24&gt;=BRASS!$F$182),($T24&lt;=BRASS!$G$182),($V24=BRASS!$E$182)),(BRASS!$C$182),(IF(AND($AR24=BRASS!$B$183,($T24&gt;=BRASS!$F$183),($T24&lt;=BRASS!$G$183),($V24=BRASS!$E$183)),(BRASS!$C$183),(IF(AND($AR24=BRASS!$B$184,($T24&gt;=BRASS!$F$184),($T24&lt;=BRASS!$G$184),($V24=BRASS!$E$184)),(BRASS!$C$184),(IF(AND($AR24=BRASS!$B$185,($T24&gt;=BRASS!$F$185),($T24&lt;=BRASS!$G$185),($V24=BRASS!$E$185)),(BRASS!$C$185),(IF(AND($AR24=BRASS!$B$186,($T24&gt;=BRASS!$F$186),($T24&lt;=BRASS!$G$186),($V24=BRASS!$E$186)),(BRASS!$C$186),(IF(AND($AR24=BRASS!$B$187,($T24&gt;=BRASS!$F$187),($T24&lt;=BRASS!$G$187),($V24=BRASS!$E$187)),(BRASS!$C$187),(IF(AND($AR24=BRASS!$B$188,($T24&gt;=BRASS!$F$188),($T24&lt;=BRASS!$G$188),($V24=BRASS!$E$188)),(BRASS!$C$188),(IF(AND($AR24=BRASS!$B$189,($T24&gt;=BRASS!$F$189),($T24&lt;=BRASS!$G$189),($V24=BRASS!$E$189)),(BRASS!$C$189),(IF(AND($AR24=BRASS!$B$190,($T24&gt;=BRASS!$F$190),($T24&lt;=BRASS!$G$190),($V24=BRASS!$E$190)),(BRASS!$C$190),(IF(AND($AR24=BRASS!$B$191,($T24&gt;=BRASS!$F$191),($T24&lt;=BRASS!$G$191),($V24=BRASS!$E$191)),(BRASS!$C$191),(IF(AND($AR24=BRASS!$B$192,($T24&gt;=BRASS!$F$192),($T24&lt;=BRASS!$G$192),($V24=BRASS!$E$192)),(BRASS!$C$192),(IF(AND($AR24=BRASS!$B$193,($T24&gt;=BRASS!$F$193),($T24&lt;=BRASS!$G$193),($V24=BRASS!$E$193)),(BRASS!$C$193),(IF(AND($AR24=BRASS!$B$194,($T24&gt;=BRASS!$F$194),($T24&lt;=BRASS!$G$194),($V24=BRASS!$E$194)),(BRASS!$C$194),(IF(AND($AR24=BRASS!$B$195,($T24&gt;=BRASS!$F$195),($T24&lt;=BRASS!$G$195),($V24=BRASS!$E$195)),(BRASS!$C$195),(IF(AND($AR24=BRASS!$B$196,($T24&gt;=BRASS!$F$196),($T24&lt;=BRASS!$G$196),($V24=BRASS!$E$196)),(BRASS!$C$196),("NA"))))))))))))))))))))))))))))))))))))))))))))))))))))))))))))))))))))))))))))))))))))))</f>
        <v>NA</v>
      </c>
      <c r="AX24" s="82" t="str">
        <f>IF(AND($AR24=BRASS!$B$60,($T24&gt;=BRASS!$F$60),($T24&lt;=BRASS!$G$60),($V24=BRASS!$E$60)),(BRASS!$C$60),(IF(AND($AR24=BRASS!$B$61,($T24&gt;=BRASS!$F$61),($T24&lt;=BRASS!$G$61),($V24=BRASS!$E$61)),(BRASS!$C$61),(IF(AND($AR24=BRASS!$B$62,($T24&gt;=BRASS!$F$62),($T24&lt;=BRASS!$G$62),($V24=BRASS!$E$62)),(BRASS!$C$62),(IF(AND($AR24=BRASS!$B$63,($T24&gt;=BRASS!$F$63),($T24&lt;=BRASS!$G$63),($V24=BRASS!$E$63)),(BRASS!$C$63),(IF(AND($AR24=BRASS!$B$64,($T24&gt;=BRASS!$F$64),($T24&lt;=BRASS!$G$64),($V24=BRASS!$E$64)),(BRASS!$C$64),(IF(AND($AR24=BRASS!$B$65,($T24&gt;=BRASS!$F$65),($T24&lt;=BRASS!$G$65),($V24=BRASS!$E$65)),(BRASS!$C$65),(IF(AND($AR24=BRASS!$B$66,($T24&gt;=BRASS!$F$66),($T24&lt;=BRASS!$G$66),($V24=BRASS!$E$66)),(BRASS!$C$66),(IF(AND($AR24=BRASS!$B$67,($T24&gt;=BRASS!$F$67),($T24&lt;=BRASS!$G$67),($V24=BRASS!$E$67)),(BRASS!$C$67),(IF(AND($AR24=BRASS!$B$68,($T24&gt;=BRASS!$F$68),($T24&lt;=BRASS!$G$68),($V24=BRASS!$E$68)),(BRASS!$C$68),(IF(AND($AR24=BRASS!$B$69,($T24&gt;=BRASS!$F$69),($T24&lt;=BRASS!$G$69),($V24=BRASS!$E$69)),(BRASS!$C$69),(IF(AND($AR24=BRASS!$B$70,($T24&gt;=BRASS!$F$70),($T24&lt;=BRASS!$G$70),($V24=BRASS!$E$70)),(BRASS!$C$70),(IF(AND($AR24=BRASS!$B$71,($T24&gt;=BRASS!$F$71),($T24&lt;=BRASS!$G$71),($V24=BRASS!$E$71)),(BRASS!$C$71),(IF(AND($AR24=BRASS!$B$72,($T24&gt;=BRASS!$F$72),($T24&lt;=BRASS!$G$72),($V24=BRASS!$E$72)),(BRASS!$C$72),(IF(AND($AR24=BRASS!$B$73,($T24&gt;=BRASS!$F$73),($T24&lt;=BRASS!$G$73),($V24=BRASS!$E$73)),(BRASS!$C$73),(IF(AND($AR24=BRASS!$B$74,($T24&gt;=BRASS!$F$74),($T24&lt;=BRASS!$G$74),($V24=BRASS!$E$74)),(BRASS!$C$74),(IF(AND($AR24=BRASS!$B$75,($T24&gt;=BRASS!$F$75),($T24&lt;=BRASS!$G$75),($V24=BRASS!$E$75)),(BRASS!$C$75),(IF(AND($AR24=BRASS!$B$76,($T24&gt;=BRASS!$F$76),($T24&lt;=BRASS!$G$76),($V24=BRASS!$E$76)),(BRASS!$C$76),(IF(AND($AR24=BRASS!$B$77,($T24&gt;=BRASS!$F$77),($T24&lt;=BRASS!$G$77),($V24=BRASS!$E$77)),(BRASS!$C$77),(IF(AND($AR24=BRASS!$B$78,($T24&gt;=BRASS!$F$78),($T24&lt;=BRASS!$G$78),($V24=BRASS!$E$78)),(BRASS!$C$78),(IF(AND($AR24=BRASS!$B$79,($T24&gt;=BRASS!$F$79),($T24&lt;=BRASS!$G$79),($V24=BRASS!$E$79)),(BRASS!$C$79),(IF(AND($AR24=BRASS!$B$80,($T24&gt;=BRASS!$F$80),($T24&lt;=BRASS!$G$80),($V24=BRASS!$E$80)),(BRASS!$C$80),(IF(AND($AR24=BRASS!$B$81,($T24&gt;=BRASS!$F$81),($T24&lt;=BRASS!$G$81),($V24=BRASS!$E$81)),(BRASS!$C$81),(IF(AND($AR24=BRASS!$B$82,($T24&gt;=BRASS!$F$82),($T24&lt;=BRASS!$G$82),($V24=BRASS!$E$82)),(BRASS!$C$82),(IF(AND($AR24=BRASS!$B$83,($T24&gt;=BRASS!$F$83),($T24&lt;=BRASS!$G$83),($V24=BRASS!$E$83)),(BRASS!$C$83),(IF(AND($AR24=BRASS!$B$84,($T24&gt;=BRASS!$F$84),($T24&lt;=BRASS!$G$84),($V24=BRASS!$E$84)),(BRASS!$C$84),(IF(AND($AR24=BRASS!$B$85,($T24&gt;=BRASS!$F$85),($T24&lt;=BRASS!$G$85),($V24=BRASS!$E$85)),(BRASS!$C$85),(IF(AND($AR24=BRASS!$B$86,($T24&gt;=BRASS!$F$86),($T24&lt;=BRASS!$G$86),($V24=BRASS!$E$86)),(BRASS!$C$86),(IF(AND($AR24=BRASS!$B$87,($T24&gt;=BRASS!$F$87),($T24&lt;=BRASS!$G$87),($V24=BRASS!$E$87)),(BRASS!$C$87),(IF(AND($AR24=BRASS!$B$88,($T24&gt;=BRASS!$F$88),($T24&lt;=BRASS!$G$88),($V24=BRASS!$E$88)),(BRASS!$C$88),(IF(AND($AR24=BRASS!$B$89,($T24&gt;=BRASS!$F$89),($T24&lt;=BRASS!$G$89),($V24=BRASS!$E$89)),(BRASS!$C$89),(IF(AND($AR24=BRASS!$B$90,($T24&gt;=BRASS!$F$90),($T24&lt;=BRASS!$G$90),($V24=BRASS!$E$90)),(BRASS!$C$90),(IF(AND($AR24=BRASS!$B$91,($T24&gt;=BRASS!$F$91),($T24&lt;=BRASS!$G$91),($V24=BRASS!$E$91)),(BRASS!$C$91),(IF(AND($AR24=BRASS!$B$92,($T24&gt;=BRASS!$F$92),($T24&lt;=BRASS!$G$92),($V24=BRASS!$E$92)),(BRASS!$C$92),(IF(AND($AR24=BRASS!$B$93,($T24&gt;=BRASS!$F$93),($T24&lt;=BRASS!$G$93),($V24=BRASS!$E$93)),(BRASS!$C$93),(IF(AND($AR24=BRASS!$B$94,($T24&gt;=BRASS!$F$94),($T24&lt;=BRASS!$G$94),($V24=BRASS!$E$94)),(BRASS!$C$94),(IF(AND($AR24=BRASS!$B$95,($T24&gt;=BRASS!$F$95),($T24&lt;=BRASS!$G$95),($V24=BRASS!$E$95)),(BRASS!$C$95),(IF(AND($AR24=BRASS!$B$96,($T24&gt;=BRASS!$F$96),($T24&lt;=BRASS!$G$96),($V24=BRASS!$E$96)),(BRASS!$C$96),(IF(AND($AR24=BRASS!$B$97,($T24&gt;=BRASS!$F$97),($T24&lt;=BRASS!$G$97),($V24=BRASS!$E$97)),(BRASS!$C$97),("NA"))))))))))))))))))))))))))))))))))))))))))))))))))))))))))))))))))))))))))))</f>
        <v>NA</v>
      </c>
      <c r="AY24" s="82" t="str">
        <f t="shared" si="16"/>
        <v/>
      </c>
      <c r="AZ24" s="82" t="str">
        <f t="shared" si="17"/>
        <v/>
      </c>
      <c r="BA24" s="82" t="str">
        <f>IF(AND($AR24=BRASS!$B$4,($T24&gt;=BRASS!$F$4),($T24&lt;=BRASS!$G$4),($AA24=BRASS!$E$4)),(BRASS!$C$4),(IF(AND($AR24=BRASS!$B$5,($T24&gt;=BRASS!$F$5),($T24&lt;=BRASS!$G$5),($AA24=BRASS!$E$5)),(BRASS!$C$5),(IF(AND($AR24=BRASS!$B$6,($T24&gt;=BRASS!$F$6),($T24&lt;=BRASS!$G$6),($AA24=BRASS!$E$6)),(BRASS!$C$6),(IF(AND($AR24=BRASS!$B$7,($T24&gt;=BRASS!$F$7),($T24&lt;=BRASS!$G$7),($AA24=BRASS!$E$7)),(BRASS!$C$7),(IF(AND($AR24=BRASS!$B$8,($T24&gt;=BRASS!$F$8),($T24&lt;=BRASS!$G$8),($AA24=BRASS!$E$8)),(BRASS!$C$8),(IF(AND($AR24=BRASS!$B$9,($T24&gt;=BRASS!$F$9),($T24&lt;=BRASS!$G$9),($AA24=BRASS!$E$9)),(BRASS!$C$9),(IF(AND($AR24=BRASS!$B$10,($T24&gt;=BRASS!$F$10),($T24&lt;=BRASS!$G$10),($AA24=BRASS!$E$10)),(BRASS!$C$10),(IF(AND($AR24=BRASS!$B$11,($T24&gt;=BRASS!$F$11),($T24&lt;=BRASS!$G$11),($AA24=BRASS!$E$11)),(BRASS!$C$11),(IF(AND($AR24=BRASS!$B$12,($T24&gt;=BRASS!$F$12),($T24&lt;=BRASS!$G$12),($AA24=BRASS!$E$12)),(BRASS!$C$12),(IF(AND($AR24=BRASS!$B$13,($T24&gt;=BRASS!$F$13),($T24&lt;=BRASS!$G$13),($AA24=BRASS!$E$13)),(BRASS!$C$13),(IF(AND($AR24=BRASS!$B$14,($T24&gt;=BRASS!$F$14),($T24&lt;=BRASS!$G$14),($AA24=BRASS!$E$14)),(BRASS!$C$14),(IF(AND($AR24=BRASS!$B$15,($T24&gt;=BRASS!$F$15),($T24&lt;=BRASS!$G$15),($AA24=BRASS!$E$15)),(BRASS!$C$15),(IF(AND($AR24=BRASS!$B$16,($T24&gt;=BRASS!$F$16),($T24&lt;=BRASS!$G$16),($AA24=BRASS!$E$16)),(BRASS!$C$16),(IF(AND($AR24=BRASS!$B$17,($T24&gt;=BRASS!$F$17),($T24&lt;=BRASS!$G$17),($AA24=BRASS!$E$17)),(BRASS!$C$17),(IF(AND($AR24=BRASS!$B$18,($T24&gt;=BRASS!$F$18),($T24&lt;=BRASS!$G$18),($AA24=BRASS!$E$18)),(BRASS!$C$18),(IF(AND($AR24=BRASS!$B$19,($T24&gt;=BRASS!$F$19),($T24&lt;=BRASS!$G$19),($AA24=BRASS!$E$19)),(BRASS!$C$19),(IF(AND($AR24=BRASS!$B$20,($T24&gt;=BRASS!$F$20),($T24&lt;=BRASS!$G$20),($AA24=BRASS!$E$20)),(BRASS!$C$20),(IF(AND($AR24=BRASS!$B$21,($T24&gt;=BRASS!$F$21),($T24&lt;=BRASS!$G$21),($AA24=BRASS!$E$21)),(BRASS!$C$21),(IF(AND($AR24=BRASS!$B$22,($T24&gt;=BRASS!$F$22),($T24&lt;=BRASS!$G$22),($AA24=BRASS!$E$22)),(BRASS!$C$22),(IF(AND($AR24=BRASS!$B$23,($T24&gt;=BRASS!$F$23),($T24&lt;=BRASS!$G$23),($AA24=BRASS!$E$23)),(BRASS!$C$23),(IF(AND($AR24=BRASS!$B$24,($T24&gt;=BRASS!$F$24),($T24&lt;=BRASS!$G$24),($AA24=BRASS!$E$24)),(BRASS!$C$24),(IF(AND($AR24=BRASS!$B$25,($T24&gt;=BRASS!$F$25),($T24&lt;=BRASS!$G$25),($AA24=BRASS!$E$25)),(BRASS!$C$25),(IF(AND($AR24=BRASS!$B$26,($T24&gt;=BRASS!$F$26),($T24&lt;=BRASS!$G$26),($AA24=BRASS!$E$26)),(BRASS!$C$26),(IF(AND($AR24=BRASS!$B$27,($T24&gt;=BRASS!$F$27),($T24&lt;=BRASS!$G$27),($AA24=BRASS!$E$27)),(BRASS!$C$27),(IF(AND($AR24=BRASS!$B$28,($T24&gt;=BRASS!$F$28),($T24&lt;=BRASS!$G$28),($AA24=BRASS!$E$28)),(BRASS!$C$28),(IF(AND($AR24=BRASS!$B$29,($T24&gt;=BRASS!$F$29),($T24&lt;=BRASS!$G$29),($AA24=BRASS!$E$29)),(BRASS!$C$29),(IF(AND($AR24=BRASS!$B$30,($T24&gt;=BRASS!$F$30),($T24&lt;=BRASS!$G$30),($AA24=BRASS!$E$30)),(BRASS!$C$30),(IF(AND($AR24=BRASS!$B$31,($T24&gt;=BRASS!$F$31),($T24&lt;=BRASS!$G$31),($AA24=BRASS!$E$31)),(BRASS!$C$31),(IF(AND($AR24=BRASS!$B$32,($T24&gt;=BRASS!$F$32),($T24&lt;=BRASS!$G$32),($AA24=BRASS!$E$32)),(BRASS!$C$32),(IF(AND($AR24=BRASS!$B$33,($T24&gt;=BRASS!$F$33),($T24&lt;=BRASS!$G$33),($AA24=BRASS!$E$33)),(BRASS!$C$33),(IF(AND($AR24=BRASS!$B$34,($T24&gt;=BRASS!$F$34),($T24&lt;=BRASS!$G$34),($AA24=BRASS!$E$34)),(BRASS!$C$34),(IF(AND($AR24=BRASS!$B$35,($T24&gt;=BRASS!$F$35),($T24&lt;=BRASS!$G$35),($AA24=BRASS!$E$35)),(BRASS!$C$35),(IF(AND($AR24=BRASS!$B$36,($T24&gt;=BRASS!$F$36),($T24&lt;=BRASS!$G$36),($AA24=BRASS!$E$36)),(BRASS!$C$36),(IF(AND($AR24=BRASS!$B$37,($T24&gt;=BRASS!$F$37),($T24&lt;=BRASS!$G$37),($AA24=BRASS!$E$37)),(BRASS!$C$37),(IF(AND($AR24=BRASS!$B$38,($T24&gt;=BRASS!$F$38),($T24&lt;=BRASS!$G$38),($AA24=BRASS!$E$38)),(BRASS!$C$38),(IF(AND($AR24=BRASS!$B$39,($T24&gt;=BRASS!$F$39),($T24&lt;=BRASS!$G$39),($AA24=BRASS!$E$39)),(BRASS!$C$39),(IF(AND($AR24=BRASS!$B$40,($T24&gt;=BRASS!$F$40),($T24&lt;=BRASS!$G$40),($AA24=BRASS!$E$40)),(BRASS!$C$40),(IF(AND($AR24=BRASS!$B$41,($T24&gt;=BRASS!$F$41),($T24&lt;=BRASS!$G$41),($AA24=BRASS!$E$41)),(BRASS!$C$41),(IF(AND($AR24=BRASS!$B$42,($T24&gt;=BRASS!$F$42),($T24&lt;=BRASS!$G$42),($AA24=BRASS!$E$42)),(BRASS!$C$42),(IF(AND($AR24=BRASS!$B$43,($T24&gt;=BRASS!$F$43),($T24&lt;=BRASS!$G$43),($AA24=BRASS!$E$43)),(BRASS!$C$43),(IF(AND($AR24=BRASS!$B$44,($T24&gt;=BRASS!$F$44),($T24&lt;=BRASS!$G$44),($AA24=BRASS!$E$44)),(BRASS!$C$44),(IF(AND($AR24=BRASS!$B$45,($T24&gt;=BRASS!$F$45),($T24&lt;=BRASS!$G$45),($AA24=BRASS!$E$45)),(BRASS!$C$45),(IF(AND($AR24=BRASS!$B$46,($T24&gt;=BRASS!$F$46),($T24&lt;=BRASS!$G$46),($AA24=BRASS!$E$46)),(BRASS!$C$46),(IF(AND($AR24=BRASS!$B$47,($T24&gt;=BRASS!$F$47),($T24&lt;=BRASS!$G$47),($AA24=BRASS!$E$47)),(BRASS!$C$47),(IF(AND($AR24=BRASS!$B$48,($T24&gt;=BRASS!$F$48),($T24&lt;=BRASS!$G$48),($AA24=BRASS!$E$48)),(BRASS!$C$48),(IF(AND($AR24=BRASS!$B$49,($T24&gt;=BRASS!$F$49),($T24&lt;=BRASS!$G$49),($AA24=BRASS!$E$49)),(BRASS!$C$49),(IF(AND($AR24=BRASS!$B$50,($T24&gt;=BRASS!$F$50),($T24&lt;=BRASS!$G$50),($AA24=BRASS!$E$50)),(BRASS!$C$50),(IF(AND($AR24=BRASS!$B$51,($T24&gt;=BRASS!$F$51),($T24&lt;=BRASS!$G$51),($AA24=BRASS!$E$51)),(BRASS!$C$51),(IF(AND($AR24=BRASS!$B$52,($T24&gt;=BRASS!$F$52),($T24&lt;=BRASS!$G$52),($AA24=BRASS!$E$52)),(BRASS!$C$52),(IF(AND($AR24=BRASS!$B$53,($T24&gt;=BRASS!$F$53),($T24&lt;=BRASS!$G$53),($AA24=BRASS!$E$53)),(BRASS!$C$53),(IF(AND($AR24=BRASS!$B$54,($T24&gt;=BRASS!$F$54),($T24&lt;=BRASS!$G$54),($AA24=BRASS!$E$54)),(BRASS!$C$54),(IF(AND($AR24=BRASS!$B$55,($T24&gt;=BRASS!$F$55),($T24&lt;=BRASS!$G$55),($AA24=BRASS!$E$55)),(BRASS!$C$55),(IF(AND($AR24=BRASS!$B$56,($T24&gt;=BRASS!$F$56),($T24&lt;=BRASS!$G$56),($AA24=BRASS!$E$56)),(BRASS!$C$56),(IF(AND($AR24=BRASS!$B$57,($T24&gt;=BRASS!$F$57),($T24&lt;=BRASS!$G$57),($AA24=BRASS!$E$57)),(BRASS!$C$57),(IF(AND($AR24=BRASS!$B$58,($T24&gt;=BRASS!$F$58),($T24&lt;=BRASS!$G$58),($AA24=BRASS!$E$58)),(BRASS!$C$58),(IF(AND($AR24=BRASS!$B$59,($T24&gt;=BRASS!$F$59),($T24&lt;=BRASS!$G$59),($AA24=BRASS!$E$59)),(BRASS!$C$59),("NA"))))))))))))))))))))))))))))))))))))))))))))))))))))))))))))))))))))))))))))))))))))))))))))))))))))))))))))))))</f>
        <v>NA</v>
      </c>
      <c r="BB24" s="151" t="str">
        <f>(IF(AND($AR24=BRASS!$B$98,($T24&gt;=BRASS!$F$98),($T24&lt;=BRASS!$G$98),($AA24=BRASS!$E$98)),(BRASS!$C$98),(IF(AND($AR24=BRASS!$B$99,($T24&gt;=BRASS!$F$99),($T24&lt;=BRASS!$G$99),($AA24=BRASS!$E$99)),(BRASS!$C$99),(IF(AND($AR24=BRASS!$B$100,($T24&gt;=BRASS!$F$100),($T24&lt;=BRASS!$G$100),($AA24=BRASS!$E$100)),(BRASS!$C$100),(IF(AND($AR24=BRASS!$B$101,($T24&gt;=BRASS!$F$101),($T24&lt;=BRASS!$G$101),($AA24=BRASS!$E$101)),(BRASS!$C$101),(IF(AND($AR24=BRASS!$B$102,($T24&gt;=BRASS!$F$102),($T24&lt;=BRASS!$G$102),($AA24=BRASS!$E$102)),(BRASS!$C$102),(IF(AND($AR24=BRASS!$B$103,($T24&gt;=BRASS!$F$103),($T24&lt;=BRASS!$G$103),($AA24=BRASS!$E$103)),(BRASS!$C$103),(IF(AND($AR24=BRASS!$B$104,($T24&gt;=BRASS!$F$104),($T24&lt;=BRASS!$G$104),($AA24=BRASS!$E$104)),(BRASS!$C$104),(IF(AND($AR24=BRASS!$B$105,($T24&gt;=BRASS!$F$105),($T24&lt;=BRASS!$G$105),($AA24=BRASS!$E$105)),(BRASS!$C$105),(IF(AND($AR24=BRASS!$B$106,($T24&gt;=BRASS!$F$106),($T24&lt;=BRASS!$G$106),($AA24=BRASS!$E$106)),(BRASS!$C$106),(IF(AND($AR24=BRASS!$B$107,($T24&gt;=BRASS!$F$107),($T24&lt;=BRASS!$G$107),($AA24=BRASS!$E$107)),(BRASS!$C$107),(IF(AND($AR24=BRASS!$B$108,($T24&gt;=BRASS!$F$108),($T24&lt;=BRASS!$G$108),($AA24=BRASS!$E$108)),(BRASS!$C$108),(IF(AND($AR24=BRASS!$B$109,($T24&gt;=BRASS!$F$109),($T24&lt;=BRASS!$G$109),($AA24=BRASS!$E$109)),(BRASS!$C$109),(IF(AND($AR24=BRASS!$B$110,($T24&gt;=BRASS!$F$110),($T24&lt;=BRASS!$G$110),($AA24=BRASS!$E$110)),(BRASS!$C$110),(IF(AND($AR24=BRASS!$B$111,($T24&gt;=BRASS!$F$111),($T24&lt;=BRASS!$G$111),($AA24=BRASS!$E$111)),(BRASS!$C$111),(IF(AND($AR24=BRASS!$B$112,($T24&gt;=BRASS!$F$112),($T24&lt;=BRASS!$G$112),($AA24=BRASS!$E$112)),(BRASS!$C$112),(IF(AND($AR24=BRASS!$B$113,($T24&gt;=BRASS!$F$113),($T24&lt;=BRASS!$G$113),($AA24=BRASS!$E$113)),(BRASS!$C$113),(IF(AND($AR24=BRASS!$B$114,($T24&gt;=BRASS!$F$114),($T24&lt;=BRASS!$G$114),($AA24=BRASS!$E$114)),(BRASS!$C$114),(IF(AND($AR24=BRASS!$B$115,($T24&gt;=BRASS!$F$115),($T24&lt;=BRASS!$G$115),($AA24=BRASS!$E$115)),(BRASS!$C$115),(IF(AND($AR24=BRASS!$B$116,($T24&gt;=BRASS!$F$116),($T24&lt;=BRASS!$G$116),($AA24=BRASS!$E$116)),(BRASS!$C$116),(IF(AND($AR24=BRASS!$B$117,($T24&gt;=BRASS!$F$117),($T24&lt;=BRASS!$G$117),($AA24=BRASS!$E$117)),(BRASS!$C$117),(IF(AND($AR24=BRASS!$B$118,($T24&gt;=BRASS!$F$118),($T24&lt;=BRASS!$G$118),($AA24=BRASS!$E$118)),(BRASS!$C$118),(IF(AND($AR24=BRASS!$B$119,($T24&gt;=BRASS!$F$119),($T24&lt;=BRASS!$G$119),($AA24=BRASS!$E$119)),(BRASS!$C$119),(IF(AND($AR24=BRASS!$B$120,($T24&gt;=BRASS!$F$120),($T24&lt;=BRASS!$G$120),($AA24=BRASS!$E$120)),(BRASS!$C$120),(IF(AND($AR24=BRASS!$B$121,($T24&gt;=BRASS!$F$121),($T24&lt;=BRASS!$G$121),($AA24=BRASS!$E$121)),(BRASS!$C$121),(IF(AND($AR24=BRASS!$B$122,($T24&gt;=BRASS!$F$122),($T24&lt;=BRASS!$G$122),($AA24=BRASS!$E$122)),(BRASS!$C$122),(IF(AND($AR24=BRASS!$B$123,($T24&gt;=BRASS!$F$123),($T24&lt;=BRASS!$G$123),($AA24=BRASS!$E$123)),(BRASS!$C$123),(IF(AND($AR24=BRASS!$B$124,($T24&gt;=BRASS!$F$124),($T24&lt;=BRASS!$G$124),($AA24=BRASS!$E$124)),(BRASS!$C$124),(IF(AND($AR24=BRASS!$B$125,($T24&gt;=BRASS!$F$125),($T24&lt;=BRASS!$G$125),($AA24=BRASS!$E$125)),(BRASS!$C$125),(IF(AND($AR24=BRASS!$B$126,($T24&gt;=BRASS!$F$126),($T24&lt;=BRASS!$G$126),($AA24=BRASS!$E$126)),(BRASS!$C$126),(IF(AND($AR24=BRASS!$B$127,($T24&gt;=BRASS!$F$127),($T24&lt;=BRASS!$G$127),($AA24=BRASS!$E$127)),(BRASS!$C$127),(IF(AND($AR24=BRASS!$B$128,($T24&gt;=BRASS!$F$128),($T24&lt;=BRASS!$G$128),($AA24=BRASS!$E$128)),(BRASS!$C$128),(IF(AND($AR24=BRASS!$B$129,($T24&gt;=BRASS!$F$129),($T24&lt;=BRASS!$G$129),($AA24=BRASS!$E$129)),(BRASS!$C$129),(IF(AND($AR24=BRASS!$B$130,($T24&gt;=BRASS!$F$130),($T24&lt;=BRASS!$G$130),($AA24=BRASS!$E$130)),(BRASS!$C$130),(IF(AND($AR24=BRASS!$B$131,($T24&gt;=BRASS!$F$131),($T24&lt;=BRASS!$G$131),($AA24=BRASS!$E$131)),(BRASS!$C$131),(IF(AND($AR24=BRASS!$B$132,($T24&gt;=BRASS!$F$132),($T24&lt;=BRASS!$G$132),($AA24=BRASS!$E$132)),(BRASS!$C$132),(IF(AND($AR24=BRASS!$B$133,($T24&gt;=BRASS!$F$133),($T24&lt;=BRASS!$G$133),($AA24=BRASS!$E$133)),(BRASS!$C$133),(IF(AND($AR24=BRASS!$B$134,($T24&gt;=BRASS!$F$134),($T24&lt;=BRASS!$G$134),($AA24=BRASS!$E$134)),(BRASS!$C$134),(IF(AND($AR24=BRASS!$B$135,($T24&gt;=BRASS!$F$135),($T24&lt;=BRASS!$G$135),($AA24=BRASS!$E$135)),(BRASS!$C$135),(IF(AND($AR24=BRASS!$B$136,($T24&gt;=BRASS!$F$136),($T24&lt;=BRASS!$G$136),($AA24=BRASS!$E$136)),(BRASS!$C$136),(IF(AND($AR24=BRASS!$B$137,($T24&gt;=BRASS!$F$137),($T24&lt;=BRASS!$G$137),($AA24=BRASS!$E$137)),(BRASS!$C$137),(IF(AND($AR24=BRASS!$B$138,($T24&gt;=BRASS!$F$138),($T24&lt;=BRASS!$G$138),($AA24=BRASS!$E$138)),(BRASS!$C$138),(IF(AND($AR24=BRASS!$B$139,($T24&gt;=BRASS!$F$139),($T24&lt;=BRASS!$G$139),($AA24=BRASS!$E$139)),(BRASS!$C$139),(IF(AND($AR24=BRASS!$B$140,($T24&gt;=BRASS!$F$140),($T24&lt;=BRASS!$G$140),($AA24=BRASS!$E$140)),(BRASS!$C$140),(IF(AND($AR24=BRASS!$B$141,($T24&gt;=BRASS!$F$141),($T24&lt;=BRASS!$G$141),($AA24=BRASS!$E$141)),(BRASS!$C$141),(IF(AND($AR24=BRASS!$B$142,($T24&gt;=BRASS!$F$142),($T24&lt;=BRASS!$G$142),($AA24=BRASS!$E$142)),(BRASS!$C$142),(IF(AND($AR24=BRASS!$B$143,($T24&gt;=BRASS!$F$143),($T24&lt;=BRASS!$G$143),($AA24=BRASS!$E$143)),(BRASS!$C$143),(IF(AND($AR24=BRASS!$B$144,($T24&gt;=BRASS!$F$144),($T24&lt;=BRASS!$G$144),($AA24=BRASS!$E$144)),(BRASS!$C$144),(IF(AND($AR24=BRASS!$B$145,($T24&gt;=BRASS!$F$145),($T24&lt;=BRASS!$G$145),($AA24=BRASS!$E$145)),(BRASS!$C$145),(IF(AND($AR24=BRASS!$B$145,($T24&gt;=BRASS!$F$145),($T24&lt;=BRASS!$G$145),($AA24=BRASS!$E$145)),(BRASS!$C$145),(IF(AND($AR24=BRASS!$B$146,($T24&gt;=BRASS!$F$146),($T24&lt;=BRASS!$G$146),($AA24=BRASS!$E$146)),(BRASS!$C$146),(IF(AND($AR24=BRASS!$B$147,($T24&gt;=BRASS!$F$147),($T24&lt;=BRASS!$G$147),($AA24=BRASS!$E$147)),(BRASS!$C$147),(IF(AND($AR24=BRASS!$B$148,($T24&gt;=BRASS!$F$148),($T24&lt;=BRASS!$G$148),($AA24=BRASS!$E$148)),(BRASS!$C$148),(IF(AND($AR24=BRASS!$B$149,($T24&gt;=BRASS!$F$149),($T24&lt;=BRASS!$G$149),($AA24=BRASS!$E$149)),(BRASS!$C$149),(IF(AND($AR24=BRASS!$B$150,($T24&gt;=BRASS!$F$150),($T24&lt;=BRASS!$G$150),($AA24=BRASS!$E$150)),(BRASS!$C$150),(IF(AND($AR24=BRASS!$B$151,($T24&gt;=BRASS!$F$151),($T24&lt;=BRASS!$G$151),($AA24=BRASS!$E$151)),(BRASS!$C$151),(IF(AND($AR24=BRASS!$B$152,($T24&gt;=BRASS!$F$152),($T24&lt;=BRASS!$G$152),($AA24=BRASS!$E$152)),(BRASS!$C$152),(IF(AND($AR24=BRASS!$B$153,($T24&gt;=BRASS!$F$153),($T24&lt;=BRASS!$G$153),($AA24=BRASS!$E$153)),(BRASS!$C$153),("NA")))))))))))))))))))))))))))))))))))))))))))))))))))))))))))))))))))))))))))))))))))))))))))))))))))))))))))))))))))</f>
        <v>NA</v>
      </c>
      <c r="BC24" s="152" t="str">
        <f>IF(AND($AR24=BRASS!$B$154,($T24&gt;=BRASS!$F$154),($T24&lt;=BRASS!$G$154),($AA24=BRASS!$E$154)),(BRASS!$C$154),(IF(AND($AR24=BRASS!$B$155,($T24&gt;=BRASS!$F$155),($T24&lt;=BRASS!$G$155),($AA24=BRASS!$E$155)),(BRASS!$C$155),(IF(AND($AR24=BRASS!$B$156,($T24&gt;=BRASS!$F$156),($T24&lt;=BRASS!$G$156),($AA24=BRASS!$E$156)),(BRASS!$C$156),(IF(AND($AR24=BRASS!$B$157,($T24&gt;=BRASS!$F$157),($T24&lt;=BRASS!$G$157),($AA24=BRASS!$E$157)),(BRASS!$C$157),(IF(AND($AR24=BRASS!$B$158,($T24&gt;=BRASS!$F$158),($T24&lt;=BRASS!$G$158),($AA24=BRASS!$E$158)),(BRASS!$C$158),(IF(AND($AR24=BRASS!$B$159,($T24&gt;=BRASS!$F$159),($T24&lt;=BRASS!$G$159),($AA24=BRASS!$E$159)),(BRASS!$C$159),(IF(AND($AR24=BRASS!$B$160,($T24&gt;=BRASS!$F$160),($T24&lt;=BRASS!$G$160),($AA24=BRASS!$E$160)),(BRASS!$C$160),(IF(AND($AR24=BRASS!$B$161,($T24&gt;=BRASS!$F$161),($T24&lt;=BRASS!$G$161),($AA24=BRASS!$E$161)),(BRASS!$C$161),(IF(AND($AR24=BRASS!$B$162,($T24&gt;=BRASS!$F$162),($T24&lt;=BRASS!$G$162),($AA24=BRASS!$E$162)),(BRASS!$C$162),(IF(AND($AR24=BRASS!$B$163,($T24&gt;=BRASS!$F$163),($T24&lt;=BRASS!$G$163),($AA24=BRASS!$E$163)),(BRASS!$C$163),(IF(AND($AR24=BRASS!$B$164,($T24&gt;=BRASS!$F$164),($T24&lt;=BRASS!$G$164),($AA24=BRASS!$E$164)),(BRASS!$C$164),(IF(AND($AR24=BRASS!$B$165,($T24&gt;=BRASS!$F$165),($T24&lt;=BRASS!$G$165),($AA24=BRASS!$E$165)),(BRASS!$C$165),(IF(AND($AR24=BRASS!$B$166,($T24&gt;=BRASS!$F$166),($T24&lt;=BRASS!$G$166),($AA24=BRASS!$E$166)),(BRASS!$C$166),(IF(AND($AR24=BRASS!$B$167,($T24&gt;=BRASS!$F$167),($T24&lt;=BRASS!$G$167),($AA24=BRASS!$E$167)),(BRASS!$C$167),(IF(AND($AR24=BRASS!$B$168,($T24&gt;=BRASS!$F$168),($T24&lt;=BRASS!$G$168),($AA24=BRASS!$E$168)),(BRASS!$C$168),(IF(AND($AR24=BRASS!$B$169,($T24&gt;=BRASS!$F$169),($T24&lt;=BRASS!$G$169),($AA24=BRASS!$E$169)),(BRASS!$C$169),(IF(AND($AR24=BRASS!$B$170,($T24&gt;=BRASS!$F$170),($T24&lt;=BRASS!$G$170),($AA24=BRASS!$E$170)),(BRASS!$C$170),(IF(AND($AR24=BRASS!$B$171,($T24&gt;=BRASS!$F$171),($T24&lt;=BRASS!$G$171),($AA24=BRASS!$E$171)),(BRASS!$C$171),(IF(AND($AR24=BRASS!$B$172,($T24&gt;=BRASS!$F$172),($T24&lt;=BRASS!$G$172),($AA24=BRASS!$E$172)),(BRASS!$C$172),(IF(AND($AR24=BRASS!$B$173,($T24&gt;=BRASS!$F$173),($T24&lt;=BRASS!$G$173),($AA24=BRASS!$E$173)),(BRASS!$C$173),(IF(AND($AR24=BRASS!$B$174,($T24&gt;=BRASS!$F$174),($T24&lt;=BRASS!$G$174),($AA24=BRASS!$E$174)),(BRASS!$C$174),(IF(AND($AR24=BRASS!$B$175,($T24&gt;=BRASS!$F$175),($T24&lt;=BRASS!$G$175),($AA24=BRASS!$E$175)),(BRASS!$C$175),(IF(AND($AR24=BRASS!$B$176,($T24&gt;=BRASS!$F$176),($T24&lt;=BRASS!$G$176),($AA24=BRASS!$E$176)),(BRASS!$C$176),(IF(AND($AR24=BRASS!$B$177,($T24&gt;=BRASS!$F$177),($T24&lt;=BRASS!$G$177),($AA24=BRASS!$E$177)),(BRASS!$C$177),(IF(AND($AR24=BRASS!$B$178,($T24&gt;=BRASS!$F$178),($T24&lt;=BRASS!$G$178),($AA24=BRASS!$E$178)),(BRASS!$C$178),(IF(AND($AR24=BRASS!$B$179,($T24&gt;=BRASS!$F$179),($T24&lt;=BRASS!$G$179),($AA24=BRASS!$E$179)),(BRASS!$C$179),(IF(AND($AR24=BRASS!$B$180,($T24&gt;=BRASS!$F$180),($T24&lt;=BRASS!$G$180),($AA24=BRASS!$E$180)),(BRASS!$C$180),(IF(AND($AR24=BRASS!$B$181,($T24&gt;=BRASS!$F$181),($T24&lt;=BRASS!$G$181),($AA24=BRASS!$E$181)),(BRASS!$C$181),(IF(AND($AR24=BRASS!$B$182,($T24&gt;=BRASS!$F$182),($T24&lt;=BRASS!$G$182),($AA24=BRASS!$E$182)),(BRASS!$C$182),(IF(AND($AR24=BRASS!$B$183,($T24&gt;=BRASS!$F$183),($T24&lt;=BRASS!$G$183),($AA24=BRASS!$E$183)),(BRASS!$C$183),(IF(AND($AR24=BRASS!$B$184,($T24&gt;=BRASS!$F$184),($T24&lt;=BRASS!$G$184),($AA24=BRASS!$E$184)),(BRASS!$C$184),(IF(AND($AR24=BRASS!$B$185,($T24&gt;=BRASS!$F$185),($T24&lt;=BRASS!$G$185),($AA24=BRASS!$E$185)),(BRASS!$C$185),(IF(AND($AR24=BRASS!$B$186,($T24&gt;=BRASS!$F$186),($T24&lt;=BRASS!$G$186),($AA24=BRASS!$E$186)),(BRASS!$C$186),(IF(AND($AR24=BRASS!$B$187,($T24&gt;=BRASS!$F$187),($T24&lt;=BRASS!$G$187),($AA24=BRASS!$E$187)),(BRASS!$C$187),(IF(AND($AR24=BRASS!$B$188,($T24&gt;=BRASS!$F$188),($T24&lt;=BRASS!$G$188),($AA24=BRASS!$E$188)),(BRASS!$C$188),(IF(AND($AR24=BRASS!$B$189,($T24&gt;=BRASS!$F$189),($T24&lt;=BRASS!$G$189),($AA24=BRASS!$E$189)),(BRASS!$C$189),(IF(AND($AR24=BRASS!$B$190,($T24&gt;=BRASS!$F$190),($T24&lt;=BRASS!$G$190),($AA24=BRASS!$E$190)),(BRASS!$C$190),(IF(AND($AR24=BRASS!$B$191,($T24&gt;=BRASS!$F$191),($T24&lt;=BRASS!$G$191),($AA24=BRASS!$E$191)),(BRASS!$C$191),(IF(AND($AR24=BRASS!$B$192,($T24&gt;=BRASS!$F$192),($T24&lt;=BRASS!$G$192),($AA24=BRASS!$E$192)),(BRASS!$C$192),(IF(AND($AR24=BRASS!$B$193,($T24&gt;=BRASS!$F$193),($T24&lt;=BRASS!$G$193),($AA24=BRASS!$E$193)),(BRASS!$C$193),(IF(AND($AR24=BRASS!$B$194,($T24&gt;=BRASS!$F$194),($T24&lt;=BRASS!$G$194),($AA24=BRASS!$E$194)),(BRASS!$C$194),(IF(AND($AR24=BRASS!$B$195,($T24&gt;=BRASS!$F$195),($T24&lt;=BRASS!$G$195),($AA24=BRASS!$E$195)),(BRASS!$C$195),(IF(AND($AR24=BRASS!$B$196,($T24&gt;=BRASS!$F$196),($T24&lt;=BRASS!$G$196),($AA24=BRASS!$E$196)),(BRASS!$C$196),("NA"))))))))))))))))))))))))))))))))))))))))))))))))))))))))))))))))))))))))))))))))))))))</f>
        <v>NA</v>
      </c>
      <c r="BD24" s="152" t="str">
        <f>IF(AND($AR24=BRASS!$B$60,($T24&gt;=BRASS!$F$60),($T24&lt;=BRASS!$G$60),($AA24=BRASS!$E$60)),(BRASS!$C$60),(IF(AND($AR24=BRASS!$B$61,($T24&gt;=BRASS!$F$61),($T24&lt;=BRASS!$G$61),($AA24=BRASS!$E$61)),(BRASS!$C$61),(IF(AND($AR24=BRASS!$B$62,($T24&gt;=BRASS!$F$62),($T24&lt;=BRASS!$G$62),($AA24=BRASS!$E$62)),(BRASS!$C$62),(IF(AND($AR24=BRASS!$B$63,($T24&gt;=BRASS!$F$63),($T24&lt;=BRASS!$G$63),($AA24=BRASS!$E$63)),(BRASS!$C$63),(IF(AND($AR24=BRASS!$B$64,($T24&gt;=BRASS!$F$64),($T24&lt;=BRASS!$G$64),($AA24=BRASS!$E$64)),(BRASS!$C$64),(IF(AND($AR24=BRASS!$B$65,($T24&gt;=BRASS!$F$65),($T24&lt;=BRASS!$G$65),($AA24=BRASS!$E$65)),(BRASS!$C$65),(IF(AND($AR24=BRASS!$B$66,($T24&gt;=BRASS!$F$66),($T24&lt;=BRASS!$G$66),($AA24=BRASS!$E$66)),(BRASS!$C$66),(IF(AND($AR24=BRASS!$B$67,($T24&gt;=BRASS!$F$67),($T24&lt;=BRASS!$G$67),($AA24=BRASS!$E$67)),(BRASS!$C$67),(IF(AND($AR24=BRASS!$B$68,($T24&gt;=BRASS!$F$68),($T24&lt;=BRASS!$G$68),($AA24=BRASS!$E$68)),(BRASS!$C$68),(IF(AND($AR24=BRASS!$B$69,($T24&gt;=BRASS!$F$69),($T24&lt;=BRASS!$G$69),($AA24=BRASS!$E$69)),(BRASS!$C$69),(IF(AND($AR24=BRASS!$B$70,($T24&gt;=BRASS!$F$70),($T24&lt;=BRASS!$G$70),($AA24=BRASS!$E$70)),(BRASS!$C$70),(IF(AND($AR24=BRASS!$B$71,($T24&gt;=BRASS!$F$71),($T24&lt;=BRASS!$G$71),($AA24=BRASS!$E$71)),(BRASS!$C$71),(IF(AND($AR24=BRASS!$B$72,($T24&gt;=BRASS!$F$72),($T24&lt;=BRASS!$G$72),($AA24=BRASS!$E$72)),(BRASS!$C$72),(IF(AND($AR24=BRASS!$B$73,($T24&gt;=BRASS!$F$73),($T24&lt;=BRASS!$G$73),($AA24=BRASS!$E$73)),(BRASS!$C$73),(IF(AND($AR24=BRASS!$B$74,($T24&gt;=BRASS!$F$74),($T24&lt;=BRASS!$G$74),($AA24=BRASS!$E$74)),(BRASS!$C$74),(IF(AND($AR24=BRASS!$B$75,($T24&gt;=BRASS!$F$75),($T24&lt;=BRASS!$G$75),($AA24=BRASS!$E$75)),(BRASS!$C$75),(IF(AND($AR24=BRASS!$B$76,($T24&gt;=BRASS!$F$76),($T24&lt;=BRASS!$G$76),($AA24=BRASS!$E$76)),(BRASS!$C$76),(IF(AND($AR24=BRASS!$B$77,($T24&gt;=BRASS!$F$77),($T24&lt;=BRASS!$G$77),($AA24=BRASS!$E$77)),(BRASS!$C$77),(IF(AND($AR24=BRASS!$B$78,($T24&gt;=BRASS!$F$78),($T24&lt;=BRASS!$G$78),($AA24=BRASS!$E$78)),(BRASS!$C$78),(IF(AND($AR24=BRASS!$B$79,($T24&gt;=BRASS!$F$79),($T24&lt;=BRASS!$G$79),($AA24=BRASS!$E$79)),(BRASS!$C$79),(IF(AND($AR24=BRASS!$B$80,($T24&gt;=BRASS!$F$80),($T24&lt;=BRASS!$G$80),($AA24=BRASS!$E$80)),(BRASS!$C$80),(IF(AND($AR24=BRASS!$B$81,($T24&gt;=BRASS!$F$81),($T24&lt;=BRASS!$G$81),($AA24=BRASS!$E$81)),(BRASS!$C$81),(IF(AND($AR24=BRASS!$B$82,($T24&gt;=BRASS!$F$82),($T24&lt;=BRASS!$G$82),($AA24=BRASS!$E$82)),(BRASS!$C$82),(IF(AND($AR24=BRASS!$B$83,($T24&gt;=BRASS!$F$83),($T24&lt;=BRASS!$G$83),($AA24=BRASS!$E$83)),(BRASS!$C$83),(IF(AND($AR24=BRASS!$B$84,($T24&gt;=BRASS!$F$84),($T24&lt;=BRASS!$G$84),($AA24=BRASS!$E$84)),(BRASS!$C$84),(IF(AND($AR24=BRASS!$B$85,($T24&gt;=BRASS!$F$85),($T24&lt;=BRASS!$G$85),($AA24=BRASS!$E$85)),(BRASS!$C$85),(IF(AND($AR24=BRASS!$B$86,($T24&gt;=BRASS!$F$86),($T24&lt;=BRASS!$G$86),($AA24=BRASS!$E$86)),(BRASS!$C$86),(IF(AND($AR24=BRASS!$B$87,($T24&gt;=BRASS!$F$87),($T24&lt;=BRASS!$G$87),($AA24=BRASS!$E$87)),(BRASS!$C$87),(IF(AND($AR24=BRASS!$B$88,($T24&gt;=BRASS!$F$88),($T24&lt;=BRASS!$G$88),($AA24=BRASS!$E$88)),(BRASS!$C$88),(IF(AND($AR24=BRASS!$B$89,($T24&gt;=BRASS!$F$89),($T24&lt;=BRASS!$G$89),($AA24=BRASS!$E$89)),(BRASS!$C$89),(IF(AND($AR24=BRASS!$B$90,($T24&gt;=BRASS!$F$90),($T24&lt;=BRASS!$G$90),($AA24=BRASS!$E$90)),(BRASS!$C$90),(IF(AND($AR24=BRASS!$B$91,($T24&gt;=BRASS!$F$91),($T24&lt;=BRASS!$G$91),($AA24=BRASS!$E$91)),(BRASS!$C$91),(IF(AND($AR24=BRASS!$B$92,($T24&gt;=BRASS!$F$92),($T24&lt;=BRASS!$G$92),($AA24=BRASS!$E$92)),(BRASS!$C$92),(IF(AND($AR24=BRASS!$B$93,($T24&gt;=BRASS!$F$93),($T24&lt;=BRASS!$G$93),($AA24=BRASS!$E$93)),(BRASS!$C$93),(IF(AND($AR24=BRASS!$B$94,($T24&gt;=BRASS!$F$94),($T24&lt;=BRASS!$G$94),($AA24=BRASS!$E$94)),(BRASS!$C$94),(IF(AND($AR24=BRASS!$B$95,($T24&gt;=BRASS!$F$95),($T24&lt;=BRASS!$G$95),($AA24=BRASS!$E$95)),(BRASS!$C$95),(IF(AND($AR24=BRASS!$B$96,($T24&gt;=BRASS!$F$96),($T24&lt;=BRASS!$G$96),($AA24=BRASS!$E$96)),(BRASS!$C$96),(IF(AND($AR24=BRASS!$B$97,($T24&gt;=BRASS!$F$97),($T24&lt;=BRASS!$G$97),($AA24=BRASS!$E$97)),(BRASS!$C$97),("NA"))))))))))))))))))))))))))))))))))))))))))))))))))))))))))))))))))))))))))))</f>
        <v>NA</v>
      </c>
      <c r="BE24" s="97"/>
      <c r="BF24" s="82" t="str">
        <f t="shared" si="18"/>
        <v/>
      </c>
      <c r="BG24" s="82" t="str">
        <f t="shared" si="19"/>
        <v/>
      </c>
      <c r="BH24" s="82" t="str">
        <f>IF(AND($AR24=SS!$B$4,($T24&gt;=SS!$F$4),($T24&lt;=SS!$G$4),($V24=SS!$E$4)),(SS!$C$4),(IF(AND($AR24=SS!$B$5,($T24&gt;=SS!$F$5),($T24&lt;=SS!$G$5),($V24=SS!$E$5)),(SS!$C$5),(IF(AND($AR24=SS!$B$6,($T24&gt;=SS!$F$6),($T24&lt;=SS!$G$6),($V24=SS!$E$6)),(SS!$C$6),(IF(AND($AR24=SS!$B$7,($T24&gt;=SS!$F$7),($T24&lt;=SS!$G$7),($V24=SS!$E$7)),(SS!$C$7),(IF(AND($AR24=SS!$B$8,($T24&gt;=SS!$F$8),($T24&lt;=SS!$G$8),($V24=SS!$E$8)),(SS!$C$8),(IF(AND($AR24=SS!$B$9,($T24&gt;=SS!$F$9),($T24&lt;=SS!$G$9),($V24=SS!$E$9)),(SS!$C$9),(IF(AND($AR24=SS!$B$10,($T24&gt;=SS!$F$10),($T24&lt;=SS!$G$10),($V24=SS!$E$10)),(SS!$C$10),(IF(AND($AR24=SS!$B$11,($T24&gt;=SS!$F$11),($T24&lt;=SS!$G$11),($V24=SS!$E$11)),(SS!$C$11),(IF(AND($AR24=SS!$B$12,($T24&gt;=SS!$F$12),($T24&lt;=SS!$G$12),($V24=SS!$E$12)),(SS!$C$12),(IF(AND($AR24=SS!$B$13,($T24&gt;=SS!$F$13),($T24&lt;=SS!$G$13),($V24=SS!$E$13)),(SS!$C$13),(IF(AND($AR24=SS!$B$14,($T24&gt;=SS!$F$14),($T24&lt;=SS!$G$14),($V24=SS!$E$14)),(SS!$C$14),(IF(AND($AR24=SS!$B$15,($T24&gt;=SS!$F$15),($T24&lt;=SS!$G$15),($V24=SS!$E$15)),(SS!$C$15),(IF(AND($AR24=SS!$B$16,($T24&gt;=SS!$F$16),($T24&lt;=SS!$G$16),($V24=SS!$E$16)),(SS!$C$16),(IF(AND($AR24=SS!$B$17,($T24&gt;=SS!$F$17),($T24&lt;=SS!$G$17),($V24=SS!$E$17)),(SS!$C$17),(IF(AND($AR24=SS!$B$18,($T24&gt;=SS!$F$18),($T24&lt;=SS!$G$18),($V24=SS!$E$18)),(SS!$C$18),(IF(AND($AR24=SS!$B$19,($T24&gt;=SS!$F$19),($T24&lt;=SS!$G$19),($V24=SS!$E$19)),(SS!$C$19),(IF(AND($AR24=SS!$B$20,($T24&gt;=SS!$F$20),($T24&lt;=SS!$G$20),($V24=SS!$E$20)),(SS!$C$20),(IF(AND($AR24=SS!$B$21,($T24&gt;=SS!$F$21),($T24&lt;=SS!$G$21),($V24=SS!$E$21)),(SS!$C$21),(IF(AND($AR24=SS!$B$22,($T24&gt;=SS!$F$22),($T24&lt;=SS!$G$22),($V24=SS!$E$22)),(SS!$C$22),(IF(AND($AR24=SS!$B$23,($T24&gt;=SS!$F$23),($T24&lt;=SS!$G$23),($V24=SS!$E$23)),(SS!$C$23),(IF(AND($AR24=SS!$B$24,($T24&gt;=SS!$F$24),($T24&lt;=SS!$G$24),($V24=SS!$E$24)),(SS!$C$24),(IF(AND($AR24=SS!$B$25,($T24&gt;=SS!$F$25),($T24&lt;=SS!$G$25),($V24=SS!$E$25)),(SS!$C$25),(IF(AND($AR24=SS!$B$26,($T24&gt;=SS!$F$26),($T24&lt;=SS!$G$26),($V24=SS!$E$26)),(SS!$C$26),(IF(AND($AR24=SS!$B$27,($T24&gt;=SS!$F$27),($T24&lt;=SS!$G$27),($V24=SS!$E$27)),(SS!$C$27),(IF(AND($AR24=SS!$B$28,($T24&gt;=SS!$F$28),($T24&lt;=SS!$G$28),($V24=SS!$E$28)),(SS!$C$28),(IF(AND($AR24=SS!$B$29,($T24&gt;=SS!$F$29),($T24&lt;=SS!$G$29),($V24=SS!$E$29)),(SS!$C$29),(IF(AND($AR24=SS!$B$30,($T24&gt;=SS!$F$30),($T24&lt;=SS!$G$30),($V24=SS!$E$30)),(SS!$C$30),("NA"))))))))))))))))))))))))))))))))))))))))))))))))))))))</f>
        <v>NA</v>
      </c>
      <c r="BI24" s="83" t="str">
        <f>(IF(AND($AR24=SS!$B$31,($T24&gt;=SS!$F$31),($T24&lt;=SS!$G$31),($V24=SS!$E$31)),(SS!$C$31),(IF(AND($AR24=SS!$B$32,($T24&gt;=SS!$F$32),($T24&lt;=SS!$G$32),($V24=SS!$E$32)),(SS!$C$32),(IF(AND($AR24=SS!$B$33,($T24&gt;=SS!$F$33),($T24&lt;=SS!$G$33),($V24=SS!$E$33)),(SS!$C$33),(IF(AND($AR24=SS!$B$34,($T24&gt;=SS!$F$34),($T24&lt;=SS!$G$34),($V24=SS!$E$34)),(SS!$C$34),(IF(AND($AR24=SS!$B$35,($T24&gt;=SS!$F$35),($T24&lt;=SS!$G$35),($V24=SS!$E$35)),(SS!$C$35),(IF(AND($AR24=SS!$B$36,($T24&gt;=SS!$F$36),($T24&lt;=SS!$G$36),($V24=SS!$E$36)),(SS!$C$36),(IF(AND($AR24=SS!$B$37,($T24&gt;=SS!$F$37),($T24&lt;=SS!$G$37),($V24=SS!$E$37)),(SS!$C$37),(IF(AND($AR24=SS!$B$38,($T24&gt;=SS!$F$38),($T24&lt;=SS!$G$38),($V24=SS!$E$38)),(SS!$C$38),(IF(AND($AR24=SS!$B$39,($T24&gt;=SS!$F$39),($T24&lt;=SS!$G$39),($V24=SS!$E$39)),(SS!$C$39),(IF(AND($AR24=SS!$B$40,($T24&gt;=SS!$F$40),($T24&lt;=SS!$G$40),($V24=SS!$E$40)),(SS!$C$40),(IF(AND($AR24=SS!$B$41,($T24&gt;=SS!$F$41),($T24&lt;=SS!$G$41),($V24=SS!$E$41)),(SS!$C$41),(IF(AND($AR24=SS!$B$42,($T24&gt;=SS!$F$42),($T24&lt;=SS!$G$42),($V24=SS!$E$42)),(SS!$C$42),(IF(AND($AR24=SS!$B$43,($T24&gt;=SS!$F$43),($T24&lt;=SS!$G$43),($V24=SS!$E$43)),(SS!$C$43),(IF(AND($AR24=SS!$B$44,($T24&gt;=SS!$F$44),($T24&lt;=SS!$G$44),($V24=SS!$E$44)),(SS!$C$44),(IF(AND($AR24=SS!$B$45,($T24&gt;=SS!$F$45),($T24&lt;=SS!$G$45),($V24=SS!$E$45)),(SS!$C$45),(IF(AND($AR24=SS!$B$46,($T24&gt;=SS!$F$46),($T24&lt;=SS!$G$46),($V24=SS!$E$46)),(SS!$C$46),(IF(AND($AR24=SS!$B$47,($T24&gt;=SS!$F$47),($T24&lt;=SS!$G$47),($V24=SS!$E$47)),(SS!$C$47),(IF(AND($AR24=SS!$B$48,($T24&gt;=SS!$F$48),($T24&lt;=SS!$G$48),($V24=SS!$E$48)),(SS!$C$48),(IF(AND($AR24=SS!$B$49,($T24&gt;=SS!$F$49),($T24&lt;=SS!$G$49),($V24=SS!$E$49)),(SS!$C$49),(IF(AND($AR24=SS!$B$50,($T24&gt;=SS!$F$50),($T24&lt;=SS!$G$50),($V24=SS!$E$50)),(SS!$C$50),(IF(AND($AR24=SS!$B$51,($T24&gt;=SS!$F$51),($T24&lt;=SS!$G$51),($V24=SS!$E$51)),(SS!$C$51),(IF(AND($AR24=SS!$B$52,($T24&gt;=SS!$F$52),($T24&lt;=SS!$G$52),($V24=SS!$E$52)),(SS!$C$52),(IF(AND($AR24=SS!$B$53,($T24&gt;=SS!$F$53),($T24&lt;=SS!$G$53),($V24=SS!$E$53)),(SS!$C$53),(IF(AND($AR24=SS!$B$54,($T24&gt;=SS!$F$54),($T24&lt;=SS!$G$54),($V24=SS!$E$54)),(SS!$C$54),(IF(AND($AR24=SS!$B$55,($T24&gt;=SS!$F$55),($T24&lt;=SS!$G$55),($V24=SS!$E$55)),(SS!$C$55),(IF(AND($AR24=SS!$B$56,($T24&gt;=SS!$F$56),($T24&lt;=SS!$G$56),($V24=SS!$E$56)),(SS!$C$56),(IF(AND($AR24=SS!$B$57,($T24&gt;=SS!$F$57),($T24&lt;=SS!$G$57),($V24=SS!$E$57)),(SS!$C$57),(IF(AND($AR24=SS!$B$58,($T24&gt;=SS!$F$58),($T24&lt;=SS!$G$58),($V24=SS!$E$58)),(SS!$C$58),(IF(AND($AR24=SS!$B$59,($T24&gt;=SS!$F$59),($T24&lt;=SS!$G$59),($V24=SS!$E$59)),(SS!$C$59),(IF(AND($AR24=SS!$B$60,($T24&gt;=SS!$F$60),($T24&lt;=SS!$G$60),($V24=SS!$E$60)),(SS!$C$60),("NA")))))))))))))))))))))))))))))))))))))))))))))))))))))))))))))</f>
        <v>NA</v>
      </c>
      <c r="BJ24" s="82" t="str">
        <f>IF(AND($AR24=SS!$B$61,($T24&gt;=SS!$F$61),($T24&lt;=SS!$G$61),($V24=SS!$E$61)),(SS!$C$61),(IF(AND($AR24=SS!$B$62,($T24&gt;=SS!$F$62),($T24&lt;=SS!$G$62),($V24=SS!$E$62)),(SS!$C$62),(IF(AND($AR24=SS!$B$63,($T24&gt;=SS!$F$63),($T24&lt;=SS!$G$63),($V24=SS!$E$63)),(SS!$C$63),(IF(AND($AR24=SS!$B$64,($T24&gt;=SS!$F$64),($T24&lt;=SS!$G$64),($V24=SS!$E$64)),(SS!$C$64),(IF(AND($AR24=SS!$B$65,($T24&gt;=SS!$F$65),($T24&lt;=SS!$G$65),($V24=SS!$E$65)),(SS!$C$65),(IF(AND($AR24=SS!$B$66,($T24&gt;=SS!$F$66),($T24&lt;=SS!$G$66),($V24=SS!$E$66)),(SS!$C$66),(IF(AND($AR24=SS!$B$67,($T24&gt;=SS!$F$67),($T24&lt;=SS!$G$67),($V24=SS!$E$67)),(SS!$C$67),(IF(AND($AR24=SS!$B$68,($T24&gt;=SS!$F$68),($T24&lt;=SS!$G$68),($V24=SS!$E$68)),(SS!$C$68),(IF(AND($AR24=SS!$B$69,($T24&gt;=SS!$F$69),($T24&lt;=SS!$G$69),($V24=SS!$E$69)),(SS!$C$69),(IF(AND($AR24=SS!$B$70,($T24&gt;=SS!$F$70),($T24&lt;=SS!$G$70),($V24=SS!$E$70)),(SS!$C$70),(IF(AND($AR24=SS!$B$71,($T24&gt;=SS!$F$71),($T24&lt;=SS!$G$71),($V24=SS!$E$71)),(SS!$C$71),(IF(AND($AR24=SS!$B$72,($T24&gt;=SS!$F$72),($T24&lt;=SS!$G$72),($V24=SS!$E$72)),(SS!$C$72),(IF(AND($AR24=SS!$B$73,($T24&gt;=SS!$F$73),($T24&lt;=SS!$G$73),($V24=SS!$E$73)),(SS!$C$73),(IF(AND($AR24=SS!$B$74,($T24&gt;=SS!$F$74),($T24&lt;=SS!$G$74),($V24=SS!$E$74)),(SS!$C$74),(IF(AND($AR24=SS!$B$75,($T24&gt;=SS!$F$75),($T24&lt;=SS!$G$75),($V24=SS!$E$75)),(SS!$C$75),(IF(AND($AR24=SS!$B$76,($T24&gt;=SS!$F$76),($T24&lt;=SS!$G$76),($V24=SS!$E$76)),(SS!$C$76),("NA"))))))))))))))))))))))))))))))))</f>
        <v>NA</v>
      </c>
      <c r="BK24" s="82" t="str">
        <f>IF(AND($AR24=SS!$B$77,($T24&gt;=SS!$F$77),($T24&lt;=SS!$G$77),($V24=SS!$E$77)),(SS!$C$77),(IF(AND($AR24=SS!$B$78,($T24&gt;=SS!$F$78),($T24&lt;=SS!$G$78),($V24=SS!$E$78)),(SS!$C$78),(IF(AND($AR24=SS!$B$79,($T24&gt;=SS!$F$79),($T24&lt;=SS!$G$79),($V24=SS!$E$79)),(SS!$C$79),(IF(AND($AR24=SS!$B$80,($T24&gt;=SS!$F$80),($T24&lt;=SS!$G$80),($V24=SS!$E$80)),(SS!$C$80),(IF(AND($AR24=SS!$B$81,($T24&gt;=SS!$F$81),($T24&lt;=SS!$G$81),($V24=SS!$E$81)),(SS!$C$81),(IF(AND($AR24=SS!$B$82,($T24&gt;=SS!$F$82),($T24&lt;=SS!$G$82),($V24=SS!$E$82)),(SS!$C$82),(IF(AND($AR24=SS!$B$83,($T24&gt;=SS!$F$83),($T24&lt;=SS!$G$83),($V24=SS!$E$83)),(SS!$C$83),(IF(AND($AR24=SS!$B$84,($T24&gt;=SS!$F$84),($T24&lt;=SS!$G$84),($V24=SS!$E$84)),(SS!$C$84),(IF(AND($AR24=SS!$B$85,($T24&gt;=SS!$F$85),($T24&lt;=SS!$G$85),($V24=SS!$E$85)),(SS!$C$85),(IF(AND($AR24=SS!$B$86,($T24&gt;=SS!$F$86),($T24&lt;=SS!$G$86),($V24=SS!$E$86)),(SS!$C$86),(IF(AND($AR24=SS!$B$87,($T24&gt;=SS!$F$87),($T24&lt;=SS!$G$87),($V24=SS!$E$87)),(SS!$C$87),(IF(AND($AR24=SS!$B$88,($T24&gt;=SS!$F$88),($T24&lt;=SS!$G$88),($V24=SS!$E$88)),(SS!$C$88),(IF(AND($AR24=SS!$B$89,($T24&gt;=SS!$F$89),($T24&lt;=SS!$G$89),($V24=SS!$E$89)),(SS!$C$89),(IF(AND($AR24=SS!$B$90,($T24&gt;=SS!$F$90),($T24&lt;=SS!$G$90),($V24=SS!$E$90)),(SS!$C$90),(IF(AND($AR24=SS!$B$91,($T24&gt;=SS!$F$91),($T24&lt;=SS!$G$91),($V24=SS!$E$91)),(SS!$C$91),(IF(AND($AR24=SS!$B$92,($T24&gt;=SS!$F$92),($T24&lt;=SS!$G$92),($V24=SS!$E$92)),(SS!$C$92),(IF(AND($AR24=SS!$B$93,($T24&gt;=SS!$F$93),($T24&lt;=SS!$G$93),($V24=SS!$E$93)),(SS!$C$93),(IF(AND($AR24=SS!$B$94,($T24&gt;=SS!$F$94),($T24&lt;=SS!$G$94),($V24=SS!$E$94)),(SS!$C$94),(IF(AND($AR24=SS!$B$95,($T24&gt;=SS!$F$95),($T24&lt;=SS!$G$95),($V24=SS!$E$95)),(SS!$C$95),(IF(AND($AR24=SS!$B$96,($T24&gt;=SS!$F$96),($T24&lt;=SS!$G$96),($V24=SS!$E$96)),(SS!$C$96),("NA"))))))))))))))))))))))))))))))))))))))))</f>
        <v>NA</v>
      </c>
      <c r="BL24" s="82" t="str">
        <f t="shared" si="20"/>
        <v/>
      </c>
      <c r="BM24" s="82" t="str">
        <f t="shared" si="21"/>
        <v/>
      </c>
      <c r="BN24" s="82" t="str">
        <f>IF(AND($AR24=SS!$B$4,($T24&gt;=SS!$F$4),($T24&lt;=SS!$G$4),($AA24=SS!$E$4)),(SS!$C$4),(IF(AND($AR24=SS!$B$5,($T24&gt;=SS!$F$5),($T24&lt;=SS!$G$5),($AA24=SS!$E$5)),(SS!$C$5),(IF(AND($AR24=SS!$B$6,($T24&gt;=SS!$F$6),($T24&lt;=SS!$G$6),($AA24=SS!$E$6)),(SS!$C$6),(IF(AND($AR24=SS!$B$7,($T24&gt;=SS!$F$7),($T24&lt;=SS!$G$7),($AA24=SS!$E$7)),(SS!$C$7),(IF(AND($AR24=SS!$B$8,($T24&gt;=SS!$F$8),($T24&lt;=SS!$G$8),($AA24=SS!$E$8)),(SS!$C$8),(IF(AND($AR24=SS!$B$9,($T24&gt;=SS!$F$9),($T24&lt;=SS!$G$9),($AA24=SS!$E$9)),(SS!$C$9),(IF(AND($AR24=SS!$B$10,($T24&gt;=SS!$F$10),($T24&lt;=SS!$G$10),($AA24=SS!$E$10)),(SS!$C$10),(IF(AND($AR24=SS!$B$11,($T24&gt;=SS!$F$11),($T24&lt;=SS!$G$11),($AA24=SS!$E$11)),(SS!$C$11),(IF(AND($AR24=SS!$B$12,($T24&gt;=SS!$F$12),($T24&lt;=SS!$G$12),($AA24=SS!$E$12)),(SS!$C$12),(IF(AND($AR24=SS!$B$13,($T24&gt;=SS!$F$13),($T24&lt;=SS!$G$13),($AA24=SS!$E$13)),(SS!$C$13),(IF(AND($AR24=SS!$B$14,($T24&gt;=SS!$F$14),($T24&lt;=SS!$G$14),($AA24=SS!$E$14)),(SS!$C$14),(IF(AND($AR24=SS!$B$15,($T24&gt;=SS!$F$15),($T24&lt;=SS!$G$15),($AA24=SS!$E$15)),(SS!$C$15),(IF(AND($AR24=SS!$B$16,($T24&gt;=SS!$F$16),($T24&lt;=SS!$G$16),($AA24=SS!$E$16)),(SS!$C$16),(IF(AND($AR24=SS!$B$17,($T24&gt;=SS!$F$17),($T24&lt;=SS!$G$17),($AA24=SS!$E$17)),(SS!$C$17),(IF(AND($AR24=SS!$B$18,($T24&gt;=SS!$F$18),($T24&lt;=SS!$G$18),($AA24=SS!$E$18)),(SS!$C$18),(IF(AND($AR24=SS!$B$19,($T24&gt;=SS!$F$19),($T24&lt;=SS!$G$19),($AA24=SS!$E$19)),(SS!$C$19),(IF(AND($AR24=SS!$B$20,($T24&gt;=SS!$F$20),($T24&lt;=SS!$G$20),($AA24=SS!$E$20)),(SS!$C$20),(IF(AND($AR24=SS!$B$21,($T24&gt;=SS!$F$21),($T24&lt;=SS!$G$21),($AA24=SS!$E$21)),(SS!$C$21),(IF(AND($AR24=SS!$B$22,($T24&gt;=SS!$F$22),($T24&lt;=SS!$G$22),($AA24=SS!$E$22)),(SS!$C$22),(IF(AND($AR24=SS!$B$23,($T24&gt;=SS!$F$23),($T24&lt;=SS!$G$23),($AA24=SS!$E$23)),(SS!$C$23),(IF(AND($AR24=SS!$B$24,($T24&gt;=SS!$F$24),($T24&lt;=SS!$G$24),($AA24=SS!$E$24)),(SS!$C$24),(IF(AND($AR24=SS!$B$25,($T24&gt;=SS!$F$25),($T24&lt;=SS!$G$25),($AA24=SS!$E$25)),(SS!$C$25),(IF(AND($AR24=SS!$B$26,($T24&gt;=SS!$F$26),($T24&lt;=SS!$G$26),($AA24=SS!$E$26)),(SS!$C$26),(IF(AND($AR24=SS!$B$27,($T24&gt;=SS!$F$27),($T24&lt;=SS!$G$27),($AA24=SS!$E$27)),(SS!$C$27),(IF(AND($AR24=SS!$B$28,($T24&gt;=SS!$F$28),($T24&lt;=SS!$G$28),($AA24=SS!$E$28)),(SS!$C$28),(IF(AND($AR24=SS!$B$29,($T24&gt;=SS!$F$29),($T24&lt;=SS!$G$29),($AA24=SS!$E$29)),(SS!$C$29),(IF(AND($AR24=SS!$B$30,($T24&gt;=SS!$F$30),($T24&lt;=SS!$G$30),($AA24=SS!$E$30)),(SS!$C$30),(IF(AND($AR24=SS!$B$31,($T24&gt;=SS!$F$31),($T24&lt;=SS!$G$31),($AA24=SS!$E$31)),(SS!$C$31),(IF(AND($AR24=SS!$B$32,($T24&gt;=SS!$F$32),($T24&lt;=SS!$G$32),($AA24=SS!$E$32)),(SS!$C$32),(IF(AND($AR24=SS!$B$33,($T24&gt;=SS!$F$33),($T24&lt;=SS!$G$33),($AA24=SS!$E$33)),(SS!$C$33),(IF(AND($AR24=SS!$B$34,($T24&gt;=SS!$F$34),($T24&lt;=SS!$G$34),($AA24=SS!$E$34)),(SS!$C$34),(IF(AND($AR24=SS!$B$35,($T24&gt;=SS!$F$35),($T24&lt;=SS!$G$35),($AA24=SS!$E$35)),(SS!$C$35),(IF(AND($AR24=SS!$B$36,($T24&gt;=SS!$F$36),($T24&lt;=SS!$G$36),($AA24=SS!$E$36)),(SS!$C$36),(IF(AND($AR24=SS!$B$37,($T24&gt;=SS!$F$37),($T24&lt;=SS!$G$37),($AA24=SS!$E$37)),(SS!$C$37),(IF(AND($AR24=SS!$B$38,($T24&gt;=SS!$F$38),($T24&lt;=SS!$G$38),($AA24=SS!$E$38)),(SS!$C$38),(IF(AND($AR24=SS!$B$39,($T24&gt;=SS!$F$39),($T24&lt;=SS!$G$39),($AA24=SS!$E$39)),(SS!$C$39),(IF(AND($AR24=SS!$B$40,($T24&gt;=SS!$F$40),($T24&lt;=SS!$G$40),($AA24=SS!$E$40)),(SS!$C$40),(IF(AND($AR24=SS!$B$41,($T24&gt;=SS!$F$41),($T24&lt;=SS!$G$41),($AA24=SS!$E$41)),(SS!$C$41),(IF(AND($AR24=SS!$B$42,($T24&gt;=SS!$F$42),($T24&lt;=SS!$G$42),($AA24=SS!$E$42)),(SS!$C$42),(IF(AND($AR24=SS!$B$43,($T24&gt;=SS!$F$43),($T24&lt;=SS!$G$43),($AA24=SS!$E$43)),(SS!$C$43),(IF(AND($AR24=SS!$B$44,($T24&gt;=SS!$F$44),($T24&lt;=SS!$G$44),($AA24=SS!$E$44)),(SS!$C$44),(IF(AND($AR24=SS!$B$45,($T24&gt;=SS!$F$45),($T24&lt;=SS!$G$45),($AA24=SS!$E$45)),(SS!$C$45),(IF(AND($AR24=SS!$B$46,($T24&gt;=SS!$F$46),($T24&lt;=SS!$G$46),($AA24=SS!$E$46)),(SS!$C$46),(IF(AND($AR24=SS!$B$47,($T24&gt;=SS!$F$47),($T24&lt;=SS!$G$47),($AA24=SS!$E$47)),(SS!$C$47),(IF(AND($AR24=SS!$B$48,($T24&gt;=SS!$F$48),($T24&lt;=SS!$G$48),($AA24=SS!$E$48)),(SS!$C$48),(IF(AND($AR24=SS!$B$49,($T24&gt;=SS!$F$49),($T24&lt;=SS!$G$49),($AA24=SS!$E$49)),(SS!$C$49),(IF(AND($AR24=SS!$B$50,($T24&gt;=SS!$F$50),($T24&lt;=SS!$G$50),($AA24=SS!$E$50)),(SS!$C$50),(IF(AND($AR24=SS!$B$51,($T24&gt;=SS!$F$51),($T24&lt;=SS!$G$51),($AA24=SS!$E$51)),(SS!$C$51),(IF(AND($AR24=SS!$B$52,($T24&gt;=SS!$F$52),($T24&lt;=SS!$G$52),($AA24=SS!$E$52)),(SS!$C$52),(IF(AND($AR24=SS!$B$53,($T24&gt;=SS!$F$53),($T24&lt;=SS!$G$53),($AA24=SS!$E$53)),(SS!$C$53),(IF(AND($AR24=SS!$B$54,($T24&gt;=SS!$F$54),($T24&lt;=SS!$G$54),($AA24=SS!$E$54)),(SS!$C$54),(IF(AND($AR24=SS!$B$55,($T24&gt;=SS!$F$55),($T24&lt;=SS!$G$55),($AA24=SS!$E$55)),(SS!$C$55),(IF(AND($AR24=SS!$B$56,($T24&gt;=SS!$F$56),($T24&lt;=SS!$G$56),($AA24=SS!$E$56)),(SS!$C$56),(IF(AND($AR24=SS!$B$57,($T24&gt;=SS!$F$57),($T24&lt;=SS!$G$57),($AA24=SS!$E$57)),(SS!$C$57),(IF(AND($AR24=SS!$B$58,($T24&gt;=SS!$F$58),($T24&lt;=SS!$G$58),($AA24=SS!$E$58)),(SS!$C$58),(IF(AND($AR24=SS!$B$59,($T24&gt;=SS!$F$59),($T24&lt;=SS!$G$59),($AA24=SS!$E$59)),(SS!$C$59),("NA"))))))))))))))))))))))))))))))))))))))))))))))))))))))))))))))))))))))))))))))))))))))))))))))))))))))))))))))))</f>
        <v>NA</v>
      </c>
      <c r="BO24" s="83" t="str">
        <f>(IF(AND($AR24=SS!$B$31,($T24&gt;=SS!$F$31),($T24&lt;=SS!$G$31),($AA24=SS!$E$31)),(SS!$C$31),(IF(AND($AR24=SS!$B$32,($T24&gt;=SS!$F$32),($T24&lt;=SS!$G$32),($AA24=SS!$E$32)),(SS!$C$32),(IF(AND($AR24=SS!$B$33,($T24&gt;=SS!$F$33),($T24&lt;=SS!$G$33),($AA24=SS!$E$33)),(SS!$C$33),(IF(AND($AR24=SS!$B$34,($T24&gt;=SS!$F$34),($T24&lt;=SS!$G$34),($AA24=SS!$E$34)),(SS!$C$34),(IF(AND($AR24=SS!$B$35,($T24&gt;=SS!$F$35),($T24&lt;=SS!$G$35),($AA24=SS!$E$35)),(SS!$C$35),(IF(AND($AR24=SS!$B$36,($T24&gt;=SS!$F$36),($T24&lt;=SS!$G$36),($AA24=SS!$E$36)),(SS!$C$36),(IF(AND($AR24=SS!$B$37,($T24&gt;=SS!$F$37),($T24&lt;=SS!$G$37),($AA24=SS!$E$37)),(SS!$C$37),(IF(AND($AR24=SS!$B$38,($T24&gt;=SS!$F$38),($T24&lt;=SS!$G$38),($AA24=SS!$E$38)),(SS!$C$38),(IF(AND($AR24=SS!$B$39,($T24&gt;=SS!$F$39),($T24&lt;=SS!$G$39),($AA24=SS!$E$39)),(SS!$C$39),(IF(AND($AR24=SS!$B$40,($T24&gt;=SS!$F$40),($T24&lt;=SS!$G$40),($AA24=SS!$E$40)),(SS!$C$40),(IF(AND($AR24=SS!$B$41,($T24&gt;=SS!$F$41),($T24&lt;=SS!$G$41),($AA24=SS!$E$41)),(SS!$C$41),(IF(AND($AR24=SS!$B$42,($T24&gt;=SS!$F$42),($T24&lt;=SS!$G$42),($AA24=SS!$E$42)),(SS!$C$42),(IF(AND($AR24=SS!$B$43,($T24&gt;=SS!$F$43),($T24&lt;=SS!$G$43),($AA24=SS!$E$43)),(SS!$C$43),(IF(AND($AR24=SS!$B$44,($T24&gt;=SS!$F$44),($T24&lt;=SS!$G$44),($AA24=SS!$E$44)),(SS!$C$44),(IF(AND($AR24=SS!$B$45,($T24&gt;=SS!$F$45),($T24&lt;=SS!$G$45),($AA24=SS!$E$45)),(SS!$C$45),(IF(AND($AR24=SS!$B$46,($T24&gt;=SS!$F$46),($T24&lt;=SS!$G$46),($AA24=SS!$E$46)),(SS!$C$46),(IF(AND($AR24=SS!$B$47,($T24&gt;=SS!$F$47),($T24&lt;=SS!$G$47),($AA24=SS!$E$47)),(SS!$C$47),(IF(AND($AR24=SS!$B$48,($T24&gt;=SS!$F$48),($T24&lt;=SS!$G$48),($AA24=SS!$E$48)),(SS!$C$48),(IF(AND($AR24=SS!$B$49,($T24&gt;=SS!$F$49),($T24&lt;=SS!$G$49),($AA24=SS!$E$49)),(SS!$C$49),(IF(AND($AR24=SS!$B$50,($T24&gt;=SS!$F$50),($T24&lt;=SS!$G$50),($AA24=SS!$E$50)),(SS!$C$50),(IF(AND($AR24=SS!$B$51,($T24&gt;=SS!$F$51),($T24&lt;=SS!$G$51),($AA24=SS!$E$51)),(SS!$C$51),(IF(AND($AR24=SS!$B$52,($T24&gt;=SS!$F$52),($T24&lt;=SS!$G$52),($AA24=SS!$E$52)),(SS!$C$52),(IF(AND($AR24=SS!$B$53,($T24&gt;=SS!$F$53),($T24&lt;=SS!$G$53),($AA24=SS!$E$53)),(SS!$C$53),(IF(AND($AR24=SS!$B$54,($T24&gt;=SS!$F$54),($T24&lt;=SS!$G$54),($AA24=SS!$E$54)),(SS!$C$54),(IF(AND($AR24=SS!$B$55,($T24&gt;=SS!$F$55),($T24&lt;=SS!$G$55),($AA24=SS!$E$55)),(SS!$C$55),(IF(AND($AR24=SS!$B$56,($T24&gt;=SS!$F$56),($T24&lt;=SS!$G$56),($AA24=SS!$E$56)),(SS!$C$56),(IF(AND($AR24=SS!$B$57,($T24&gt;=SS!$F$57),($T24&lt;=SS!$G$57),($AA24=SS!$E$57)),(SS!$C$57),(IF(AND($AR24=SS!$B$58,($T24&gt;=SS!$F$58),($T24&lt;=SS!$G$58),($AA24=SS!$E$58)),(SS!$C$58),(IF(AND($AR24=SS!$B$59,($T24&gt;=SS!$F$59),($T24&lt;=SS!$G$59),($AA24=SS!$E$59)),(SS!$C$59),("NA")))))))))))))))))))))))))))))))))))))))))))))))))))))))))))</f>
        <v>NA</v>
      </c>
      <c r="BP24" s="152" t="str">
        <f>IF(AND($AR24=SS!$B$61,($T24&gt;=SS!$F$61),($T24&lt;=SS!$G$61),($AA24=SS!$E$61)),(SS!$C$61),(IF(AND($AR24=SS!$B$62,($T24&gt;=SS!$F$62),($T24&lt;=SS!$G$62),($AA24=SS!$E$62)),(SS!$C$62),(IF(AND($AR24=SS!$B$63,($T24&gt;=SS!$F$63),($T24&lt;=SS!$G$63),($AA24=SS!$E$63)),(SS!$C$63),(IF(AND($AR24=SS!$B$64,($T24&gt;=SS!$F$64),($T24&lt;=SS!$G$64),($AA24=SS!$E$64)),(SS!$C$64),(IF(AND($AR24=SS!$B$65,($T24&gt;=SS!$F$65),($T24&lt;=SS!$G$65),($AA24=SS!$E$65)),(SS!$C$65),(IF(AND($AR24=SS!$B$66,($T24&gt;=SS!$F$66),($T24&lt;=SS!$G$66),($AA24=SS!$E$66)),(SS!$C$66),(IF(AND($AR24=SS!$B$67,($T24&gt;=SS!$F$67),($T24&lt;=SS!$G$67),($AA24=SS!$E$67)),(SS!$C$67),(IF(AND($AR24=SS!$B$68,($T24&gt;=SS!$F$68),($T24&lt;=SS!$G$68),($AA24=SS!$E$68)),(SS!$C$68),(IF(AND($AR24=SS!$B$69,($T24&gt;=SS!$F$69),($T24&lt;=SS!$G$69),($AA24=SS!$E$69)),(SS!$C$69),(IF(AND($AR24=SS!$B$70,($T24&gt;=SS!$F$70),($T24&lt;=SS!$G$70),($AA24=SS!$E$70)),(SS!$C$70),(IF(AND($AR24=SS!$B$71,($T24&gt;=SS!$F$71),($T24&lt;=SS!$G$71),($AA24=SS!$E$71)),(SS!$C$71),(IF(AND($AR24=SS!$B$72,($T24&gt;=SS!$F$72),($T24&lt;=SS!$G$72),($AA24=SS!$E$72)),(SS!$C$72),(IF(AND($AR24=SS!$B$73,($T24&gt;=SS!$F$73),($T24&lt;=SS!$G$73),($AA24=SS!$E$73)),(SS!$C$73),(IF(AND($AR24=SS!$B$74,($T24&gt;=SS!$F$74),($T24&lt;=SS!$G$74),($AA24=SS!$E$74)),(SS!$C$74),(IF(AND($AR24=SS!$B$75,($T24&gt;=SS!$F$75),($T24&lt;=SS!$G$75),($AA24=SS!$E$75)),(SS!$C$75),(IF(AND($AR24=SS!$B$76,($T24&gt;=SS!$F$76),($T24&lt;=SS!$G$76),($AA24=SS!$E$76)),(SS!$C$76),("NA"))))))))))))))))))))))))))))))))</f>
        <v>NA</v>
      </c>
      <c r="BQ24" s="152" t="str">
        <f>IF(AND($AR24=SS!$B$77,($T24&gt;=SS!$F$77),($T24&lt;=SS!$G$77),($AA24=SS!$E$77)),(SS!$C$77),(IF(AND($AR24=SS!$B$78,($T24&gt;=SS!$F$78),($T24&lt;=SS!$G$78),($AA24=SS!$E$78)),(SS!$C$78),(IF(AND($AR24=SS!$B$79,($T24&gt;=SS!$F$79),($T24&lt;=SS!$G$79),($AA24=SS!$E$79)),(SS!$C$79),(IF(AND($AR24=SS!$B$80,($T24&gt;=SS!$F$80),($T24&lt;=SS!$G$80),($AA24=SS!$E$80)),(SS!$C$80),(IF(AND($AR24=SS!$B$81,($T24&gt;=SS!$F$81),($T24&lt;=SS!$G$81),($AA24=SS!$E$81)),(SS!$C$81),(IF(AND($AR24=SS!$B$82,($T24&gt;=SS!$F$82),($T24&lt;=SS!$G$82),($AA24=SS!$E$82)),(SS!$C$82),(IF(AND($AR24=SS!$B$83,($T24&gt;=SS!$F$83),($T24&lt;=SS!$G$83),($AA24=SS!$E$83)),(SS!$C$83),(IF(AND($AR24=SS!$B$84,($T24&gt;=SS!$F$84),($T24&lt;=SS!$G$84),($AA24=SS!$E$84)),(SS!$C$84),(IF(AND($AR24=SS!$B$85,($T24&gt;=SS!$F$85),($T24&lt;=SS!$G$85),($AA24=SS!$E$85)),(SS!$C$85),(IF(AND($AR24=SS!$B$86,($T24&gt;=SS!$F$86),($T24&lt;=SS!$G$86),($AA24=SS!$E$86)),(SS!$C$86),(IF(AND($AR24=SS!$B$87,($T24&gt;=SS!$F$87),($T24&lt;=SS!$G$87),($AA24=SS!$E$87)),(SS!$C$87),(IF(AND($AR24=SS!$B$88,($T24&gt;=SS!$F$88),($T24&lt;=SS!$G$88),($AA24=SS!$E$88)),(SS!$C$88),(IF(AND($AR24=SS!$B$89,($T24&gt;=SS!$F$89),($T24&lt;=SS!$G$89),($AA24=SS!$E$89)),(SS!$C$89),(IF(AND($AR24=SS!$B$90,($T24&gt;=SS!$F$90),($T24&lt;=SS!$G$90),($AA24=SS!$E$90)),(SS!$C$90),(IF(AND($AR24=SS!$B$91,($T24&gt;=SS!$F$91),($T24&lt;=SS!$G$91),($AA24=SS!$E$91)),(SS!$C$91),(IF(AND($AR24=SS!$B$92,($T24&gt;=SS!$F$92),($T24&lt;=SS!$G$92),($AA24=SS!$E$92)),(SS!$C$92),(IF(AND($AR24=SS!$B$93,($T24&gt;=SS!$F$93),($T24&lt;=SS!$G$93),($AA24=SS!$E$93)),(SS!$C$93),(IF(AND($AR24=SS!$B$94,($T24&gt;=SS!$F$94),($T24&lt;=SS!$G$94),($AA24=SS!$E$94)),(SS!$C$94),(IF(AND($AR24=SS!$B$95,($T24&gt;=SS!$F$95),($T24&lt;=SS!$G$95),($AA24=SS!$E$95)),(SS!$C$95),(IF(AND($AR24=SS!$B$96,($T24&gt;=SS!$F$96),($T24&lt;=SS!$G$96),($AA24=SS!$E$96)),(SS!$C$96),("NA"))))))))))))))))))))))))))))))))))))))))</f>
        <v>NA</v>
      </c>
      <c r="BR24" s="84"/>
    </row>
    <row r="25" spans="1:70" s="53" customFormat="1" ht="38.25" customHeight="1" x14ac:dyDescent="0.35">
      <c r="A25" s="296"/>
      <c r="B25" s="277"/>
      <c r="C25" s="275"/>
      <c r="D25" s="147"/>
      <c r="E25" s="163"/>
      <c r="F25" s="146" t="str">
        <f>CONCATENATE(O25,"/",E25)</f>
        <v>LIP-1 - TBA-4/</v>
      </c>
      <c r="G25" s="277"/>
      <c r="H25" s="275"/>
      <c r="I25" s="277"/>
      <c r="J25" s="277"/>
      <c r="K25" s="283"/>
      <c r="L25" s="277"/>
      <c r="M25" s="277"/>
      <c r="N25" s="147" t="str">
        <f t="shared" si="22"/>
        <v>/LIP-1 - TBA-4</v>
      </c>
      <c r="O25" s="147" t="str">
        <f>P22&amp;" - "&amp;Q25</f>
        <v>LIP-1 - TBA-4</v>
      </c>
      <c r="P25" s="299"/>
      <c r="Q25" s="94" t="s">
        <v>531</v>
      </c>
      <c r="R25" s="299"/>
      <c r="S25" s="275"/>
      <c r="T25" s="293"/>
      <c r="U25" s="286"/>
      <c r="V25" s="289"/>
      <c r="W25" s="280"/>
      <c r="X25" s="302"/>
      <c r="Y25" s="305"/>
      <c r="Z25" s="302"/>
      <c r="AA25" s="289"/>
      <c r="AB25" s="280"/>
      <c r="AC25" s="302"/>
      <c r="AD25" s="305"/>
      <c r="AE25" s="275"/>
      <c r="AF25" s="149"/>
      <c r="AG25" s="147"/>
      <c r="AH25" s="150"/>
      <c r="AI25" s="147">
        <v>3</v>
      </c>
      <c r="AJ25" s="150"/>
      <c r="AK25" s="64"/>
      <c r="AL25" s="64" t="s">
        <v>512</v>
      </c>
      <c r="AO25" s="63"/>
      <c r="AP25" s="59"/>
      <c r="AQ25" s="82" t="str">
        <f t="shared" si="13"/>
        <v/>
      </c>
      <c r="AR25" s="82" t="str">
        <f>'GLAND SELEC. INPUT &amp; NOTES SHT'!$H$16</f>
        <v>BRACO</v>
      </c>
      <c r="AS25" s="82" t="str">
        <f t="shared" si="14"/>
        <v/>
      </c>
      <c r="AT25" s="82" t="str">
        <f t="shared" si="15"/>
        <v/>
      </c>
      <c r="AU25" s="82" t="str">
        <f>IF(AND($AR25=BRASS!$B$4,($T25&gt;=BRASS!$F$4),($T25&lt;=BRASS!$G$4),($V25=BRASS!$E$4)),(BRASS!$C$4),(IF(AND($AR25=BRASS!$B$5,($T25&gt;=BRASS!$F$5),($T25&lt;=BRASS!$G$5),($V25=BRASS!$E$5)),(BRASS!$C$5),(IF(AND($AR25=BRASS!$B$6,($T25&gt;=BRASS!$F$6),($T25&lt;=BRASS!$G$6),($V25=BRASS!$E$6)),(BRASS!$C$6),(IF(AND($AR25=BRASS!$B$7,($T25&gt;=BRASS!$F$7),($T25&lt;=BRASS!$G$7),($V25=BRASS!$E$7)),(BRASS!$C$7),(IF(AND($AR25=BRASS!$B$8,($T25&gt;=BRASS!$F$8),($T25&lt;=BRASS!$G$8),($V25=BRASS!$E$8)),(BRASS!$C$8),(IF(AND($AR25=BRASS!$B$9,($T25&gt;=BRASS!$F$9),($T25&lt;=BRASS!$G$9),($V25=BRASS!$E$9)),(BRASS!$C$9),(IF(AND($AR25=BRASS!$B$10,($T25&gt;=BRASS!$F$10),($T25&lt;=BRASS!$G$10),($V25=BRASS!$E$10)),(BRASS!$C$10),(IF(AND($AR25=BRASS!$B$11,($T25&gt;=BRASS!$F$11),($T25&lt;=BRASS!$G$11),($V25=BRASS!$E$11)),(BRASS!$C$11),(IF(AND($AR25=BRASS!$B$12,($T25&gt;=BRASS!$F$12),($T25&lt;=BRASS!$G$12),($V25=BRASS!$E$12)),(BRASS!$C$12),(IF(AND($AR25=BRASS!$B$13,($T25&gt;=BRASS!$F$13),($T25&lt;=BRASS!$G$13),($V25=BRASS!$E$13)),(BRASS!$C$13),(IF(AND($AR25=BRASS!$B$14,($T25&gt;=BRASS!$F$14),($T25&lt;=BRASS!$G$14),($V25=BRASS!$E$14)),(BRASS!$C$14),(IF(AND($AR25=BRASS!$B$15,($T25&gt;=BRASS!$F$15),($T25&lt;=BRASS!$G$15),($V25=BRASS!$E$15)),(BRASS!$C$15),(IF(AND($AR25=BRASS!$B$16,($T25&gt;=BRASS!$F$16),($T25&lt;=BRASS!$G$16),($V25=BRASS!$E$16)),(BRASS!$C$16),(IF(AND($AR25=BRASS!$B$17,($T25&gt;=BRASS!$F$17),($T25&lt;=BRASS!$G$17),($V25=BRASS!$E$17)),(BRASS!$C$17),(IF(AND($AR25=BRASS!$B$18,($T25&gt;=BRASS!$F$18),($T25&lt;=BRASS!$G$18),($V25=BRASS!$E$18)),(BRASS!$C$18),(IF(AND($AR25=BRASS!$B$19,($T25&gt;=BRASS!$F$19),($T25&lt;=BRASS!$G$19),($V25=BRASS!$E$19)),(BRASS!$C$19),(IF(AND($AR25=BRASS!$B$20,($T25&gt;=BRASS!$F$20),($T25&lt;=BRASS!$G$20),($V25=BRASS!$E$20)),(BRASS!$C$20),(IF(AND($AR25=BRASS!$B$21,($T25&gt;=BRASS!$F$21),($T25&lt;=BRASS!$G$21),($V25=BRASS!$E$21)),(BRASS!$C$21),(IF(AND($AR25=BRASS!$B$22,($T25&gt;=BRASS!$F$22),($T25&lt;=BRASS!$G$22),($V25=BRASS!$E$22)),(BRASS!$C$22),(IF(AND($AR25=BRASS!$B$23,($T25&gt;=BRASS!$F$23),($T25&lt;=BRASS!$G$23),($V25=BRASS!$E$23)),(BRASS!$C$23),(IF(AND($AR25=BRASS!$B$24,($T25&gt;=BRASS!$F$24),($T25&lt;=BRASS!$G$24),($V25=BRASS!$E$24)),(BRASS!$C$24),(IF(AND($AR25=BRASS!$B$25,($T25&gt;=BRASS!$F$25),($T25&lt;=BRASS!$G$25),($V25=BRASS!$E$25)),(BRASS!$C$25),(IF(AND($AR25=BRASS!$B$26,($T25&gt;=BRASS!$F$26),($T25&lt;=BRASS!$G$26),($V25=BRASS!$E$26)),(BRASS!$C$26),(IF(AND($AR25=BRASS!$B$27,($T25&gt;=BRASS!$F$27),($T25&lt;=BRASS!$G$27),($V25=BRASS!$E$27)),(BRASS!$C$27),(IF(AND($AR25=BRASS!$B$28,($T25&gt;=BRASS!$F$28),($T25&lt;=BRASS!$G$28),($V25=BRASS!$E$28)),(BRASS!$C$28),(IF(AND($AR25=BRASS!$B$29,($T25&gt;=BRASS!$F$29),($T25&lt;=BRASS!$G$29),($V25=BRASS!$E$29)),(BRASS!$C$29),(IF(AND($AR25=BRASS!$B$30,($T25&gt;=BRASS!$F$30),($T25&lt;=BRASS!$G$30),($V25=BRASS!$E$30)),(BRASS!$C$30),(IF(AND($AR25=BRASS!$B$31,($T25&gt;=BRASS!$F$31),($T25&lt;=BRASS!$G$31),($V25=BRASS!$E$31)),(BRASS!$C$31),(IF(AND($AR25=BRASS!$B$32,($T25&gt;=BRASS!$F$32),($T25&lt;=BRASS!$G$32),($V25=BRASS!$E$32)),(BRASS!$C$32),(IF(AND($AR25=BRASS!$B$33,($T25&gt;=BRASS!$F$33),($T25&lt;=BRASS!$G$33),($V25=BRASS!$E$33)),(BRASS!$C$33),(IF(AND($AR25=BRASS!$B$34,($T25&gt;=BRASS!$F$34),($T25&lt;=BRASS!$G$34),($V25=BRASS!$E$34)),(BRASS!$C$34),(IF(AND($AR25=BRASS!$B$35,($T25&gt;=BRASS!$F$35),($T25&lt;=BRASS!$G$35),($V25=BRASS!$E$35)),(BRASS!$C$35),(IF(AND($AR25=BRASS!$B$36,($T25&gt;=BRASS!$F$36),($T25&lt;=BRASS!$G$36),($V25=BRASS!$E$36)),(BRASS!$C$36),(IF(AND($AR25=BRASS!$B$37,($T25&gt;=BRASS!$F$37),($T25&lt;=BRASS!$G$37),($V25=BRASS!$E$37)),(BRASS!$C$37),(IF(AND($AR25=BRASS!$B$38,($T25&gt;=BRASS!$F$38),($T25&lt;=BRASS!$G$38),($V25=BRASS!$E$38)),(BRASS!$C$38),(IF(AND($AR25=BRASS!$B$39,($T25&gt;=BRASS!$F$39),($T25&lt;=BRASS!$G$39),($V25=BRASS!$E$39)),(BRASS!$C$39),(IF(AND($AR25=BRASS!$B$40,($T25&gt;=BRASS!$F$40),($T25&lt;=BRASS!$G$40),($V25=BRASS!$E$40)),(BRASS!$C$40),(IF(AND($AR25=BRASS!$B$41,($T25&gt;=BRASS!$F$41),($T25&lt;=BRASS!$G$41),($V25=BRASS!$E$41)),(BRASS!$C$41),(IF(AND($AR25=BRASS!$B$42,($T25&gt;=BRASS!$F$42),($T25&lt;=BRASS!$G$42),($V25=BRASS!$E$42)),(BRASS!$C$42),(IF(AND($AR25=BRASS!$B$43,($T25&gt;=BRASS!$F$43),($T25&lt;=BRASS!$G$43),($V25=BRASS!$E$43)),(BRASS!$C$43),(IF(AND($AR25=BRASS!$B$44,($T25&gt;=BRASS!$F$44),($T25&lt;=BRASS!$G$44),($V25=BRASS!$E$44)),(BRASS!$C$44),(IF(AND($AR25=BRASS!$B$45,($T25&gt;=BRASS!$F$45),($T25&lt;=BRASS!$G$45),($V25=BRASS!$E$45)),(BRASS!$C$45),(IF(AND($AR25=BRASS!$B$46,($T25&gt;=BRASS!$F$46),($T25&lt;=BRASS!$G$46),($V25=BRASS!$E$46)),(BRASS!$C$46),(IF(AND($AR25=BRASS!$B$47,($T25&gt;=BRASS!$F$47),($T25&lt;=BRASS!$G$47),($V25=BRASS!$E$47)),(BRASS!$C$47),(IF(AND($AR25=BRASS!$B$48,($T25&gt;=BRASS!$F$48),($T25&lt;=BRASS!$G$48),($V25=BRASS!$E$48)),(BRASS!$C$48),(IF(AND($AR25=BRASS!$B$49,($T25&gt;=BRASS!$F$49),($T25&lt;=BRASS!$G$49),($V25=BRASS!$E$49)),(BRASS!$C$49),(IF(AND($AR25=BRASS!$B$50,($T25&gt;=BRASS!$F$50),($T25&lt;=BRASS!$G$50),($V25=BRASS!$E$50)),(BRASS!$C$50),(IF(AND($AR25=BRASS!$B$51,($T25&gt;=BRASS!$F$51),($T25&lt;=BRASS!$G$51),($V25=BRASS!$E$51)),(BRASS!$C$51),(IF(AND($AR25=BRASS!$B$52,($T25&gt;=BRASS!$F$52),($T25&lt;=BRASS!$G$52),($V25=BRASS!$E$52)),(BRASS!$C$52),(IF(AND($AR25=BRASS!$B$53,($T25&gt;=BRASS!$F$53),($T25&lt;=BRASS!$G$53),($V25=BRASS!$E$53)),(BRASS!$C$53),(IF(AND($AR25=BRASS!$B$54,($T25&gt;=BRASS!$F$54),($T25&lt;=BRASS!$G$54),($V25=BRASS!$E$54)),(BRASS!$C$54),(IF(AND($AR25=BRASS!$B$55,($T25&gt;=BRASS!$F$55),($T25&lt;=BRASS!$G$55),($V25=BRASS!$E$55)),(BRASS!$C$55),(IF(AND($AR25=BRASS!$B$56,($T25&gt;=BRASS!$F$56),($T25&lt;=BRASS!$G$56),($V25=BRASS!$E$56)),(BRASS!$C$56),(IF(AND($AR25=BRASS!$B$57,($T25&gt;=BRASS!$F$57),($T25&lt;=BRASS!$G$57),($V25=BRASS!$E$57)),(BRASS!$C$57),(IF(AND($AR25=BRASS!$B$58,($T25&gt;=BRASS!$F$58),($T25&lt;=BRASS!$G$58),($V25=BRASS!$E$58)),(BRASS!$C$58),(IF(AND($AR25=BRASS!$B$59,($T25&gt;=BRASS!$F$59),($T25&lt;=BRASS!$G$59),($V25=BRASS!$E$59)),(BRASS!$C$59),("NA"))))))))))))))))))))))))))))))))))))))))))))))))))))))))))))))))))))))))))))))))))))))))))))))))))))))))))))))))</f>
        <v>NA</v>
      </c>
      <c r="AV25" s="83" t="str">
        <f>(IF(AND($AR25=BRASS!$B$98,($T25&gt;=BRASS!$F$98),($T25&lt;=BRASS!$G$98),($V25=BRASS!$E$98)),(BRASS!$C$98),(IF(AND($AR25=BRASS!$B$99,($T25&gt;=BRASS!$F$99),($T25&lt;=BRASS!$G$99),($V25=BRASS!$E$99)),(BRASS!$C$99),(IF(AND($AR25=BRASS!$B$100,($T25&gt;=BRASS!$F$100),($T25&lt;=BRASS!$G$100),($V25=BRASS!$E$100)),(BRASS!$C$100),(IF(AND($AR25=BRASS!$B$101,($T25&gt;=BRASS!$F$101),($T25&lt;=BRASS!$G$101),($V25=BRASS!$E$101)),(BRASS!$C$101),(IF(AND($AR25=BRASS!$B$102,($T25&gt;=BRASS!$F$102),($T25&lt;=BRASS!$G$102),($V25=BRASS!$E$102)),(BRASS!$C$102),(IF(AND($AR25=BRASS!$B$103,($T25&gt;=BRASS!$F$103),($T25&lt;=BRASS!$G$103),($V25=BRASS!$E$103)),(BRASS!$C$103),(IF(AND($AR25=BRASS!$B$104,($T25&gt;=BRASS!$F$104),($T25&lt;=BRASS!$G$104),($V25=BRASS!$E$104)),(BRASS!$C$104),(IF(AND($AR25=BRASS!$B$105,($T25&gt;=BRASS!$F$105),($T25&lt;=BRASS!$G$105),($V25=BRASS!$E$105)),(BRASS!$C$105),(IF(AND($AR25=BRASS!$B$106,($T25&gt;=BRASS!$F$106),($T25&lt;=BRASS!$G$106),($V25=BRASS!$E$106)),(BRASS!$C$106),(IF(AND($AR25=BRASS!$B$107,($T25&gt;=BRASS!$F$107),($T25&lt;=BRASS!$G$107),($V25=BRASS!$E$107)),(BRASS!$C$107),(IF(AND($AR25=BRASS!$B$108,($T25&gt;=BRASS!$F$108),($T25&lt;=BRASS!$G$108),($V25=BRASS!$E$108)),(BRASS!$C$108),(IF(AND($AR25=BRASS!$B$109,($T25&gt;=BRASS!$F$109),($T25&lt;=BRASS!$G$109),($V25=BRASS!$E$109)),(BRASS!$C$109),(IF(AND($AR25=BRASS!$B$110,($T25&gt;=BRASS!$F$110),($T25&lt;=BRASS!$G$110),($V25=BRASS!$E$110)),(BRASS!$C$110),(IF(AND($AR25=BRASS!$B$111,($T25&gt;=BRASS!$F$111),($T25&lt;=BRASS!$G$111),($V25=BRASS!$E$111)),(BRASS!$C$111),(IF(AND($AR25=BRASS!$B$112,($T25&gt;=BRASS!$F$112),($T25&lt;=BRASS!$G$112),($V25=BRASS!$E$112)),(BRASS!$C$112),(IF(AND($AR25=BRASS!$B$113,($T25&gt;=BRASS!$F$113),($T25&lt;=BRASS!$G$113),($V25=BRASS!$E$113)),(BRASS!$C$113),(IF(AND($AR25=BRASS!$B$114,($T25&gt;=BRASS!$F$114),($T25&lt;=BRASS!$G$114),($V25=BRASS!$E$114)),(BRASS!$C$114),(IF(AND($AR25=BRASS!$B$115,($T25&gt;=BRASS!$F$115),($T25&lt;=BRASS!$G$115),($V25=BRASS!$E$115)),(BRASS!$C$115),(IF(AND($AR25=BRASS!$B$116,($T25&gt;=BRASS!$F$116),($T25&lt;=BRASS!$G$116),($V25=BRASS!$E$116)),(BRASS!$C$116),(IF(AND($AR25=BRASS!$B$117,($T25&gt;=BRASS!$F$117),($T25&lt;=BRASS!$G$117),($V25=BRASS!$E$117)),(BRASS!$C$117),(IF(AND($AR25=BRASS!$B$118,($T25&gt;=BRASS!$F$118),($T25&lt;=BRASS!$G$118),($V25=BRASS!$E$118)),(BRASS!$C$118),(IF(AND($AR25=BRASS!$B$119,($T25&gt;=BRASS!$F$119),($T25&lt;=BRASS!$G$119),($V25=BRASS!$E$119)),(BRASS!$C$119),(IF(AND($AR25=BRASS!$B$120,($T25&gt;=BRASS!$F$120),($T25&lt;=BRASS!$G$120),($V25=BRASS!$E$120)),(BRASS!$C$120),(IF(AND($AR25=BRASS!$B$121,($T25&gt;=BRASS!$F$121),($T25&lt;=BRASS!$G$121),($V25=BRASS!$E$121)),(BRASS!$C$121),(IF(AND($AR25=BRASS!$B$122,($T25&gt;=BRASS!$F$122),($T25&lt;=BRASS!$G$122),($V25=BRASS!$E$122)),(BRASS!$C$122),(IF(AND($AR25=BRASS!$B$123,($T25&gt;=BRASS!$F$123),($T25&lt;=BRASS!$G$123),($V25=BRASS!$E$123)),(BRASS!$C$123),(IF(AND($AR25=BRASS!$B$124,($T25&gt;=BRASS!$F$124),($T25&lt;=BRASS!$G$124),($V25=BRASS!$E$124)),(BRASS!$C$124),(IF(AND($AR25=BRASS!$B$125,($T25&gt;=BRASS!$F$125),($T25&lt;=BRASS!$G$125),($V25=BRASS!$E$125)),(BRASS!$C$125),(IF(AND($AR25=BRASS!$B$126,($T25&gt;=BRASS!$F$126),($T25&lt;=BRASS!$G$126),($V25=BRASS!$E$126)),(BRASS!$C$126),(IF(AND($AR25=BRASS!$B$127,($T25&gt;=BRASS!$F$127),($T25&lt;=BRASS!$G$127),($V25=BRASS!$E$127)),(BRASS!$C$127),(IF(AND($AR25=BRASS!$B$128,($T25&gt;=BRASS!$F$128),($T25&lt;=BRASS!$G$128),($V25=BRASS!$E$128)),(BRASS!$C$128),(IF(AND($AR25=BRASS!$B$129,($T25&gt;=BRASS!$F$129),($T25&lt;=BRASS!$G$129),($V25=BRASS!$E$129)),(BRASS!$C$129),(IF(AND($AR25=BRASS!$B$130,($T25&gt;=BRASS!$F$130),($T25&lt;=BRASS!$G$130),($V25=BRASS!$E$130)),(BRASS!$C$130),(IF(AND($AR25=BRASS!$B$131,($T25&gt;=BRASS!$F$131),($T25&lt;=BRASS!$G$131),($V25=BRASS!$E$131)),(BRASS!$C$131),(IF(AND($AR25=BRASS!$B$132,($T25&gt;=BRASS!$F$132),($T25&lt;=BRASS!$G$132),($V25=BRASS!$E$132)),(BRASS!$C$132),(IF(AND($AR25=BRASS!$B$133,($T25&gt;=BRASS!$F$133),($T25&lt;=BRASS!$G$133),($V25=BRASS!$E$133)),(BRASS!$C$133),(IF(AND($AR25=BRASS!$B$134,($T25&gt;=BRASS!$F$134),($T25&lt;=BRASS!$G$134),($V25=BRASS!$E$134)),(BRASS!$C$134),(IF(AND($AR25=BRASS!$B$135,($T25&gt;=BRASS!$F$135),($T25&lt;=BRASS!$G$135),($V25=BRASS!$E$135)),(BRASS!$C$135),(IF(AND($AR25=BRASS!$B$136,($T25&gt;=BRASS!$F$136),($T25&lt;=BRASS!$G$136),($V25=BRASS!$E$136)),(BRASS!$C$136),(IF(AND($AR25=BRASS!$B$137,($T25&gt;=BRASS!$F$137),($T25&lt;=BRASS!$G$137),($V25=BRASS!$E$137)),(BRASS!$C$137),(IF(AND($AR25=BRASS!$B$138,($T25&gt;=BRASS!$F$138),($T25&lt;=BRASS!$G$138),($V25=BRASS!$E$138)),(BRASS!$C$138),(IF(AND($AR25=BRASS!$B$139,($T25&gt;=BRASS!$F$139),($T25&lt;=BRASS!$G$139),($V25=BRASS!$E$139)),(BRASS!$C$139),(IF(AND($AR25=BRASS!$B$140,($T25&gt;=BRASS!$F$140),($T25&lt;=BRASS!$G$140),($V25=BRASS!$E$140)),(BRASS!$C$140),(IF(AND($AR25=BRASS!$B$141,($T25&gt;=BRASS!$F$141),($T25&lt;=BRASS!$G$141),($V25=BRASS!$E$141)),(BRASS!$C$141),(IF(AND($AR25=BRASS!$B$142,($T25&gt;=BRASS!$F$142),($T25&lt;=BRASS!$G$142),($V25=BRASS!$E$142)),(BRASS!$C$142),(IF(AND($AR25=BRASS!$B$143,($T25&gt;=BRASS!$F$143),($T25&lt;=BRASS!$G$143),($V25=BRASS!$E$143)),(BRASS!$C$143),(IF(AND($AR25=BRASS!$B$144,($T25&gt;=BRASS!$F$144),($T25&lt;=BRASS!$G$144),($V25=BRASS!$E$144)),(BRASS!$C$144),(IF(AND($AR25=BRASS!$B$145,($T25&gt;=BRASS!$F$145),($T25&lt;=BRASS!$G$145),($V25=BRASS!$E$145)),(BRASS!$C$145),(IF(AND($AR25=BRASS!$B$145,($T25&gt;=BRASS!$F$145),($T25&lt;=BRASS!$G$145),($V25=BRASS!$E$145)),(BRASS!$C$145),(IF(AND($AR25=BRASS!$B$146,($T25&gt;=BRASS!$F$146),($T25&lt;=BRASS!$G$146),($V25=BRASS!$E$146)),(BRASS!$C$146),(IF(AND($AR25=BRASS!$B$147,($T25&gt;=BRASS!$F$147),($T25&lt;=BRASS!$G$147),($V25=BRASS!$E$147)),(BRASS!$C$147),(IF(AND($AR25=BRASS!$B$148,($T25&gt;=BRASS!$F$148),($T25&lt;=BRASS!$G$148),($V25=BRASS!$E$148)),(BRASS!$C$148),(IF(AND($AR25=BRASS!$B$149,($T25&gt;=BRASS!$F$149),($T25&lt;=BRASS!$G$149),($V25=BRASS!$E$149)),(BRASS!$C$149),(IF(AND($AR25=BRASS!$B$150,($T25&gt;=BRASS!$F$150),($T25&lt;=BRASS!$G$150),($V25=BRASS!$E$150)),(BRASS!$C$150),(IF(AND($AR25=BRASS!$B$151,($T25&gt;=BRASS!$F$151),($T25&lt;=BRASS!$G$151),($V25=BRASS!$E$151)),(BRASS!$C$151),(IF(AND($AR25=BRASS!$B$152,($T25&gt;=BRASS!$F$152),($T25&lt;=BRASS!$G$152),($V25=BRASS!$E$152)),(BRASS!$C$152),(IF(AND($AR25=BRASS!$B$153,($T25&gt;=BRASS!$F$153),($T25&lt;=BRASS!$G$153),($V25=BRASS!$E$153)),(BRASS!$C$153),("NA")))))))))))))))))))))))))))))))))))))))))))))))))))))))))))))))))))))))))))))))))))))))))))))))))))))))))))))))))))</f>
        <v>NA</v>
      </c>
      <c r="AW25" s="82" t="str">
        <f>IF(AND($AR25=BRASS!$B$154,($T25&gt;=BRASS!$F$154),($T25&lt;=BRASS!$G$154),($V25=BRASS!$E$154)),(BRASS!$C$154),(IF(AND($AR25=BRASS!$B$155,($T25&gt;=BRASS!$F$155),($T25&lt;=BRASS!$G$155),($V25=BRASS!$E$155)),(BRASS!$C$155),(IF(AND($AR25=BRASS!$B$156,($T25&gt;=BRASS!$F$156),($T25&lt;=BRASS!$G$156),($V25=BRASS!$E$156)),(BRASS!$C$156),(IF(AND($AR25=BRASS!$B$157,($T25&gt;=BRASS!$F$157),($T25&lt;=BRASS!$G$157),($V25=BRASS!$E$157)),(BRASS!$C$157),(IF(AND($AR25=BRASS!$B$158,($T25&gt;=BRASS!$F$158),($T25&lt;=BRASS!$G$158),($V25=BRASS!$E$158)),(BRASS!$C$158),(IF(AND($AR25=BRASS!$B$159,($T25&gt;=BRASS!$F$159),($T25&lt;=BRASS!$G$159),($V25=BRASS!$E$159)),(BRASS!$C$159),(IF(AND($AR25=BRASS!$B$160,($T25&gt;=BRASS!$F$160),($T25&lt;=BRASS!$G$160),($V25=BRASS!$E$160)),(BRASS!$C$160),(IF(AND($AR25=BRASS!$B$161,($T25&gt;=BRASS!$F$161),($T25&lt;=BRASS!$G$161),($V25=BRASS!$E$161)),(BRASS!$C$161),(IF(AND($AR25=BRASS!$B$162,($T25&gt;=BRASS!$F$162),($T25&lt;=BRASS!$G$162),($V25=BRASS!$E$162)),(BRASS!$C$162),(IF(AND($AR25=BRASS!$B$163,($T25&gt;=BRASS!$F$163),($T25&lt;=BRASS!$G$163),($V25=BRASS!$E$163)),(BRASS!$C$163),(IF(AND($AR25=BRASS!$B$164,($T25&gt;=BRASS!$F$164),($T25&lt;=BRASS!$G$164),($V25=BRASS!$E$164)),(BRASS!$C$164),(IF(AND($AR25=BRASS!$B$165,($T25&gt;=BRASS!$F$165),($T25&lt;=BRASS!$G$165),($V25=BRASS!$E$165)),(BRASS!$C$165),(IF(AND($AR25=BRASS!$B$166,($T25&gt;=BRASS!$F$166),($T25&lt;=BRASS!$G$166),($V25=BRASS!$E$166)),(BRASS!$C$166),(IF(AND($AR25=BRASS!$B$167,($T25&gt;=BRASS!$F$167),($T25&lt;=BRASS!$G$167),($V25=BRASS!$E$167)),(BRASS!$C$167),(IF(AND($AR25=BRASS!$B$168,($T25&gt;=BRASS!$F$168),($T25&lt;=BRASS!$G$168),($V25=BRASS!$E$168)),(BRASS!$C$168),(IF(AND($AR25=BRASS!$B$169,($T25&gt;=BRASS!$F$169),($T25&lt;=BRASS!$G$169),($V25=BRASS!$E$169)),(BRASS!$C$169),(IF(AND($AR25=BRASS!$B$170,($T25&gt;=BRASS!$F$170),($T25&lt;=BRASS!$G$170),($V25=BRASS!$E$170)),(BRASS!$C$170),(IF(AND($AR25=BRASS!$B$171,($T25&gt;=BRASS!$F$171),($T25&lt;=BRASS!$G$171),($V25=BRASS!$E$171)),(BRASS!$C$171),(IF(AND($AR25=BRASS!$B$172,($T25&gt;=BRASS!$F$172),($T25&lt;=BRASS!$G$172),($V25=BRASS!$E$172)),(BRASS!$C$172),(IF(AND($AR25=BRASS!$B$173,($T25&gt;=BRASS!$F$173),($T25&lt;=BRASS!$G$173),($V25=BRASS!$E$173)),(BRASS!$C$173),(IF(AND($AR25=BRASS!$B$174,($T25&gt;=BRASS!$F$174),($T25&lt;=BRASS!$G$174),($V25=BRASS!$E$174)),(BRASS!$C$174),(IF(AND($AR25=BRASS!$B$175,($T25&gt;=BRASS!$F$175),($T25&lt;=BRASS!$G$175),($V25=BRASS!$E$175)),(BRASS!$C$175),(IF(AND($AR25=BRASS!$B$176,($T25&gt;=BRASS!$F$176),($T25&lt;=BRASS!$G$176),($V25=BRASS!$E$176)),(BRASS!$C$176),(IF(AND($AR25=BRASS!$B$177,($T25&gt;=BRASS!$F$177),($T25&lt;=BRASS!$G$177),($V25=BRASS!$E$177)),(BRASS!$C$177),(IF(AND($AR25=BRASS!$B$178,($T25&gt;=BRASS!$F$178),($T25&lt;=BRASS!$G$178),($V25=BRASS!$E$178)),(BRASS!$C$178),(IF(AND($AR25=BRASS!$B$179,($T25&gt;=BRASS!$F$179),($T25&lt;=BRASS!$G$179),($V25=BRASS!$E$179)),(BRASS!$C$179),(IF(AND($AR25=BRASS!$B$180,($T25&gt;=BRASS!$F$180),($T25&lt;=BRASS!$G$180),($V25=BRASS!$E$180)),(BRASS!$C$180),(IF(AND($AR25=BRASS!$B$181,($T25&gt;=BRASS!$F$181),($T25&lt;=BRASS!$G$181),($V25=BRASS!$E$181)),(BRASS!$C$181),(IF(AND($AR25=BRASS!$B$182,($T25&gt;=BRASS!$F$182),($T25&lt;=BRASS!$G$182),($V25=BRASS!$E$182)),(BRASS!$C$182),(IF(AND($AR25=BRASS!$B$183,($T25&gt;=BRASS!$F$183),($T25&lt;=BRASS!$G$183),($V25=BRASS!$E$183)),(BRASS!$C$183),(IF(AND($AR25=BRASS!$B$184,($T25&gt;=BRASS!$F$184),($T25&lt;=BRASS!$G$184),($V25=BRASS!$E$184)),(BRASS!$C$184),(IF(AND($AR25=BRASS!$B$185,($T25&gt;=BRASS!$F$185),($T25&lt;=BRASS!$G$185),($V25=BRASS!$E$185)),(BRASS!$C$185),(IF(AND($AR25=BRASS!$B$186,($T25&gt;=BRASS!$F$186),($T25&lt;=BRASS!$G$186),($V25=BRASS!$E$186)),(BRASS!$C$186),(IF(AND($AR25=BRASS!$B$187,($T25&gt;=BRASS!$F$187),($T25&lt;=BRASS!$G$187),($V25=BRASS!$E$187)),(BRASS!$C$187),(IF(AND($AR25=BRASS!$B$188,($T25&gt;=BRASS!$F$188),($T25&lt;=BRASS!$G$188),($V25=BRASS!$E$188)),(BRASS!$C$188),(IF(AND($AR25=BRASS!$B$189,($T25&gt;=BRASS!$F$189),($T25&lt;=BRASS!$G$189),($V25=BRASS!$E$189)),(BRASS!$C$189),(IF(AND($AR25=BRASS!$B$190,($T25&gt;=BRASS!$F$190),($T25&lt;=BRASS!$G$190),($V25=BRASS!$E$190)),(BRASS!$C$190),(IF(AND($AR25=BRASS!$B$191,($T25&gt;=BRASS!$F$191),($T25&lt;=BRASS!$G$191),($V25=BRASS!$E$191)),(BRASS!$C$191),(IF(AND($AR25=BRASS!$B$192,($T25&gt;=BRASS!$F$192),($T25&lt;=BRASS!$G$192),($V25=BRASS!$E$192)),(BRASS!$C$192),(IF(AND($AR25=BRASS!$B$193,($T25&gt;=BRASS!$F$193),($T25&lt;=BRASS!$G$193),($V25=BRASS!$E$193)),(BRASS!$C$193),(IF(AND($AR25=BRASS!$B$194,($T25&gt;=BRASS!$F$194),($T25&lt;=BRASS!$G$194),($V25=BRASS!$E$194)),(BRASS!$C$194),(IF(AND($AR25=BRASS!$B$195,($T25&gt;=BRASS!$F$195),($T25&lt;=BRASS!$G$195),($V25=BRASS!$E$195)),(BRASS!$C$195),(IF(AND($AR25=BRASS!$B$196,($T25&gt;=BRASS!$F$196),($T25&lt;=BRASS!$G$196),($V25=BRASS!$E$196)),(BRASS!$C$196),("NA"))))))))))))))))))))))))))))))))))))))))))))))))))))))))))))))))))))))))))))))))))))))</f>
        <v>NA</v>
      </c>
      <c r="AX25" s="82" t="str">
        <f>IF(AND($AR25=BRASS!$B$60,($T25&gt;=BRASS!$F$60),($T25&lt;=BRASS!$G$60),($V25=BRASS!$E$60)),(BRASS!$C$60),(IF(AND($AR25=BRASS!$B$61,($T25&gt;=BRASS!$F$61),($T25&lt;=BRASS!$G$61),($V25=BRASS!$E$61)),(BRASS!$C$61),(IF(AND($AR25=BRASS!$B$62,($T25&gt;=BRASS!$F$62),($T25&lt;=BRASS!$G$62),($V25=BRASS!$E$62)),(BRASS!$C$62),(IF(AND($AR25=BRASS!$B$63,($T25&gt;=BRASS!$F$63),($T25&lt;=BRASS!$G$63),($V25=BRASS!$E$63)),(BRASS!$C$63),(IF(AND($AR25=BRASS!$B$64,($T25&gt;=BRASS!$F$64),($T25&lt;=BRASS!$G$64),($V25=BRASS!$E$64)),(BRASS!$C$64),(IF(AND($AR25=BRASS!$B$65,($T25&gt;=BRASS!$F$65),($T25&lt;=BRASS!$G$65),($V25=BRASS!$E$65)),(BRASS!$C$65),(IF(AND($AR25=BRASS!$B$66,($T25&gt;=BRASS!$F$66),($T25&lt;=BRASS!$G$66),($V25=BRASS!$E$66)),(BRASS!$C$66),(IF(AND($AR25=BRASS!$B$67,($T25&gt;=BRASS!$F$67),($T25&lt;=BRASS!$G$67),($V25=BRASS!$E$67)),(BRASS!$C$67),(IF(AND($AR25=BRASS!$B$68,($T25&gt;=BRASS!$F$68),($T25&lt;=BRASS!$G$68),($V25=BRASS!$E$68)),(BRASS!$C$68),(IF(AND($AR25=BRASS!$B$69,($T25&gt;=BRASS!$F$69),($T25&lt;=BRASS!$G$69),($V25=BRASS!$E$69)),(BRASS!$C$69),(IF(AND($AR25=BRASS!$B$70,($T25&gt;=BRASS!$F$70),($T25&lt;=BRASS!$G$70),($V25=BRASS!$E$70)),(BRASS!$C$70),(IF(AND($AR25=BRASS!$B$71,($T25&gt;=BRASS!$F$71),($T25&lt;=BRASS!$G$71),($V25=BRASS!$E$71)),(BRASS!$C$71),(IF(AND($AR25=BRASS!$B$72,($T25&gt;=BRASS!$F$72),($T25&lt;=BRASS!$G$72),($V25=BRASS!$E$72)),(BRASS!$C$72),(IF(AND($AR25=BRASS!$B$73,($T25&gt;=BRASS!$F$73),($T25&lt;=BRASS!$G$73),($V25=BRASS!$E$73)),(BRASS!$C$73),(IF(AND($AR25=BRASS!$B$74,($T25&gt;=BRASS!$F$74),($T25&lt;=BRASS!$G$74),($V25=BRASS!$E$74)),(BRASS!$C$74),(IF(AND($AR25=BRASS!$B$75,($T25&gt;=BRASS!$F$75),($T25&lt;=BRASS!$G$75),($V25=BRASS!$E$75)),(BRASS!$C$75),(IF(AND($AR25=BRASS!$B$76,($T25&gt;=BRASS!$F$76),($T25&lt;=BRASS!$G$76),($V25=BRASS!$E$76)),(BRASS!$C$76),(IF(AND($AR25=BRASS!$B$77,($T25&gt;=BRASS!$F$77),($T25&lt;=BRASS!$G$77),($V25=BRASS!$E$77)),(BRASS!$C$77),(IF(AND($AR25=BRASS!$B$78,($T25&gt;=BRASS!$F$78),($T25&lt;=BRASS!$G$78),($V25=BRASS!$E$78)),(BRASS!$C$78),(IF(AND($AR25=BRASS!$B$79,($T25&gt;=BRASS!$F$79),($T25&lt;=BRASS!$G$79),($V25=BRASS!$E$79)),(BRASS!$C$79),(IF(AND($AR25=BRASS!$B$80,($T25&gt;=BRASS!$F$80),($T25&lt;=BRASS!$G$80),($V25=BRASS!$E$80)),(BRASS!$C$80),(IF(AND($AR25=BRASS!$B$81,($T25&gt;=BRASS!$F$81),($T25&lt;=BRASS!$G$81),($V25=BRASS!$E$81)),(BRASS!$C$81),(IF(AND($AR25=BRASS!$B$82,($T25&gt;=BRASS!$F$82),($T25&lt;=BRASS!$G$82),($V25=BRASS!$E$82)),(BRASS!$C$82),(IF(AND($AR25=BRASS!$B$83,($T25&gt;=BRASS!$F$83),($T25&lt;=BRASS!$G$83),($V25=BRASS!$E$83)),(BRASS!$C$83),(IF(AND($AR25=BRASS!$B$84,($T25&gt;=BRASS!$F$84),($T25&lt;=BRASS!$G$84),($V25=BRASS!$E$84)),(BRASS!$C$84),(IF(AND($AR25=BRASS!$B$85,($T25&gt;=BRASS!$F$85),($T25&lt;=BRASS!$G$85),($V25=BRASS!$E$85)),(BRASS!$C$85),(IF(AND($AR25=BRASS!$B$86,($T25&gt;=BRASS!$F$86),($T25&lt;=BRASS!$G$86),($V25=BRASS!$E$86)),(BRASS!$C$86),(IF(AND($AR25=BRASS!$B$87,($T25&gt;=BRASS!$F$87),($T25&lt;=BRASS!$G$87),($V25=BRASS!$E$87)),(BRASS!$C$87),(IF(AND($AR25=BRASS!$B$88,($T25&gt;=BRASS!$F$88),($T25&lt;=BRASS!$G$88),($V25=BRASS!$E$88)),(BRASS!$C$88),(IF(AND($AR25=BRASS!$B$89,($T25&gt;=BRASS!$F$89),($T25&lt;=BRASS!$G$89),($V25=BRASS!$E$89)),(BRASS!$C$89),(IF(AND($AR25=BRASS!$B$90,($T25&gt;=BRASS!$F$90),($T25&lt;=BRASS!$G$90),($V25=BRASS!$E$90)),(BRASS!$C$90),(IF(AND($AR25=BRASS!$B$91,($T25&gt;=BRASS!$F$91),($T25&lt;=BRASS!$G$91),($V25=BRASS!$E$91)),(BRASS!$C$91),(IF(AND($AR25=BRASS!$B$92,($T25&gt;=BRASS!$F$92),($T25&lt;=BRASS!$G$92),($V25=BRASS!$E$92)),(BRASS!$C$92),(IF(AND($AR25=BRASS!$B$93,($T25&gt;=BRASS!$F$93),($T25&lt;=BRASS!$G$93),($V25=BRASS!$E$93)),(BRASS!$C$93),(IF(AND($AR25=BRASS!$B$94,($T25&gt;=BRASS!$F$94),($T25&lt;=BRASS!$G$94),($V25=BRASS!$E$94)),(BRASS!$C$94),(IF(AND($AR25=BRASS!$B$95,($T25&gt;=BRASS!$F$95),($T25&lt;=BRASS!$G$95),($V25=BRASS!$E$95)),(BRASS!$C$95),(IF(AND($AR25=BRASS!$B$96,($T25&gt;=BRASS!$F$96),($T25&lt;=BRASS!$G$96),($V25=BRASS!$E$96)),(BRASS!$C$96),(IF(AND($AR25=BRASS!$B$97,($T25&gt;=BRASS!$F$97),($T25&lt;=BRASS!$G$97),($V25=BRASS!$E$97)),(BRASS!$C$97),("NA"))))))))))))))))))))))))))))))))))))))))))))))))))))))))))))))))))))))))))))</f>
        <v>NA</v>
      </c>
      <c r="AY25" s="82" t="str">
        <f t="shared" si="16"/>
        <v/>
      </c>
      <c r="AZ25" s="82" t="str">
        <f t="shared" si="17"/>
        <v/>
      </c>
      <c r="BA25" s="82" t="str">
        <f>IF(AND($AR25=BRASS!$B$4,($T25&gt;=BRASS!$F$4),($T25&lt;=BRASS!$G$4),($AA25=BRASS!$E$4)),(BRASS!$C$4),(IF(AND($AR25=BRASS!$B$5,($T25&gt;=BRASS!$F$5),($T25&lt;=BRASS!$G$5),($AA25=BRASS!$E$5)),(BRASS!$C$5),(IF(AND($AR25=BRASS!$B$6,($T25&gt;=BRASS!$F$6),($T25&lt;=BRASS!$G$6),($AA25=BRASS!$E$6)),(BRASS!$C$6),(IF(AND($AR25=BRASS!$B$7,($T25&gt;=BRASS!$F$7),($T25&lt;=BRASS!$G$7),($AA25=BRASS!$E$7)),(BRASS!$C$7),(IF(AND($AR25=BRASS!$B$8,($T25&gt;=BRASS!$F$8),($T25&lt;=BRASS!$G$8),($AA25=BRASS!$E$8)),(BRASS!$C$8),(IF(AND($AR25=BRASS!$B$9,($T25&gt;=BRASS!$F$9),($T25&lt;=BRASS!$G$9),($AA25=BRASS!$E$9)),(BRASS!$C$9),(IF(AND($AR25=BRASS!$B$10,($T25&gt;=BRASS!$F$10),($T25&lt;=BRASS!$G$10),($AA25=BRASS!$E$10)),(BRASS!$C$10),(IF(AND($AR25=BRASS!$B$11,($T25&gt;=BRASS!$F$11),($T25&lt;=BRASS!$G$11),($AA25=BRASS!$E$11)),(BRASS!$C$11),(IF(AND($AR25=BRASS!$B$12,($T25&gt;=BRASS!$F$12),($T25&lt;=BRASS!$G$12),($AA25=BRASS!$E$12)),(BRASS!$C$12),(IF(AND($AR25=BRASS!$B$13,($T25&gt;=BRASS!$F$13),($T25&lt;=BRASS!$G$13),($AA25=BRASS!$E$13)),(BRASS!$C$13),(IF(AND($AR25=BRASS!$B$14,($T25&gt;=BRASS!$F$14),($T25&lt;=BRASS!$G$14),($AA25=BRASS!$E$14)),(BRASS!$C$14),(IF(AND($AR25=BRASS!$B$15,($T25&gt;=BRASS!$F$15),($T25&lt;=BRASS!$G$15),($AA25=BRASS!$E$15)),(BRASS!$C$15),(IF(AND($AR25=BRASS!$B$16,($T25&gt;=BRASS!$F$16),($T25&lt;=BRASS!$G$16),($AA25=BRASS!$E$16)),(BRASS!$C$16),(IF(AND($AR25=BRASS!$B$17,($T25&gt;=BRASS!$F$17),($T25&lt;=BRASS!$G$17),($AA25=BRASS!$E$17)),(BRASS!$C$17),(IF(AND($AR25=BRASS!$B$18,($T25&gt;=BRASS!$F$18),($T25&lt;=BRASS!$G$18),($AA25=BRASS!$E$18)),(BRASS!$C$18),(IF(AND($AR25=BRASS!$B$19,($T25&gt;=BRASS!$F$19),($T25&lt;=BRASS!$G$19),($AA25=BRASS!$E$19)),(BRASS!$C$19),(IF(AND($AR25=BRASS!$B$20,($T25&gt;=BRASS!$F$20),($T25&lt;=BRASS!$G$20),($AA25=BRASS!$E$20)),(BRASS!$C$20),(IF(AND($AR25=BRASS!$B$21,($T25&gt;=BRASS!$F$21),($T25&lt;=BRASS!$G$21),($AA25=BRASS!$E$21)),(BRASS!$C$21),(IF(AND($AR25=BRASS!$B$22,($T25&gt;=BRASS!$F$22),($T25&lt;=BRASS!$G$22),($AA25=BRASS!$E$22)),(BRASS!$C$22),(IF(AND($AR25=BRASS!$B$23,($T25&gt;=BRASS!$F$23),($T25&lt;=BRASS!$G$23),($AA25=BRASS!$E$23)),(BRASS!$C$23),(IF(AND($AR25=BRASS!$B$24,($T25&gt;=BRASS!$F$24),($T25&lt;=BRASS!$G$24),($AA25=BRASS!$E$24)),(BRASS!$C$24),(IF(AND($AR25=BRASS!$B$25,($T25&gt;=BRASS!$F$25),($T25&lt;=BRASS!$G$25),($AA25=BRASS!$E$25)),(BRASS!$C$25),(IF(AND($AR25=BRASS!$B$26,($T25&gt;=BRASS!$F$26),($T25&lt;=BRASS!$G$26),($AA25=BRASS!$E$26)),(BRASS!$C$26),(IF(AND($AR25=BRASS!$B$27,($T25&gt;=BRASS!$F$27),($T25&lt;=BRASS!$G$27),($AA25=BRASS!$E$27)),(BRASS!$C$27),(IF(AND($AR25=BRASS!$B$28,($T25&gt;=BRASS!$F$28),($T25&lt;=BRASS!$G$28),($AA25=BRASS!$E$28)),(BRASS!$C$28),(IF(AND($AR25=BRASS!$B$29,($T25&gt;=BRASS!$F$29),($T25&lt;=BRASS!$G$29),($AA25=BRASS!$E$29)),(BRASS!$C$29),(IF(AND($AR25=BRASS!$B$30,($T25&gt;=BRASS!$F$30),($T25&lt;=BRASS!$G$30),($AA25=BRASS!$E$30)),(BRASS!$C$30),(IF(AND($AR25=BRASS!$B$31,($T25&gt;=BRASS!$F$31),($T25&lt;=BRASS!$G$31),($AA25=BRASS!$E$31)),(BRASS!$C$31),(IF(AND($AR25=BRASS!$B$32,($T25&gt;=BRASS!$F$32),($T25&lt;=BRASS!$G$32),($AA25=BRASS!$E$32)),(BRASS!$C$32),(IF(AND($AR25=BRASS!$B$33,($T25&gt;=BRASS!$F$33),($T25&lt;=BRASS!$G$33),($AA25=BRASS!$E$33)),(BRASS!$C$33),(IF(AND($AR25=BRASS!$B$34,($T25&gt;=BRASS!$F$34),($T25&lt;=BRASS!$G$34),($AA25=BRASS!$E$34)),(BRASS!$C$34),(IF(AND($AR25=BRASS!$B$35,($T25&gt;=BRASS!$F$35),($T25&lt;=BRASS!$G$35),($AA25=BRASS!$E$35)),(BRASS!$C$35),(IF(AND($AR25=BRASS!$B$36,($T25&gt;=BRASS!$F$36),($T25&lt;=BRASS!$G$36),($AA25=BRASS!$E$36)),(BRASS!$C$36),(IF(AND($AR25=BRASS!$B$37,($T25&gt;=BRASS!$F$37),($T25&lt;=BRASS!$G$37),($AA25=BRASS!$E$37)),(BRASS!$C$37),(IF(AND($AR25=BRASS!$B$38,($T25&gt;=BRASS!$F$38),($T25&lt;=BRASS!$G$38),($AA25=BRASS!$E$38)),(BRASS!$C$38),(IF(AND($AR25=BRASS!$B$39,($T25&gt;=BRASS!$F$39),($T25&lt;=BRASS!$G$39),($AA25=BRASS!$E$39)),(BRASS!$C$39),(IF(AND($AR25=BRASS!$B$40,($T25&gt;=BRASS!$F$40),($T25&lt;=BRASS!$G$40),($AA25=BRASS!$E$40)),(BRASS!$C$40),(IF(AND($AR25=BRASS!$B$41,($T25&gt;=BRASS!$F$41),($T25&lt;=BRASS!$G$41),($AA25=BRASS!$E$41)),(BRASS!$C$41),(IF(AND($AR25=BRASS!$B$42,($T25&gt;=BRASS!$F$42),($T25&lt;=BRASS!$G$42),($AA25=BRASS!$E$42)),(BRASS!$C$42),(IF(AND($AR25=BRASS!$B$43,($T25&gt;=BRASS!$F$43),($T25&lt;=BRASS!$G$43),($AA25=BRASS!$E$43)),(BRASS!$C$43),(IF(AND($AR25=BRASS!$B$44,($T25&gt;=BRASS!$F$44),($T25&lt;=BRASS!$G$44),($AA25=BRASS!$E$44)),(BRASS!$C$44),(IF(AND($AR25=BRASS!$B$45,($T25&gt;=BRASS!$F$45),($T25&lt;=BRASS!$G$45),($AA25=BRASS!$E$45)),(BRASS!$C$45),(IF(AND($AR25=BRASS!$B$46,($T25&gt;=BRASS!$F$46),($T25&lt;=BRASS!$G$46),($AA25=BRASS!$E$46)),(BRASS!$C$46),(IF(AND($AR25=BRASS!$B$47,($T25&gt;=BRASS!$F$47),($T25&lt;=BRASS!$G$47),($AA25=BRASS!$E$47)),(BRASS!$C$47),(IF(AND($AR25=BRASS!$B$48,($T25&gt;=BRASS!$F$48),($T25&lt;=BRASS!$G$48),($AA25=BRASS!$E$48)),(BRASS!$C$48),(IF(AND($AR25=BRASS!$B$49,($T25&gt;=BRASS!$F$49),($T25&lt;=BRASS!$G$49),($AA25=BRASS!$E$49)),(BRASS!$C$49),(IF(AND($AR25=BRASS!$B$50,($T25&gt;=BRASS!$F$50),($T25&lt;=BRASS!$G$50),($AA25=BRASS!$E$50)),(BRASS!$C$50),(IF(AND($AR25=BRASS!$B$51,($T25&gt;=BRASS!$F$51),($T25&lt;=BRASS!$G$51),($AA25=BRASS!$E$51)),(BRASS!$C$51),(IF(AND($AR25=BRASS!$B$52,($T25&gt;=BRASS!$F$52),($T25&lt;=BRASS!$G$52),($AA25=BRASS!$E$52)),(BRASS!$C$52),(IF(AND($AR25=BRASS!$B$53,($T25&gt;=BRASS!$F$53),($T25&lt;=BRASS!$G$53),($AA25=BRASS!$E$53)),(BRASS!$C$53),(IF(AND($AR25=BRASS!$B$54,($T25&gt;=BRASS!$F$54),($T25&lt;=BRASS!$G$54),($AA25=BRASS!$E$54)),(BRASS!$C$54),(IF(AND($AR25=BRASS!$B$55,($T25&gt;=BRASS!$F$55),($T25&lt;=BRASS!$G$55),($AA25=BRASS!$E$55)),(BRASS!$C$55),(IF(AND($AR25=BRASS!$B$56,($T25&gt;=BRASS!$F$56),($T25&lt;=BRASS!$G$56),($AA25=BRASS!$E$56)),(BRASS!$C$56),(IF(AND($AR25=BRASS!$B$57,($T25&gt;=BRASS!$F$57),($T25&lt;=BRASS!$G$57),($AA25=BRASS!$E$57)),(BRASS!$C$57),(IF(AND($AR25=BRASS!$B$58,($T25&gt;=BRASS!$F$58),($T25&lt;=BRASS!$G$58),($AA25=BRASS!$E$58)),(BRASS!$C$58),(IF(AND($AR25=BRASS!$B$59,($T25&gt;=BRASS!$F$59),($T25&lt;=BRASS!$G$59),($AA25=BRASS!$E$59)),(BRASS!$C$59),("NA"))))))))))))))))))))))))))))))))))))))))))))))))))))))))))))))))))))))))))))))))))))))))))))))))))))))))))))))))</f>
        <v>NA</v>
      </c>
      <c r="BB25" s="151" t="str">
        <f>(IF(AND($AR25=BRASS!$B$98,($T25&gt;=BRASS!$F$98),($T25&lt;=BRASS!$G$98),($AA25=BRASS!$E$98)),(BRASS!$C$98),(IF(AND($AR25=BRASS!$B$99,($T25&gt;=BRASS!$F$99),($T25&lt;=BRASS!$G$99),($AA25=BRASS!$E$99)),(BRASS!$C$99),(IF(AND($AR25=BRASS!$B$100,($T25&gt;=BRASS!$F$100),($T25&lt;=BRASS!$G$100),($AA25=BRASS!$E$100)),(BRASS!$C$100),(IF(AND($AR25=BRASS!$B$101,($T25&gt;=BRASS!$F$101),($T25&lt;=BRASS!$G$101),($AA25=BRASS!$E$101)),(BRASS!$C$101),(IF(AND($AR25=BRASS!$B$102,($T25&gt;=BRASS!$F$102),($T25&lt;=BRASS!$G$102),($AA25=BRASS!$E$102)),(BRASS!$C$102),(IF(AND($AR25=BRASS!$B$103,($T25&gt;=BRASS!$F$103),($T25&lt;=BRASS!$G$103),($AA25=BRASS!$E$103)),(BRASS!$C$103),(IF(AND($AR25=BRASS!$B$104,($T25&gt;=BRASS!$F$104),($T25&lt;=BRASS!$G$104),($AA25=BRASS!$E$104)),(BRASS!$C$104),(IF(AND($AR25=BRASS!$B$105,($T25&gt;=BRASS!$F$105),($T25&lt;=BRASS!$G$105),($AA25=BRASS!$E$105)),(BRASS!$C$105),(IF(AND($AR25=BRASS!$B$106,($T25&gt;=BRASS!$F$106),($T25&lt;=BRASS!$G$106),($AA25=BRASS!$E$106)),(BRASS!$C$106),(IF(AND($AR25=BRASS!$B$107,($T25&gt;=BRASS!$F$107),($T25&lt;=BRASS!$G$107),($AA25=BRASS!$E$107)),(BRASS!$C$107),(IF(AND($AR25=BRASS!$B$108,($T25&gt;=BRASS!$F$108),($T25&lt;=BRASS!$G$108),($AA25=BRASS!$E$108)),(BRASS!$C$108),(IF(AND($AR25=BRASS!$B$109,($T25&gt;=BRASS!$F$109),($T25&lt;=BRASS!$G$109),($AA25=BRASS!$E$109)),(BRASS!$C$109),(IF(AND($AR25=BRASS!$B$110,($T25&gt;=BRASS!$F$110),($T25&lt;=BRASS!$G$110),($AA25=BRASS!$E$110)),(BRASS!$C$110),(IF(AND($AR25=BRASS!$B$111,($T25&gt;=BRASS!$F$111),($T25&lt;=BRASS!$G$111),($AA25=BRASS!$E$111)),(BRASS!$C$111),(IF(AND($AR25=BRASS!$B$112,($T25&gt;=BRASS!$F$112),($T25&lt;=BRASS!$G$112),($AA25=BRASS!$E$112)),(BRASS!$C$112),(IF(AND($AR25=BRASS!$B$113,($T25&gt;=BRASS!$F$113),($T25&lt;=BRASS!$G$113),($AA25=BRASS!$E$113)),(BRASS!$C$113),(IF(AND($AR25=BRASS!$B$114,($T25&gt;=BRASS!$F$114),($T25&lt;=BRASS!$G$114),($AA25=BRASS!$E$114)),(BRASS!$C$114),(IF(AND($AR25=BRASS!$B$115,($T25&gt;=BRASS!$F$115),($T25&lt;=BRASS!$G$115),($AA25=BRASS!$E$115)),(BRASS!$C$115),(IF(AND($AR25=BRASS!$B$116,($T25&gt;=BRASS!$F$116),($T25&lt;=BRASS!$G$116),($AA25=BRASS!$E$116)),(BRASS!$C$116),(IF(AND($AR25=BRASS!$B$117,($T25&gt;=BRASS!$F$117),($T25&lt;=BRASS!$G$117),($AA25=BRASS!$E$117)),(BRASS!$C$117),(IF(AND($AR25=BRASS!$B$118,($T25&gt;=BRASS!$F$118),($T25&lt;=BRASS!$G$118),($AA25=BRASS!$E$118)),(BRASS!$C$118),(IF(AND($AR25=BRASS!$B$119,($T25&gt;=BRASS!$F$119),($T25&lt;=BRASS!$G$119),($AA25=BRASS!$E$119)),(BRASS!$C$119),(IF(AND($AR25=BRASS!$B$120,($T25&gt;=BRASS!$F$120),($T25&lt;=BRASS!$G$120),($AA25=BRASS!$E$120)),(BRASS!$C$120),(IF(AND($AR25=BRASS!$B$121,($T25&gt;=BRASS!$F$121),($T25&lt;=BRASS!$G$121),($AA25=BRASS!$E$121)),(BRASS!$C$121),(IF(AND($AR25=BRASS!$B$122,($T25&gt;=BRASS!$F$122),($T25&lt;=BRASS!$G$122),($AA25=BRASS!$E$122)),(BRASS!$C$122),(IF(AND($AR25=BRASS!$B$123,($T25&gt;=BRASS!$F$123),($T25&lt;=BRASS!$G$123),($AA25=BRASS!$E$123)),(BRASS!$C$123),(IF(AND($AR25=BRASS!$B$124,($T25&gt;=BRASS!$F$124),($T25&lt;=BRASS!$G$124),($AA25=BRASS!$E$124)),(BRASS!$C$124),(IF(AND($AR25=BRASS!$B$125,($T25&gt;=BRASS!$F$125),($T25&lt;=BRASS!$G$125),($AA25=BRASS!$E$125)),(BRASS!$C$125),(IF(AND($AR25=BRASS!$B$126,($T25&gt;=BRASS!$F$126),($T25&lt;=BRASS!$G$126),($AA25=BRASS!$E$126)),(BRASS!$C$126),(IF(AND($AR25=BRASS!$B$127,($T25&gt;=BRASS!$F$127),($T25&lt;=BRASS!$G$127),($AA25=BRASS!$E$127)),(BRASS!$C$127),(IF(AND($AR25=BRASS!$B$128,($T25&gt;=BRASS!$F$128),($T25&lt;=BRASS!$G$128),($AA25=BRASS!$E$128)),(BRASS!$C$128),(IF(AND($AR25=BRASS!$B$129,($T25&gt;=BRASS!$F$129),($T25&lt;=BRASS!$G$129),($AA25=BRASS!$E$129)),(BRASS!$C$129),(IF(AND($AR25=BRASS!$B$130,($T25&gt;=BRASS!$F$130),($T25&lt;=BRASS!$G$130),($AA25=BRASS!$E$130)),(BRASS!$C$130),(IF(AND($AR25=BRASS!$B$131,($T25&gt;=BRASS!$F$131),($T25&lt;=BRASS!$G$131),($AA25=BRASS!$E$131)),(BRASS!$C$131),(IF(AND($AR25=BRASS!$B$132,($T25&gt;=BRASS!$F$132),($T25&lt;=BRASS!$G$132),($AA25=BRASS!$E$132)),(BRASS!$C$132),(IF(AND($AR25=BRASS!$B$133,($T25&gt;=BRASS!$F$133),($T25&lt;=BRASS!$G$133),($AA25=BRASS!$E$133)),(BRASS!$C$133),(IF(AND($AR25=BRASS!$B$134,($T25&gt;=BRASS!$F$134),($T25&lt;=BRASS!$G$134),($AA25=BRASS!$E$134)),(BRASS!$C$134),(IF(AND($AR25=BRASS!$B$135,($T25&gt;=BRASS!$F$135),($T25&lt;=BRASS!$G$135),($AA25=BRASS!$E$135)),(BRASS!$C$135),(IF(AND($AR25=BRASS!$B$136,($T25&gt;=BRASS!$F$136),($T25&lt;=BRASS!$G$136),($AA25=BRASS!$E$136)),(BRASS!$C$136),(IF(AND($AR25=BRASS!$B$137,($T25&gt;=BRASS!$F$137),($T25&lt;=BRASS!$G$137),($AA25=BRASS!$E$137)),(BRASS!$C$137),(IF(AND($AR25=BRASS!$B$138,($T25&gt;=BRASS!$F$138),($T25&lt;=BRASS!$G$138),($AA25=BRASS!$E$138)),(BRASS!$C$138),(IF(AND($AR25=BRASS!$B$139,($T25&gt;=BRASS!$F$139),($T25&lt;=BRASS!$G$139),($AA25=BRASS!$E$139)),(BRASS!$C$139),(IF(AND($AR25=BRASS!$B$140,($T25&gt;=BRASS!$F$140),($T25&lt;=BRASS!$G$140),($AA25=BRASS!$E$140)),(BRASS!$C$140),(IF(AND($AR25=BRASS!$B$141,($T25&gt;=BRASS!$F$141),($T25&lt;=BRASS!$G$141),($AA25=BRASS!$E$141)),(BRASS!$C$141),(IF(AND($AR25=BRASS!$B$142,($T25&gt;=BRASS!$F$142),($T25&lt;=BRASS!$G$142),($AA25=BRASS!$E$142)),(BRASS!$C$142),(IF(AND($AR25=BRASS!$B$143,($T25&gt;=BRASS!$F$143),($T25&lt;=BRASS!$G$143),($AA25=BRASS!$E$143)),(BRASS!$C$143),(IF(AND($AR25=BRASS!$B$144,($T25&gt;=BRASS!$F$144),($T25&lt;=BRASS!$G$144),($AA25=BRASS!$E$144)),(BRASS!$C$144),(IF(AND($AR25=BRASS!$B$145,($T25&gt;=BRASS!$F$145),($T25&lt;=BRASS!$G$145),($AA25=BRASS!$E$145)),(BRASS!$C$145),(IF(AND($AR25=BRASS!$B$145,($T25&gt;=BRASS!$F$145),($T25&lt;=BRASS!$G$145),($AA25=BRASS!$E$145)),(BRASS!$C$145),(IF(AND($AR25=BRASS!$B$146,($T25&gt;=BRASS!$F$146),($T25&lt;=BRASS!$G$146),($AA25=BRASS!$E$146)),(BRASS!$C$146),(IF(AND($AR25=BRASS!$B$147,($T25&gt;=BRASS!$F$147),($T25&lt;=BRASS!$G$147),($AA25=BRASS!$E$147)),(BRASS!$C$147),(IF(AND($AR25=BRASS!$B$148,($T25&gt;=BRASS!$F$148),($T25&lt;=BRASS!$G$148),($AA25=BRASS!$E$148)),(BRASS!$C$148),(IF(AND($AR25=BRASS!$B$149,($T25&gt;=BRASS!$F$149),($T25&lt;=BRASS!$G$149),($AA25=BRASS!$E$149)),(BRASS!$C$149),(IF(AND($AR25=BRASS!$B$150,($T25&gt;=BRASS!$F$150),($T25&lt;=BRASS!$G$150),($AA25=BRASS!$E$150)),(BRASS!$C$150),(IF(AND($AR25=BRASS!$B$151,($T25&gt;=BRASS!$F$151),($T25&lt;=BRASS!$G$151),($AA25=BRASS!$E$151)),(BRASS!$C$151),(IF(AND($AR25=BRASS!$B$152,($T25&gt;=BRASS!$F$152),($T25&lt;=BRASS!$G$152),($AA25=BRASS!$E$152)),(BRASS!$C$152),(IF(AND($AR25=BRASS!$B$153,($T25&gt;=BRASS!$F$153),($T25&lt;=BRASS!$G$153),($AA25=BRASS!$E$153)),(BRASS!$C$153),("NA")))))))))))))))))))))))))))))))))))))))))))))))))))))))))))))))))))))))))))))))))))))))))))))))))))))))))))))))))))</f>
        <v>NA</v>
      </c>
      <c r="BC25" s="152" t="str">
        <f>IF(AND($AR25=BRASS!$B$154,($T25&gt;=BRASS!$F$154),($T25&lt;=BRASS!$G$154),($AA25=BRASS!$E$154)),(BRASS!$C$154),(IF(AND($AR25=BRASS!$B$155,($T25&gt;=BRASS!$F$155),($T25&lt;=BRASS!$G$155),($AA25=BRASS!$E$155)),(BRASS!$C$155),(IF(AND($AR25=BRASS!$B$156,($T25&gt;=BRASS!$F$156),($T25&lt;=BRASS!$G$156),($AA25=BRASS!$E$156)),(BRASS!$C$156),(IF(AND($AR25=BRASS!$B$157,($T25&gt;=BRASS!$F$157),($T25&lt;=BRASS!$G$157),($AA25=BRASS!$E$157)),(BRASS!$C$157),(IF(AND($AR25=BRASS!$B$158,($T25&gt;=BRASS!$F$158),($T25&lt;=BRASS!$G$158),($AA25=BRASS!$E$158)),(BRASS!$C$158),(IF(AND($AR25=BRASS!$B$159,($T25&gt;=BRASS!$F$159),($T25&lt;=BRASS!$G$159),($AA25=BRASS!$E$159)),(BRASS!$C$159),(IF(AND($AR25=BRASS!$B$160,($T25&gt;=BRASS!$F$160),($T25&lt;=BRASS!$G$160),($AA25=BRASS!$E$160)),(BRASS!$C$160),(IF(AND($AR25=BRASS!$B$161,($T25&gt;=BRASS!$F$161),($T25&lt;=BRASS!$G$161),($AA25=BRASS!$E$161)),(BRASS!$C$161),(IF(AND($AR25=BRASS!$B$162,($T25&gt;=BRASS!$F$162),($T25&lt;=BRASS!$G$162),($AA25=BRASS!$E$162)),(BRASS!$C$162),(IF(AND($AR25=BRASS!$B$163,($T25&gt;=BRASS!$F$163),($T25&lt;=BRASS!$G$163),($AA25=BRASS!$E$163)),(BRASS!$C$163),(IF(AND($AR25=BRASS!$B$164,($T25&gt;=BRASS!$F$164),($T25&lt;=BRASS!$G$164),($AA25=BRASS!$E$164)),(BRASS!$C$164),(IF(AND($AR25=BRASS!$B$165,($T25&gt;=BRASS!$F$165),($T25&lt;=BRASS!$G$165),($AA25=BRASS!$E$165)),(BRASS!$C$165),(IF(AND($AR25=BRASS!$B$166,($T25&gt;=BRASS!$F$166),($T25&lt;=BRASS!$G$166),($AA25=BRASS!$E$166)),(BRASS!$C$166),(IF(AND($AR25=BRASS!$B$167,($T25&gt;=BRASS!$F$167),($T25&lt;=BRASS!$G$167),($AA25=BRASS!$E$167)),(BRASS!$C$167),(IF(AND($AR25=BRASS!$B$168,($T25&gt;=BRASS!$F$168),($T25&lt;=BRASS!$G$168),($AA25=BRASS!$E$168)),(BRASS!$C$168),(IF(AND($AR25=BRASS!$B$169,($T25&gt;=BRASS!$F$169),($T25&lt;=BRASS!$G$169),($AA25=BRASS!$E$169)),(BRASS!$C$169),(IF(AND($AR25=BRASS!$B$170,($T25&gt;=BRASS!$F$170),($T25&lt;=BRASS!$G$170),($AA25=BRASS!$E$170)),(BRASS!$C$170),(IF(AND($AR25=BRASS!$B$171,($T25&gt;=BRASS!$F$171),($T25&lt;=BRASS!$G$171),($AA25=BRASS!$E$171)),(BRASS!$C$171),(IF(AND($AR25=BRASS!$B$172,($T25&gt;=BRASS!$F$172),($T25&lt;=BRASS!$G$172),($AA25=BRASS!$E$172)),(BRASS!$C$172),(IF(AND($AR25=BRASS!$B$173,($T25&gt;=BRASS!$F$173),($T25&lt;=BRASS!$G$173),($AA25=BRASS!$E$173)),(BRASS!$C$173),(IF(AND($AR25=BRASS!$B$174,($T25&gt;=BRASS!$F$174),($T25&lt;=BRASS!$G$174),($AA25=BRASS!$E$174)),(BRASS!$C$174),(IF(AND($AR25=BRASS!$B$175,($T25&gt;=BRASS!$F$175),($T25&lt;=BRASS!$G$175),($AA25=BRASS!$E$175)),(BRASS!$C$175),(IF(AND($AR25=BRASS!$B$176,($T25&gt;=BRASS!$F$176),($T25&lt;=BRASS!$G$176),($AA25=BRASS!$E$176)),(BRASS!$C$176),(IF(AND($AR25=BRASS!$B$177,($T25&gt;=BRASS!$F$177),($T25&lt;=BRASS!$G$177),($AA25=BRASS!$E$177)),(BRASS!$C$177),(IF(AND($AR25=BRASS!$B$178,($T25&gt;=BRASS!$F$178),($T25&lt;=BRASS!$G$178),($AA25=BRASS!$E$178)),(BRASS!$C$178),(IF(AND($AR25=BRASS!$B$179,($T25&gt;=BRASS!$F$179),($T25&lt;=BRASS!$G$179),($AA25=BRASS!$E$179)),(BRASS!$C$179),(IF(AND($AR25=BRASS!$B$180,($T25&gt;=BRASS!$F$180),($T25&lt;=BRASS!$G$180),($AA25=BRASS!$E$180)),(BRASS!$C$180),(IF(AND($AR25=BRASS!$B$181,($T25&gt;=BRASS!$F$181),($T25&lt;=BRASS!$G$181),($AA25=BRASS!$E$181)),(BRASS!$C$181),(IF(AND($AR25=BRASS!$B$182,($T25&gt;=BRASS!$F$182),($T25&lt;=BRASS!$G$182),($AA25=BRASS!$E$182)),(BRASS!$C$182),(IF(AND($AR25=BRASS!$B$183,($T25&gt;=BRASS!$F$183),($T25&lt;=BRASS!$G$183),($AA25=BRASS!$E$183)),(BRASS!$C$183),(IF(AND($AR25=BRASS!$B$184,($T25&gt;=BRASS!$F$184),($T25&lt;=BRASS!$G$184),($AA25=BRASS!$E$184)),(BRASS!$C$184),(IF(AND($AR25=BRASS!$B$185,($T25&gt;=BRASS!$F$185),($T25&lt;=BRASS!$G$185),($AA25=BRASS!$E$185)),(BRASS!$C$185),(IF(AND($AR25=BRASS!$B$186,($T25&gt;=BRASS!$F$186),($T25&lt;=BRASS!$G$186),($AA25=BRASS!$E$186)),(BRASS!$C$186),(IF(AND($AR25=BRASS!$B$187,($T25&gt;=BRASS!$F$187),($T25&lt;=BRASS!$G$187),($AA25=BRASS!$E$187)),(BRASS!$C$187),(IF(AND($AR25=BRASS!$B$188,($T25&gt;=BRASS!$F$188),($T25&lt;=BRASS!$G$188),($AA25=BRASS!$E$188)),(BRASS!$C$188),(IF(AND($AR25=BRASS!$B$189,($T25&gt;=BRASS!$F$189),($T25&lt;=BRASS!$G$189),($AA25=BRASS!$E$189)),(BRASS!$C$189),(IF(AND($AR25=BRASS!$B$190,($T25&gt;=BRASS!$F$190),($T25&lt;=BRASS!$G$190),($AA25=BRASS!$E$190)),(BRASS!$C$190),(IF(AND($AR25=BRASS!$B$191,($T25&gt;=BRASS!$F$191),($T25&lt;=BRASS!$G$191),($AA25=BRASS!$E$191)),(BRASS!$C$191),(IF(AND($AR25=BRASS!$B$192,($T25&gt;=BRASS!$F$192),($T25&lt;=BRASS!$G$192),($AA25=BRASS!$E$192)),(BRASS!$C$192),(IF(AND($AR25=BRASS!$B$193,($T25&gt;=BRASS!$F$193),($T25&lt;=BRASS!$G$193),($AA25=BRASS!$E$193)),(BRASS!$C$193),(IF(AND($AR25=BRASS!$B$194,($T25&gt;=BRASS!$F$194),($T25&lt;=BRASS!$G$194),($AA25=BRASS!$E$194)),(BRASS!$C$194),(IF(AND($AR25=BRASS!$B$195,($T25&gt;=BRASS!$F$195),($T25&lt;=BRASS!$G$195),($AA25=BRASS!$E$195)),(BRASS!$C$195),(IF(AND($AR25=BRASS!$B$196,($T25&gt;=BRASS!$F$196),($T25&lt;=BRASS!$G$196),($AA25=BRASS!$E$196)),(BRASS!$C$196),("NA"))))))))))))))))))))))))))))))))))))))))))))))))))))))))))))))))))))))))))))))))))))))</f>
        <v>NA</v>
      </c>
      <c r="BD25" s="152" t="str">
        <f>IF(AND($AR25=BRASS!$B$60,($T25&gt;=BRASS!$F$60),($T25&lt;=BRASS!$G$60),($AA25=BRASS!$E$60)),(BRASS!$C$60),(IF(AND($AR25=BRASS!$B$61,($T25&gt;=BRASS!$F$61),($T25&lt;=BRASS!$G$61),($AA25=BRASS!$E$61)),(BRASS!$C$61),(IF(AND($AR25=BRASS!$B$62,($T25&gt;=BRASS!$F$62),($T25&lt;=BRASS!$G$62),($AA25=BRASS!$E$62)),(BRASS!$C$62),(IF(AND($AR25=BRASS!$B$63,($T25&gt;=BRASS!$F$63),($T25&lt;=BRASS!$G$63),($AA25=BRASS!$E$63)),(BRASS!$C$63),(IF(AND($AR25=BRASS!$B$64,($T25&gt;=BRASS!$F$64),($T25&lt;=BRASS!$G$64),($AA25=BRASS!$E$64)),(BRASS!$C$64),(IF(AND($AR25=BRASS!$B$65,($T25&gt;=BRASS!$F$65),($T25&lt;=BRASS!$G$65),($AA25=BRASS!$E$65)),(BRASS!$C$65),(IF(AND($AR25=BRASS!$B$66,($T25&gt;=BRASS!$F$66),($T25&lt;=BRASS!$G$66),($AA25=BRASS!$E$66)),(BRASS!$C$66),(IF(AND($AR25=BRASS!$B$67,($T25&gt;=BRASS!$F$67),($T25&lt;=BRASS!$G$67),($AA25=BRASS!$E$67)),(BRASS!$C$67),(IF(AND($AR25=BRASS!$B$68,($T25&gt;=BRASS!$F$68),($T25&lt;=BRASS!$G$68),($AA25=BRASS!$E$68)),(BRASS!$C$68),(IF(AND($AR25=BRASS!$B$69,($T25&gt;=BRASS!$F$69),($T25&lt;=BRASS!$G$69),($AA25=BRASS!$E$69)),(BRASS!$C$69),(IF(AND($AR25=BRASS!$B$70,($T25&gt;=BRASS!$F$70),($T25&lt;=BRASS!$G$70),($AA25=BRASS!$E$70)),(BRASS!$C$70),(IF(AND($AR25=BRASS!$B$71,($T25&gt;=BRASS!$F$71),($T25&lt;=BRASS!$G$71),($AA25=BRASS!$E$71)),(BRASS!$C$71),(IF(AND($AR25=BRASS!$B$72,($T25&gt;=BRASS!$F$72),($T25&lt;=BRASS!$G$72),($AA25=BRASS!$E$72)),(BRASS!$C$72),(IF(AND($AR25=BRASS!$B$73,($T25&gt;=BRASS!$F$73),($T25&lt;=BRASS!$G$73),($AA25=BRASS!$E$73)),(BRASS!$C$73),(IF(AND($AR25=BRASS!$B$74,($T25&gt;=BRASS!$F$74),($T25&lt;=BRASS!$G$74),($AA25=BRASS!$E$74)),(BRASS!$C$74),(IF(AND($AR25=BRASS!$B$75,($T25&gt;=BRASS!$F$75),($T25&lt;=BRASS!$G$75),($AA25=BRASS!$E$75)),(BRASS!$C$75),(IF(AND($AR25=BRASS!$B$76,($T25&gt;=BRASS!$F$76),($T25&lt;=BRASS!$G$76),($AA25=BRASS!$E$76)),(BRASS!$C$76),(IF(AND($AR25=BRASS!$B$77,($T25&gt;=BRASS!$F$77),($T25&lt;=BRASS!$G$77),($AA25=BRASS!$E$77)),(BRASS!$C$77),(IF(AND($AR25=BRASS!$B$78,($T25&gt;=BRASS!$F$78),($T25&lt;=BRASS!$G$78),($AA25=BRASS!$E$78)),(BRASS!$C$78),(IF(AND($AR25=BRASS!$B$79,($T25&gt;=BRASS!$F$79),($T25&lt;=BRASS!$G$79),($AA25=BRASS!$E$79)),(BRASS!$C$79),(IF(AND($AR25=BRASS!$B$80,($T25&gt;=BRASS!$F$80),($T25&lt;=BRASS!$G$80),($AA25=BRASS!$E$80)),(BRASS!$C$80),(IF(AND($AR25=BRASS!$B$81,($T25&gt;=BRASS!$F$81),($T25&lt;=BRASS!$G$81),($AA25=BRASS!$E$81)),(BRASS!$C$81),(IF(AND($AR25=BRASS!$B$82,($T25&gt;=BRASS!$F$82),($T25&lt;=BRASS!$G$82),($AA25=BRASS!$E$82)),(BRASS!$C$82),(IF(AND($AR25=BRASS!$B$83,($T25&gt;=BRASS!$F$83),($T25&lt;=BRASS!$G$83),($AA25=BRASS!$E$83)),(BRASS!$C$83),(IF(AND($AR25=BRASS!$B$84,($T25&gt;=BRASS!$F$84),($T25&lt;=BRASS!$G$84),($AA25=BRASS!$E$84)),(BRASS!$C$84),(IF(AND($AR25=BRASS!$B$85,($T25&gt;=BRASS!$F$85),($T25&lt;=BRASS!$G$85),($AA25=BRASS!$E$85)),(BRASS!$C$85),(IF(AND($AR25=BRASS!$B$86,($T25&gt;=BRASS!$F$86),($T25&lt;=BRASS!$G$86),($AA25=BRASS!$E$86)),(BRASS!$C$86),(IF(AND($AR25=BRASS!$B$87,($T25&gt;=BRASS!$F$87),($T25&lt;=BRASS!$G$87),($AA25=BRASS!$E$87)),(BRASS!$C$87),(IF(AND($AR25=BRASS!$B$88,($T25&gt;=BRASS!$F$88),($T25&lt;=BRASS!$G$88),($AA25=BRASS!$E$88)),(BRASS!$C$88),(IF(AND($AR25=BRASS!$B$89,($T25&gt;=BRASS!$F$89),($T25&lt;=BRASS!$G$89),($AA25=BRASS!$E$89)),(BRASS!$C$89),(IF(AND($AR25=BRASS!$B$90,($T25&gt;=BRASS!$F$90),($T25&lt;=BRASS!$G$90),($AA25=BRASS!$E$90)),(BRASS!$C$90),(IF(AND($AR25=BRASS!$B$91,($T25&gt;=BRASS!$F$91),($T25&lt;=BRASS!$G$91),($AA25=BRASS!$E$91)),(BRASS!$C$91),(IF(AND($AR25=BRASS!$B$92,($T25&gt;=BRASS!$F$92),($T25&lt;=BRASS!$G$92),($AA25=BRASS!$E$92)),(BRASS!$C$92),(IF(AND($AR25=BRASS!$B$93,($T25&gt;=BRASS!$F$93),($T25&lt;=BRASS!$G$93),($AA25=BRASS!$E$93)),(BRASS!$C$93),(IF(AND($AR25=BRASS!$B$94,($T25&gt;=BRASS!$F$94),($T25&lt;=BRASS!$G$94),($AA25=BRASS!$E$94)),(BRASS!$C$94),(IF(AND($AR25=BRASS!$B$95,($T25&gt;=BRASS!$F$95),($T25&lt;=BRASS!$G$95),($AA25=BRASS!$E$95)),(BRASS!$C$95),(IF(AND($AR25=BRASS!$B$96,($T25&gt;=BRASS!$F$96),($T25&lt;=BRASS!$G$96),($AA25=BRASS!$E$96)),(BRASS!$C$96),(IF(AND($AR25=BRASS!$B$97,($T25&gt;=BRASS!$F$97),($T25&lt;=BRASS!$G$97),($AA25=BRASS!$E$97)),(BRASS!$C$97),("NA"))))))))))))))))))))))))))))))))))))))))))))))))))))))))))))))))))))))))))))</f>
        <v>NA</v>
      </c>
      <c r="BE25" s="97"/>
      <c r="BF25" s="82" t="str">
        <f t="shared" si="18"/>
        <v/>
      </c>
      <c r="BG25" s="82" t="str">
        <f t="shared" si="19"/>
        <v/>
      </c>
      <c r="BH25" s="82" t="str">
        <f>IF(AND($AR25=SS!$B$4,($T25&gt;=SS!$F$4),($T25&lt;=SS!$G$4),($V25=SS!$E$4)),(SS!$C$4),(IF(AND($AR25=SS!$B$5,($T25&gt;=SS!$F$5),($T25&lt;=SS!$G$5),($V25=SS!$E$5)),(SS!$C$5),(IF(AND($AR25=SS!$B$6,($T25&gt;=SS!$F$6),($T25&lt;=SS!$G$6),($V25=SS!$E$6)),(SS!$C$6),(IF(AND($AR25=SS!$B$7,($T25&gt;=SS!$F$7),($T25&lt;=SS!$G$7),($V25=SS!$E$7)),(SS!$C$7),(IF(AND($AR25=SS!$B$8,($T25&gt;=SS!$F$8),($T25&lt;=SS!$G$8),($V25=SS!$E$8)),(SS!$C$8),(IF(AND($AR25=SS!$B$9,($T25&gt;=SS!$F$9),($T25&lt;=SS!$G$9),($V25=SS!$E$9)),(SS!$C$9),(IF(AND($AR25=SS!$B$10,($T25&gt;=SS!$F$10),($T25&lt;=SS!$G$10),($V25=SS!$E$10)),(SS!$C$10),(IF(AND($AR25=SS!$B$11,($T25&gt;=SS!$F$11),($T25&lt;=SS!$G$11),($V25=SS!$E$11)),(SS!$C$11),(IF(AND($AR25=SS!$B$12,($T25&gt;=SS!$F$12),($T25&lt;=SS!$G$12),($V25=SS!$E$12)),(SS!$C$12),(IF(AND($AR25=SS!$B$13,($T25&gt;=SS!$F$13),($T25&lt;=SS!$G$13),($V25=SS!$E$13)),(SS!$C$13),(IF(AND($AR25=SS!$B$14,($T25&gt;=SS!$F$14),($T25&lt;=SS!$G$14),($V25=SS!$E$14)),(SS!$C$14),(IF(AND($AR25=SS!$B$15,($T25&gt;=SS!$F$15),($T25&lt;=SS!$G$15),($V25=SS!$E$15)),(SS!$C$15),(IF(AND($AR25=SS!$B$16,($T25&gt;=SS!$F$16),($T25&lt;=SS!$G$16),($V25=SS!$E$16)),(SS!$C$16),(IF(AND($AR25=SS!$B$17,($T25&gt;=SS!$F$17),($T25&lt;=SS!$G$17),($V25=SS!$E$17)),(SS!$C$17),(IF(AND($AR25=SS!$B$18,($T25&gt;=SS!$F$18),($T25&lt;=SS!$G$18),($V25=SS!$E$18)),(SS!$C$18),(IF(AND($AR25=SS!$B$19,($T25&gt;=SS!$F$19),($T25&lt;=SS!$G$19),($V25=SS!$E$19)),(SS!$C$19),(IF(AND($AR25=SS!$B$20,($T25&gt;=SS!$F$20),($T25&lt;=SS!$G$20),($V25=SS!$E$20)),(SS!$C$20),(IF(AND($AR25=SS!$B$21,($T25&gt;=SS!$F$21),($T25&lt;=SS!$G$21),($V25=SS!$E$21)),(SS!$C$21),(IF(AND($AR25=SS!$B$22,($T25&gt;=SS!$F$22),($T25&lt;=SS!$G$22),($V25=SS!$E$22)),(SS!$C$22),(IF(AND($AR25=SS!$B$23,($T25&gt;=SS!$F$23),($T25&lt;=SS!$G$23),($V25=SS!$E$23)),(SS!$C$23),(IF(AND($AR25=SS!$B$24,($T25&gt;=SS!$F$24),($T25&lt;=SS!$G$24),($V25=SS!$E$24)),(SS!$C$24),(IF(AND($AR25=SS!$B$25,($T25&gt;=SS!$F$25),($T25&lt;=SS!$G$25),($V25=SS!$E$25)),(SS!$C$25),(IF(AND($AR25=SS!$B$26,($T25&gt;=SS!$F$26),($T25&lt;=SS!$G$26),($V25=SS!$E$26)),(SS!$C$26),(IF(AND($AR25=SS!$B$27,($T25&gt;=SS!$F$27),($T25&lt;=SS!$G$27),($V25=SS!$E$27)),(SS!$C$27),(IF(AND($AR25=SS!$B$28,($T25&gt;=SS!$F$28),($T25&lt;=SS!$G$28),($V25=SS!$E$28)),(SS!$C$28),(IF(AND($AR25=SS!$B$29,($T25&gt;=SS!$F$29),($T25&lt;=SS!$G$29),($V25=SS!$E$29)),(SS!$C$29),(IF(AND($AR25=SS!$B$30,($T25&gt;=SS!$F$30),($T25&lt;=SS!$G$30),($V25=SS!$E$30)),(SS!$C$30),("NA"))))))))))))))))))))))))))))))))))))))))))))))))))))))</f>
        <v>NA</v>
      </c>
      <c r="BI25" s="83" t="str">
        <f>(IF(AND($AR25=SS!$B$31,($T25&gt;=SS!$F$31),($T25&lt;=SS!$G$31),($V25=SS!$E$31)),(SS!$C$31),(IF(AND($AR25=SS!$B$32,($T25&gt;=SS!$F$32),($T25&lt;=SS!$G$32),($V25=SS!$E$32)),(SS!$C$32),(IF(AND($AR25=SS!$B$33,($T25&gt;=SS!$F$33),($T25&lt;=SS!$G$33),($V25=SS!$E$33)),(SS!$C$33),(IF(AND($AR25=SS!$B$34,($T25&gt;=SS!$F$34),($T25&lt;=SS!$G$34),($V25=SS!$E$34)),(SS!$C$34),(IF(AND($AR25=SS!$B$35,($T25&gt;=SS!$F$35),($T25&lt;=SS!$G$35),($V25=SS!$E$35)),(SS!$C$35),(IF(AND($AR25=SS!$B$36,($T25&gt;=SS!$F$36),($T25&lt;=SS!$G$36),($V25=SS!$E$36)),(SS!$C$36),(IF(AND($AR25=SS!$B$37,($T25&gt;=SS!$F$37),($T25&lt;=SS!$G$37),($V25=SS!$E$37)),(SS!$C$37),(IF(AND($AR25=SS!$B$38,($T25&gt;=SS!$F$38),($T25&lt;=SS!$G$38),($V25=SS!$E$38)),(SS!$C$38),(IF(AND($AR25=SS!$B$39,($T25&gt;=SS!$F$39),($T25&lt;=SS!$G$39),($V25=SS!$E$39)),(SS!$C$39),(IF(AND($AR25=SS!$B$40,($T25&gt;=SS!$F$40),($T25&lt;=SS!$G$40),($V25=SS!$E$40)),(SS!$C$40),(IF(AND($AR25=SS!$B$41,($T25&gt;=SS!$F$41),($T25&lt;=SS!$G$41),($V25=SS!$E$41)),(SS!$C$41),(IF(AND($AR25=SS!$B$42,($T25&gt;=SS!$F$42),($T25&lt;=SS!$G$42),($V25=SS!$E$42)),(SS!$C$42),(IF(AND($AR25=SS!$B$43,($T25&gt;=SS!$F$43),($T25&lt;=SS!$G$43),($V25=SS!$E$43)),(SS!$C$43),(IF(AND($AR25=SS!$B$44,($T25&gt;=SS!$F$44),($T25&lt;=SS!$G$44),($V25=SS!$E$44)),(SS!$C$44),(IF(AND($AR25=SS!$B$45,($T25&gt;=SS!$F$45),($T25&lt;=SS!$G$45),($V25=SS!$E$45)),(SS!$C$45),(IF(AND($AR25=SS!$B$46,($T25&gt;=SS!$F$46),($T25&lt;=SS!$G$46),($V25=SS!$E$46)),(SS!$C$46),(IF(AND($AR25=SS!$B$47,($T25&gt;=SS!$F$47),($T25&lt;=SS!$G$47),($V25=SS!$E$47)),(SS!$C$47),(IF(AND($AR25=SS!$B$48,($T25&gt;=SS!$F$48),($T25&lt;=SS!$G$48),($V25=SS!$E$48)),(SS!$C$48),(IF(AND($AR25=SS!$B$49,($T25&gt;=SS!$F$49),($T25&lt;=SS!$G$49),($V25=SS!$E$49)),(SS!$C$49),(IF(AND($AR25=SS!$B$50,($T25&gt;=SS!$F$50),($T25&lt;=SS!$G$50),($V25=SS!$E$50)),(SS!$C$50),(IF(AND($AR25=SS!$B$51,($T25&gt;=SS!$F$51),($T25&lt;=SS!$G$51),($V25=SS!$E$51)),(SS!$C$51),(IF(AND($AR25=SS!$B$52,($T25&gt;=SS!$F$52),($T25&lt;=SS!$G$52),($V25=SS!$E$52)),(SS!$C$52),(IF(AND($AR25=SS!$B$53,($T25&gt;=SS!$F$53),($T25&lt;=SS!$G$53),($V25=SS!$E$53)),(SS!$C$53),(IF(AND($AR25=SS!$B$54,($T25&gt;=SS!$F$54),($T25&lt;=SS!$G$54),($V25=SS!$E$54)),(SS!$C$54),(IF(AND($AR25=SS!$B$55,($T25&gt;=SS!$F$55),($T25&lt;=SS!$G$55),($V25=SS!$E$55)),(SS!$C$55),(IF(AND($AR25=SS!$B$56,($T25&gt;=SS!$F$56),($T25&lt;=SS!$G$56),($V25=SS!$E$56)),(SS!$C$56),(IF(AND($AR25=SS!$B$57,($T25&gt;=SS!$F$57),($T25&lt;=SS!$G$57),($V25=SS!$E$57)),(SS!$C$57),(IF(AND($AR25=SS!$B$58,($T25&gt;=SS!$F$58),($T25&lt;=SS!$G$58),($V25=SS!$E$58)),(SS!$C$58),(IF(AND($AR25=SS!$B$59,($T25&gt;=SS!$F$59),($T25&lt;=SS!$G$59),($V25=SS!$E$59)),(SS!$C$59),(IF(AND($AR25=SS!$B$60,($T25&gt;=SS!$F$60),($T25&lt;=SS!$G$60),($V25=SS!$E$60)),(SS!$C$60),("NA")))))))))))))))))))))))))))))))))))))))))))))))))))))))))))))</f>
        <v>NA</v>
      </c>
      <c r="BJ25" s="82" t="str">
        <f>IF(AND($AR25=SS!$B$61,($T25&gt;=SS!$F$61),($T25&lt;=SS!$G$61),($V25=SS!$E$61)),(SS!$C$61),(IF(AND($AR25=SS!$B$62,($T25&gt;=SS!$F$62),($T25&lt;=SS!$G$62),($V25=SS!$E$62)),(SS!$C$62),(IF(AND($AR25=SS!$B$63,($T25&gt;=SS!$F$63),($T25&lt;=SS!$G$63),($V25=SS!$E$63)),(SS!$C$63),(IF(AND($AR25=SS!$B$64,($T25&gt;=SS!$F$64),($T25&lt;=SS!$G$64),($V25=SS!$E$64)),(SS!$C$64),(IF(AND($AR25=SS!$B$65,($T25&gt;=SS!$F$65),($T25&lt;=SS!$G$65),($V25=SS!$E$65)),(SS!$C$65),(IF(AND($AR25=SS!$B$66,($T25&gt;=SS!$F$66),($T25&lt;=SS!$G$66),($V25=SS!$E$66)),(SS!$C$66),(IF(AND($AR25=SS!$B$67,($T25&gt;=SS!$F$67),($T25&lt;=SS!$G$67),($V25=SS!$E$67)),(SS!$C$67),(IF(AND($AR25=SS!$B$68,($T25&gt;=SS!$F$68),($T25&lt;=SS!$G$68),($V25=SS!$E$68)),(SS!$C$68),(IF(AND($AR25=SS!$B$69,($T25&gt;=SS!$F$69),($T25&lt;=SS!$G$69),($V25=SS!$E$69)),(SS!$C$69),(IF(AND($AR25=SS!$B$70,($T25&gt;=SS!$F$70),($T25&lt;=SS!$G$70),($V25=SS!$E$70)),(SS!$C$70),(IF(AND($AR25=SS!$B$71,($T25&gt;=SS!$F$71),($T25&lt;=SS!$G$71),($V25=SS!$E$71)),(SS!$C$71),(IF(AND($AR25=SS!$B$72,($T25&gt;=SS!$F$72),($T25&lt;=SS!$G$72),($V25=SS!$E$72)),(SS!$C$72),(IF(AND($AR25=SS!$B$73,($T25&gt;=SS!$F$73),($T25&lt;=SS!$G$73),($V25=SS!$E$73)),(SS!$C$73),(IF(AND($AR25=SS!$B$74,($T25&gt;=SS!$F$74),($T25&lt;=SS!$G$74),($V25=SS!$E$74)),(SS!$C$74),(IF(AND($AR25=SS!$B$75,($T25&gt;=SS!$F$75),($T25&lt;=SS!$G$75),($V25=SS!$E$75)),(SS!$C$75),(IF(AND($AR25=SS!$B$76,($T25&gt;=SS!$F$76),($T25&lt;=SS!$G$76),($V25=SS!$E$76)),(SS!$C$76),("NA"))))))))))))))))))))))))))))))))</f>
        <v>NA</v>
      </c>
      <c r="BK25" s="82" t="str">
        <f>IF(AND($AR25=SS!$B$77,($T25&gt;=SS!$F$77),($T25&lt;=SS!$G$77),($V25=SS!$E$77)),(SS!$C$77),(IF(AND($AR25=SS!$B$78,($T25&gt;=SS!$F$78),($T25&lt;=SS!$G$78),($V25=SS!$E$78)),(SS!$C$78),(IF(AND($AR25=SS!$B$79,($T25&gt;=SS!$F$79),($T25&lt;=SS!$G$79),($V25=SS!$E$79)),(SS!$C$79),(IF(AND($AR25=SS!$B$80,($T25&gt;=SS!$F$80),($T25&lt;=SS!$G$80),($V25=SS!$E$80)),(SS!$C$80),(IF(AND($AR25=SS!$B$81,($T25&gt;=SS!$F$81),($T25&lt;=SS!$G$81),($V25=SS!$E$81)),(SS!$C$81),(IF(AND($AR25=SS!$B$82,($T25&gt;=SS!$F$82),($T25&lt;=SS!$G$82),($V25=SS!$E$82)),(SS!$C$82),(IF(AND($AR25=SS!$B$83,($T25&gt;=SS!$F$83),($T25&lt;=SS!$G$83),($V25=SS!$E$83)),(SS!$C$83),(IF(AND($AR25=SS!$B$84,($T25&gt;=SS!$F$84),($T25&lt;=SS!$G$84),($V25=SS!$E$84)),(SS!$C$84),(IF(AND($AR25=SS!$B$85,($T25&gt;=SS!$F$85),($T25&lt;=SS!$G$85),($V25=SS!$E$85)),(SS!$C$85),(IF(AND($AR25=SS!$B$86,($T25&gt;=SS!$F$86),($T25&lt;=SS!$G$86),($V25=SS!$E$86)),(SS!$C$86),(IF(AND($AR25=SS!$B$87,($T25&gt;=SS!$F$87),($T25&lt;=SS!$G$87),($V25=SS!$E$87)),(SS!$C$87),(IF(AND($AR25=SS!$B$88,($T25&gt;=SS!$F$88),($T25&lt;=SS!$G$88),($V25=SS!$E$88)),(SS!$C$88),(IF(AND($AR25=SS!$B$89,($T25&gt;=SS!$F$89),($T25&lt;=SS!$G$89),($V25=SS!$E$89)),(SS!$C$89),(IF(AND($AR25=SS!$B$90,($T25&gt;=SS!$F$90),($T25&lt;=SS!$G$90),($V25=SS!$E$90)),(SS!$C$90),(IF(AND($AR25=SS!$B$91,($T25&gt;=SS!$F$91),($T25&lt;=SS!$G$91),($V25=SS!$E$91)),(SS!$C$91),(IF(AND($AR25=SS!$B$92,($T25&gt;=SS!$F$92),($T25&lt;=SS!$G$92),($V25=SS!$E$92)),(SS!$C$92),(IF(AND($AR25=SS!$B$93,($T25&gt;=SS!$F$93),($T25&lt;=SS!$G$93),($V25=SS!$E$93)),(SS!$C$93),(IF(AND($AR25=SS!$B$94,($T25&gt;=SS!$F$94),($T25&lt;=SS!$G$94),($V25=SS!$E$94)),(SS!$C$94),(IF(AND($AR25=SS!$B$95,($T25&gt;=SS!$F$95),($T25&lt;=SS!$G$95),($V25=SS!$E$95)),(SS!$C$95),(IF(AND($AR25=SS!$B$96,($T25&gt;=SS!$F$96),($T25&lt;=SS!$G$96),($V25=SS!$E$96)),(SS!$C$96),("NA"))))))))))))))))))))))))))))))))))))))))</f>
        <v>NA</v>
      </c>
      <c r="BL25" s="82" t="str">
        <f t="shared" si="20"/>
        <v/>
      </c>
      <c r="BM25" s="82" t="str">
        <f t="shared" si="21"/>
        <v/>
      </c>
      <c r="BN25" s="82" t="str">
        <f>IF(AND($AR25=SS!$B$4,($T25&gt;=SS!$F$4),($T25&lt;=SS!$G$4),($AA25=SS!$E$4)),(SS!$C$4),(IF(AND($AR25=SS!$B$5,($T25&gt;=SS!$F$5),($T25&lt;=SS!$G$5),($AA25=SS!$E$5)),(SS!$C$5),(IF(AND($AR25=SS!$B$6,($T25&gt;=SS!$F$6),($T25&lt;=SS!$G$6),($AA25=SS!$E$6)),(SS!$C$6),(IF(AND($AR25=SS!$B$7,($T25&gt;=SS!$F$7),($T25&lt;=SS!$G$7),($AA25=SS!$E$7)),(SS!$C$7),(IF(AND($AR25=SS!$B$8,($T25&gt;=SS!$F$8),($T25&lt;=SS!$G$8),($AA25=SS!$E$8)),(SS!$C$8),(IF(AND($AR25=SS!$B$9,($T25&gt;=SS!$F$9),($T25&lt;=SS!$G$9),($AA25=SS!$E$9)),(SS!$C$9),(IF(AND($AR25=SS!$B$10,($T25&gt;=SS!$F$10),($T25&lt;=SS!$G$10),($AA25=SS!$E$10)),(SS!$C$10),(IF(AND($AR25=SS!$B$11,($T25&gt;=SS!$F$11),($T25&lt;=SS!$G$11),($AA25=SS!$E$11)),(SS!$C$11),(IF(AND($AR25=SS!$B$12,($T25&gt;=SS!$F$12),($T25&lt;=SS!$G$12),($AA25=SS!$E$12)),(SS!$C$12),(IF(AND($AR25=SS!$B$13,($T25&gt;=SS!$F$13),($T25&lt;=SS!$G$13),($AA25=SS!$E$13)),(SS!$C$13),(IF(AND($AR25=SS!$B$14,($T25&gt;=SS!$F$14),($T25&lt;=SS!$G$14),($AA25=SS!$E$14)),(SS!$C$14),(IF(AND($AR25=SS!$B$15,($T25&gt;=SS!$F$15),($T25&lt;=SS!$G$15),($AA25=SS!$E$15)),(SS!$C$15),(IF(AND($AR25=SS!$B$16,($T25&gt;=SS!$F$16),($T25&lt;=SS!$G$16),($AA25=SS!$E$16)),(SS!$C$16),(IF(AND($AR25=SS!$B$17,($T25&gt;=SS!$F$17),($T25&lt;=SS!$G$17),($AA25=SS!$E$17)),(SS!$C$17),(IF(AND($AR25=SS!$B$18,($T25&gt;=SS!$F$18),($T25&lt;=SS!$G$18),($AA25=SS!$E$18)),(SS!$C$18),(IF(AND($AR25=SS!$B$19,($T25&gt;=SS!$F$19),($T25&lt;=SS!$G$19),($AA25=SS!$E$19)),(SS!$C$19),(IF(AND($AR25=SS!$B$20,($T25&gt;=SS!$F$20),($T25&lt;=SS!$G$20),($AA25=SS!$E$20)),(SS!$C$20),(IF(AND($AR25=SS!$B$21,($T25&gt;=SS!$F$21),($T25&lt;=SS!$G$21),($AA25=SS!$E$21)),(SS!$C$21),(IF(AND($AR25=SS!$B$22,($T25&gt;=SS!$F$22),($T25&lt;=SS!$G$22),($AA25=SS!$E$22)),(SS!$C$22),(IF(AND($AR25=SS!$B$23,($T25&gt;=SS!$F$23),($T25&lt;=SS!$G$23),($AA25=SS!$E$23)),(SS!$C$23),(IF(AND($AR25=SS!$B$24,($T25&gt;=SS!$F$24),($T25&lt;=SS!$G$24),($AA25=SS!$E$24)),(SS!$C$24),(IF(AND($AR25=SS!$B$25,($T25&gt;=SS!$F$25),($T25&lt;=SS!$G$25),($AA25=SS!$E$25)),(SS!$C$25),(IF(AND($AR25=SS!$B$26,($T25&gt;=SS!$F$26),($T25&lt;=SS!$G$26),($AA25=SS!$E$26)),(SS!$C$26),(IF(AND($AR25=SS!$B$27,($T25&gt;=SS!$F$27),($T25&lt;=SS!$G$27),($AA25=SS!$E$27)),(SS!$C$27),(IF(AND($AR25=SS!$B$28,($T25&gt;=SS!$F$28),($T25&lt;=SS!$G$28),($AA25=SS!$E$28)),(SS!$C$28),(IF(AND($AR25=SS!$B$29,($T25&gt;=SS!$F$29),($T25&lt;=SS!$G$29),($AA25=SS!$E$29)),(SS!$C$29),(IF(AND($AR25=SS!$B$30,($T25&gt;=SS!$F$30),($T25&lt;=SS!$G$30),($AA25=SS!$E$30)),(SS!$C$30),(IF(AND($AR25=SS!$B$31,($T25&gt;=SS!$F$31),($T25&lt;=SS!$G$31),($AA25=SS!$E$31)),(SS!$C$31),(IF(AND($AR25=SS!$B$32,($T25&gt;=SS!$F$32),($T25&lt;=SS!$G$32),($AA25=SS!$E$32)),(SS!$C$32),(IF(AND($AR25=SS!$B$33,($T25&gt;=SS!$F$33),($T25&lt;=SS!$G$33),($AA25=SS!$E$33)),(SS!$C$33),(IF(AND($AR25=SS!$B$34,($T25&gt;=SS!$F$34),($T25&lt;=SS!$G$34),($AA25=SS!$E$34)),(SS!$C$34),(IF(AND($AR25=SS!$B$35,($T25&gt;=SS!$F$35),($T25&lt;=SS!$G$35),($AA25=SS!$E$35)),(SS!$C$35),(IF(AND($AR25=SS!$B$36,($T25&gt;=SS!$F$36),($T25&lt;=SS!$G$36),($AA25=SS!$E$36)),(SS!$C$36),(IF(AND($AR25=SS!$B$37,($T25&gt;=SS!$F$37),($T25&lt;=SS!$G$37),($AA25=SS!$E$37)),(SS!$C$37),(IF(AND($AR25=SS!$B$38,($T25&gt;=SS!$F$38),($T25&lt;=SS!$G$38),($AA25=SS!$E$38)),(SS!$C$38),(IF(AND($AR25=SS!$B$39,($T25&gt;=SS!$F$39),($T25&lt;=SS!$G$39),($AA25=SS!$E$39)),(SS!$C$39),(IF(AND($AR25=SS!$B$40,($T25&gt;=SS!$F$40),($T25&lt;=SS!$G$40),($AA25=SS!$E$40)),(SS!$C$40),(IF(AND($AR25=SS!$B$41,($T25&gt;=SS!$F$41),($T25&lt;=SS!$G$41),($AA25=SS!$E$41)),(SS!$C$41),(IF(AND($AR25=SS!$B$42,($T25&gt;=SS!$F$42),($T25&lt;=SS!$G$42),($AA25=SS!$E$42)),(SS!$C$42),(IF(AND($AR25=SS!$B$43,($T25&gt;=SS!$F$43),($T25&lt;=SS!$G$43),($AA25=SS!$E$43)),(SS!$C$43),(IF(AND($AR25=SS!$B$44,($T25&gt;=SS!$F$44),($T25&lt;=SS!$G$44),($AA25=SS!$E$44)),(SS!$C$44),(IF(AND($AR25=SS!$B$45,($T25&gt;=SS!$F$45),($T25&lt;=SS!$G$45),($AA25=SS!$E$45)),(SS!$C$45),(IF(AND($AR25=SS!$B$46,($T25&gt;=SS!$F$46),($T25&lt;=SS!$G$46),($AA25=SS!$E$46)),(SS!$C$46),(IF(AND($AR25=SS!$B$47,($T25&gt;=SS!$F$47),($T25&lt;=SS!$G$47),($AA25=SS!$E$47)),(SS!$C$47),(IF(AND($AR25=SS!$B$48,($T25&gt;=SS!$F$48),($T25&lt;=SS!$G$48),($AA25=SS!$E$48)),(SS!$C$48),(IF(AND($AR25=SS!$B$49,($T25&gt;=SS!$F$49),($T25&lt;=SS!$G$49),($AA25=SS!$E$49)),(SS!$C$49),(IF(AND($AR25=SS!$B$50,($T25&gt;=SS!$F$50),($T25&lt;=SS!$G$50),($AA25=SS!$E$50)),(SS!$C$50),(IF(AND($AR25=SS!$B$51,($T25&gt;=SS!$F$51),($T25&lt;=SS!$G$51),($AA25=SS!$E$51)),(SS!$C$51),(IF(AND($AR25=SS!$B$52,($T25&gt;=SS!$F$52),($T25&lt;=SS!$G$52),($AA25=SS!$E$52)),(SS!$C$52),(IF(AND($AR25=SS!$B$53,($T25&gt;=SS!$F$53),($T25&lt;=SS!$G$53),($AA25=SS!$E$53)),(SS!$C$53),(IF(AND($AR25=SS!$B$54,($T25&gt;=SS!$F$54),($T25&lt;=SS!$G$54),($AA25=SS!$E$54)),(SS!$C$54),(IF(AND($AR25=SS!$B$55,($T25&gt;=SS!$F$55),($T25&lt;=SS!$G$55),($AA25=SS!$E$55)),(SS!$C$55),(IF(AND($AR25=SS!$B$56,($T25&gt;=SS!$F$56),($T25&lt;=SS!$G$56),($AA25=SS!$E$56)),(SS!$C$56),(IF(AND($AR25=SS!$B$57,($T25&gt;=SS!$F$57),($T25&lt;=SS!$G$57),($AA25=SS!$E$57)),(SS!$C$57),(IF(AND($AR25=SS!$B$58,($T25&gt;=SS!$F$58),($T25&lt;=SS!$G$58),($AA25=SS!$E$58)),(SS!$C$58),(IF(AND($AR25=SS!$B$59,($T25&gt;=SS!$F$59),($T25&lt;=SS!$G$59),($AA25=SS!$E$59)),(SS!$C$59),("NA"))))))))))))))))))))))))))))))))))))))))))))))))))))))))))))))))))))))))))))))))))))))))))))))))))))))))))))))))</f>
        <v>NA</v>
      </c>
      <c r="BO25" s="83" t="str">
        <f>(IF(AND($AR25=SS!$B$31,($T25&gt;=SS!$F$31),($T25&lt;=SS!$G$31),($AA25=SS!$E$31)),(SS!$C$31),(IF(AND($AR25=SS!$B$32,($T25&gt;=SS!$F$32),($T25&lt;=SS!$G$32),($AA25=SS!$E$32)),(SS!$C$32),(IF(AND($AR25=SS!$B$33,($T25&gt;=SS!$F$33),($T25&lt;=SS!$G$33),($AA25=SS!$E$33)),(SS!$C$33),(IF(AND($AR25=SS!$B$34,($T25&gt;=SS!$F$34),($T25&lt;=SS!$G$34),($AA25=SS!$E$34)),(SS!$C$34),(IF(AND($AR25=SS!$B$35,($T25&gt;=SS!$F$35),($T25&lt;=SS!$G$35),($AA25=SS!$E$35)),(SS!$C$35),(IF(AND($AR25=SS!$B$36,($T25&gt;=SS!$F$36),($T25&lt;=SS!$G$36),($AA25=SS!$E$36)),(SS!$C$36),(IF(AND($AR25=SS!$B$37,($T25&gt;=SS!$F$37),($T25&lt;=SS!$G$37),($AA25=SS!$E$37)),(SS!$C$37),(IF(AND($AR25=SS!$B$38,($T25&gt;=SS!$F$38),($T25&lt;=SS!$G$38),($AA25=SS!$E$38)),(SS!$C$38),(IF(AND($AR25=SS!$B$39,($T25&gt;=SS!$F$39),($T25&lt;=SS!$G$39),($AA25=SS!$E$39)),(SS!$C$39),(IF(AND($AR25=SS!$B$40,($T25&gt;=SS!$F$40),($T25&lt;=SS!$G$40),($AA25=SS!$E$40)),(SS!$C$40),(IF(AND($AR25=SS!$B$41,($T25&gt;=SS!$F$41),($T25&lt;=SS!$G$41),($AA25=SS!$E$41)),(SS!$C$41),(IF(AND($AR25=SS!$B$42,($T25&gt;=SS!$F$42),($T25&lt;=SS!$G$42),($AA25=SS!$E$42)),(SS!$C$42),(IF(AND($AR25=SS!$B$43,($T25&gt;=SS!$F$43),($T25&lt;=SS!$G$43),($AA25=SS!$E$43)),(SS!$C$43),(IF(AND($AR25=SS!$B$44,($T25&gt;=SS!$F$44),($T25&lt;=SS!$G$44),($AA25=SS!$E$44)),(SS!$C$44),(IF(AND($AR25=SS!$B$45,($T25&gt;=SS!$F$45),($T25&lt;=SS!$G$45),($AA25=SS!$E$45)),(SS!$C$45),(IF(AND($AR25=SS!$B$46,($T25&gt;=SS!$F$46),($T25&lt;=SS!$G$46),($AA25=SS!$E$46)),(SS!$C$46),(IF(AND($AR25=SS!$B$47,($T25&gt;=SS!$F$47),($T25&lt;=SS!$G$47),($AA25=SS!$E$47)),(SS!$C$47),(IF(AND($AR25=SS!$B$48,($T25&gt;=SS!$F$48),($T25&lt;=SS!$G$48),($AA25=SS!$E$48)),(SS!$C$48),(IF(AND($AR25=SS!$B$49,($T25&gt;=SS!$F$49),($T25&lt;=SS!$G$49),($AA25=SS!$E$49)),(SS!$C$49),(IF(AND($AR25=SS!$B$50,($T25&gt;=SS!$F$50),($T25&lt;=SS!$G$50),($AA25=SS!$E$50)),(SS!$C$50),(IF(AND($AR25=SS!$B$51,($T25&gt;=SS!$F$51),($T25&lt;=SS!$G$51),($AA25=SS!$E$51)),(SS!$C$51),(IF(AND($AR25=SS!$B$52,($T25&gt;=SS!$F$52),($T25&lt;=SS!$G$52),($AA25=SS!$E$52)),(SS!$C$52),(IF(AND($AR25=SS!$B$53,($T25&gt;=SS!$F$53),($T25&lt;=SS!$G$53),($AA25=SS!$E$53)),(SS!$C$53),(IF(AND($AR25=SS!$B$54,($T25&gt;=SS!$F$54),($T25&lt;=SS!$G$54),($AA25=SS!$E$54)),(SS!$C$54),(IF(AND($AR25=SS!$B$55,($T25&gt;=SS!$F$55),($T25&lt;=SS!$G$55),($AA25=SS!$E$55)),(SS!$C$55),(IF(AND($AR25=SS!$B$56,($T25&gt;=SS!$F$56),($T25&lt;=SS!$G$56),($AA25=SS!$E$56)),(SS!$C$56),(IF(AND($AR25=SS!$B$57,($T25&gt;=SS!$F$57),($T25&lt;=SS!$G$57),($AA25=SS!$E$57)),(SS!$C$57),(IF(AND($AR25=SS!$B$58,($T25&gt;=SS!$F$58),($T25&lt;=SS!$G$58),($AA25=SS!$E$58)),(SS!$C$58),(IF(AND($AR25=SS!$B$59,($T25&gt;=SS!$F$59),($T25&lt;=SS!$G$59),($AA25=SS!$E$59)),(SS!$C$59),("NA")))))))))))))))))))))))))))))))))))))))))))))))))))))))))))</f>
        <v>NA</v>
      </c>
      <c r="BP25" s="152" t="str">
        <f>IF(AND($AR25=SS!$B$61,($T25&gt;=SS!$F$61),($T25&lt;=SS!$G$61),($AA25=SS!$E$61)),(SS!$C$61),(IF(AND($AR25=SS!$B$62,($T25&gt;=SS!$F$62),($T25&lt;=SS!$G$62),($AA25=SS!$E$62)),(SS!$C$62),(IF(AND($AR25=SS!$B$63,($T25&gt;=SS!$F$63),($T25&lt;=SS!$G$63),($AA25=SS!$E$63)),(SS!$C$63),(IF(AND($AR25=SS!$B$64,($T25&gt;=SS!$F$64),($T25&lt;=SS!$G$64),($AA25=SS!$E$64)),(SS!$C$64),(IF(AND($AR25=SS!$B$65,($T25&gt;=SS!$F$65),($T25&lt;=SS!$G$65),($AA25=SS!$E$65)),(SS!$C$65),(IF(AND($AR25=SS!$B$66,($T25&gt;=SS!$F$66),($T25&lt;=SS!$G$66),($AA25=SS!$E$66)),(SS!$C$66),(IF(AND($AR25=SS!$B$67,($T25&gt;=SS!$F$67),($T25&lt;=SS!$G$67),($AA25=SS!$E$67)),(SS!$C$67),(IF(AND($AR25=SS!$B$68,($T25&gt;=SS!$F$68),($T25&lt;=SS!$G$68),($AA25=SS!$E$68)),(SS!$C$68),(IF(AND($AR25=SS!$B$69,($T25&gt;=SS!$F$69),($T25&lt;=SS!$G$69),($AA25=SS!$E$69)),(SS!$C$69),(IF(AND($AR25=SS!$B$70,($T25&gt;=SS!$F$70),($T25&lt;=SS!$G$70),($AA25=SS!$E$70)),(SS!$C$70),(IF(AND($AR25=SS!$B$71,($T25&gt;=SS!$F$71),($T25&lt;=SS!$G$71),($AA25=SS!$E$71)),(SS!$C$71),(IF(AND($AR25=SS!$B$72,($T25&gt;=SS!$F$72),($T25&lt;=SS!$G$72),($AA25=SS!$E$72)),(SS!$C$72),(IF(AND($AR25=SS!$B$73,($T25&gt;=SS!$F$73),($T25&lt;=SS!$G$73),($AA25=SS!$E$73)),(SS!$C$73),(IF(AND($AR25=SS!$B$74,($T25&gt;=SS!$F$74),($T25&lt;=SS!$G$74),($AA25=SS!$E$74)),(SS!$C$74),(IF(AND($AR25=SS!$B$75,($T25&gt;=SS!$F$75),($T25&lt;=SS!$G$75),($AA25=SS!$E$75)),(SS!$C$75),(IF(AND($AR25=SS!$B$76,($T25&gt;=SS!$F$76),($T25&lt;=SS!$G$76),($AA25=SS!$E$76)),(SS!$C$76),("NA"))))))))))))))))))))))))))))))))</f>
        <v>NA</v>
      </c>
      <c r="BQ25" s="152" t="str">
        <f>IF(AND($AR25=SS!$B$77,($T25&gt;=SS!$F$77),($T25&lt;=SS!$G$77),($AA25=SS!$E$77)),(SS!$C$77),(IF(AND($AR25=SS!$B$78,($T25&gt;=SS!$F$78),($T25&lt;=SS!$G$78),($AA25=SS!$E$78)),(SS!$C$78),(IF(AND($AR25=SS!$B$79,($T25&gt;=SS!$F$79),($T25&lt;=SS!$G$79),($AA25=SS!$E$79)),(SS!$C$79),(IF(AND($AR25=SS!$B$80,($T25&gt;=SS!$F$80),($T25&lt;=SS!$G$80),($AA25=SS!$E$80)),(SS!$C$80),(IF(AND($AR25=SS!$B$81,($T25&gt;=SS!$F$81),($T25&lt;=SS!$G$81),($AA25=SS!$E$81)),(SS!$C$81),(IF(AND($AR25=SS!$B$82,($T25&gt;=SS!$F$82),($T25&lt;=SS!$G$82),($AA25=SS!$E$82)),(SS!$C$82),(IF(AND($AR25=SS!$B$83,($T25&gt;=SS!$F$83),($T25&lt;=SS!$G$83),($AA25=SS!$E$83)),(SS!$C$83),(IF(AND($AR25=SS!$B$84,($T25&gt;=SS!$F$84),($T25&lt;=SS!$G$84),($AA25=SS!$E$84)),(SS!$C$84),(IF(AND($AR25=SS!$B$85,($T25&gt;=SS!$F$85),($T25&lt;=SS!$G$85),($AA25=SS!$E$85)),(SS!$C$85),(IF(AND($AR25=SS!$B$86,($T25&gt;=SS!$F$86),($T25&lt;=SS!$G$86),($AA25=SS!$E$86)),(SS!$C$86),(IF(AND($AR25=SS!$B$87,($T25&gt;=SS!$F$87),($T25&lt;=SS!$G$87),($AA25=SS!$E$87)),(SS!$C$87),(IF(AND($AR25=SS!$B$88,($T25&gt;=SS!$F$88),($T25&lt;=SS!$G$88),($AA25=SS!$E$88)),(SS!$C$88),(IF(AND($AR25=SS!$B$89,($T25&gt;=SS!$F$89),($T25&lt;=SS!$G$89),($AA25=SS!$E$89)),(SS!$C$89),(IF(AND($AR25=SS!$B$90,($T25&gt;=SS!$F$90),($T25&lt;=SS!$G$90),($AA25=SS!$E$90)),(SS!$C$90),(IF(AND($AR25=SS!$B$91,($T25&gt;=SS!$F$91),($T25&lt;=SS!$G$91),($AA25=SS!$E$91)),(SS!$C$91),(IF(AND($AR25=SS!$B$92,($T25&gt;=SS!$F$92),($T25&lt;=SS!$G$92),($AA25=SS!$E$92)),(SS!$C$92),(IF(AND($AR25=SS!$B$93,($T25&gt;=SS!$F$93),($T25&lt;=SS!$G$93),($AA25=SS!$E$93)),(SS!$C$93),(IF(AND($AR25=SS!$B$94,($T25&gt;=SS!$F$94),($T25&lt;=SS!$G$94),($AA25=SS!$E$94)),(SS!$C$94),(IF(AND($AR25=SS!$B$95,($T25&gt;=SS!$F$95),($T25&lt;=SS!$G$95),($AA25=SS!$E$95)),(SS!$C$95),(IF(AND($AR25=SS!$B$96,($T25&gt;=SS!$F$96),($T25&lt;=SS!$G$96),($AA25=SS!$E$96)),(SS!$C$96),("NA"))))))))))))))))))))))))))))))))))))))))</f>
        <v>NA</v>
      </c>
      <c r="BR25" s="84"/>
    </row>
    <row r="26" spans="1:70" s="53" customFormat="1" ht="38.25" customHeight="1" x14ac:dyDescent="0.35">
      <c r="A26" s="296"/>
      <c r="B26" s="277"/>
      <c r="C26" s="275"/>
      <c r="D26" s="147"/>
      <c r="E26" s="163"/>
      <c r="F26" s="146" t="s">
        <v>532</v>
      </c>
      <c r="G26" s="277"/>
      <c r="H26" s="275"/>
      <c r="I26" s="277"/>
      <c r="J26" s="277"/>
      <c r="K26" s="283"/>
      <c r="L26" s="277"/>
      <c r="M26" s="277"/>
      <c r="N26" s="147" t="str">
        <f t="shared" si="22"/>
        <v>/LIP-1 - TBA-5</v>
      </c>
      <c r="O26" s="147" t="str">
        <f>P22&amp;" - "&amp;Q26</f>
        <v>LIP-1 - TBA-5</v>
      </c>
      <c r="P26" s="299"/>
      <c r="Q26" s="94" t="s">
        <v>533</v>
      </c>
      <c r="R26" s="299"/>
      <c r="S26" s="275"/>
      <c r="T26" s="293"/>
      <c r="U26" s="286"/>
      <c r="V26" s="289"/>
      <c r="W26" s="280"/>
      <c r="X26" s="302"/>
      <c r="Y26" s="305"/>
      <c r="Z26" s="302"/>
      <c r="AA26" s="289"/>
      <c r="AB26" s="280"/>
      <c r="AC26" s="302"/>
      <c r="AD26" s="305"/>
      <c r="AE26" s="275"/>
      <c r="AF26" s="160"/>
      <c r="AG26" s="147"/>
      <c r="AH26" s="150">
        <v>3</v>
      </c>
      <c r="AI26" s="147"/>
      <c r="AJ26" s="150"/>
      <c r="AK26" s="64"/>
      <c r="AL26" s="64" t="s">
        <v>494</v>
      </c>
      <c r="AQ26" s="85" t="str">
        <f t="shared" si="13"/>
        <v/>
      </c>
      <c r="AR26" s="85" t="str">
        <f>'GLAND SELEC. INPUT &amp; NOTES SHT'!$H$16</f>
        <v>BRACO</v>
      </c>
      <c r="AS26" s="85" t="str">
        <f t="shared" si="14"/>
        <v/>
      </c>
      <c r="AT26" s="85" t="str">
        <f t="shared" si="15"/>
        <v/>
      </c>
      <c r="AU26" s="85" t="str">
        <f>IF(AND($AR26=BRASS!$B$4,($T26&gt;=BRASS!$F$4),($T26&lt;=BRASS!$G$4),($V26=BRASS!$E$4)),(BRASS!$C$4),(IF(AND($AR26=BRASS!$B$5,($T26&gt;=BRASS!$F$5),($T26&lt;=BRASS!$G$5),($V26=BRASS!$E$5)),(BRASS!$C$5),(IF(AND($AR26=BRASS!$B$6,($T26&gt;=BRASS!$F$6),($T26&lt;=BRASS!$G$6),($V26=BRASS!$E$6)),(BRASS!$C$6),(IF(AND($AR26=BRASS!$B$7,($T26&gt;=BRASS!$F$7),($T26&lt;=BRASS!$G$7),($V26=BRASS!$E$7)),(BRASS!$C$7),(IF(AND($AR26=BRASS!$B$8,($T26&gt;=BRASS!$F$8),($T26&lt;=BRASS!$G$8),($V26=BRASS!$E$8)),(BRASS!$C$8),(IF(AND($AR26=BRASS!$B$9,($T26&gt;=BRASS!$F$9),($T26&lt;=BRASS!$G$9),($V26=BRASS!$E$9)),(BRASS!$C$9),(IF(AND($AR26=BRASS!$B$10,($T26&gt;=BRASS!$F$10),($T26&lt;=BRASS!$G$10),($V26=BRASS!$E$10)),(BRASS!$C$10),(IF(AND($AR26=BRASS!$B$11,($T26&gt;=BRASS!$F$11),($T26&lt;=BRASS!$G$11),($V26=BRASS!$E$11)),(BRASS!$C$11),(IF(AND($AR26=BRASS!$B$12,($T26&gt;=BRASS!$F$12),($T26&lt;=BRASS!$G$12),($V26=BRASS!$E$12)),(BRASS!$C$12),(IF(AND($AR26=BRASS!$B$13,($T26&gt;=BRASS!$F$13),($T26&lt;=BRASS!$G$13),($V26=BRASS!$E$13)),(BRASS!$C$13),(IF(AND($AR26=BRASS!$B$14,($T26&gt;=BRASS!$F$14),($T26&lt;=BRASS!$G$14),($V26=BRASS!$E$14)),(BRASS!$C$14),(IF(AND($AR26=BRASS!$B$15,($T26&gt;=BRASS!$F$15),($T26&lt;=BRASS!$G$15),($V26=BRASS!$E$15)),(BRASS!$C$15),(IF(AND($AR26=BRASS!$B$16,($T26&gt;=BRASS!$F$16),($T26&lt;=BRASS!$G$16),($V26=BRASS!$E$16)),(BRASS!$C$16),(IF(AND($AR26=BRASS!$B$17,($T26&gt;=BRASS!$F$17),($T26&lt;=BRASS!$G$17),($V26=BRASS!$E$17)),(BRASS!$C$17),(IF(AND($AR26=BRASS!$B$18,($T26&gt;=BRASS!$F$18),($T26&lt;=BRASS!$G$18),($V26=BRASS!$E$18)),(BRASS!$C$18),(IF(AND($AR26=BRASS!$B$19,($T26&gt;=BRASS!$F$19),($T26&lt;=BRASS!$G$19),($V26=BRASS!$E$19)),(BRASS!$C$19),(IF(AND($AR26=BRASS!$B$20,($T26&gt;=BRASS!$F$20),($T26&lt;=BRASS!$G$20),($V26=BRASS!$E$20)),(BRASS!$C$20),(IF(AND($AR26=BRASS!$B$21,($T26&gt;=BRASS!$F$21),($T26&lt;=BRASS!$G$21),($V26=BRASS!$E$21)),(BRASS!$C$21),(IF(AND($AR26=BRASS!$B$22,($T26&gt;=BRASS!$F$22),($T26&lt;=BRASS!$G$22),($V26=BRASS!$E$22)),(BRASS!$C$22),(IF(AND($AR26=BRASS!$B$23,($T26&gt;=BRASS!$F$23),($T26&lt;=BRASS!$G$23),($V26=BRASS!$E$23)),(BRASS!$C$23),(IF(AND($AR26=BRASS!$B$24,($T26&gt;=BRASS!$F$24),($T26&lt;=BRASS!$G$24),($V26=BRASS!$E$24)),(BRASS!$C$24),(IF(AND($AR26=BRASS!$B$25,($T26&gt;=BRASS!$F$25),($T26&lt;=BRASS!$G$25),($V26=BRASS!$E$25)),(BRASS!$C$25),(IF(AND($AR26=BRASS!$B$26,($T26&gt;=BRASS!$F$26),($T26&lt;=BRASS!$G$26),($V26=BRASS!$E$26)),(BRASS!$C$26),(IF(AND($AR26=BRASS!$B$27,($T26&gt;=BRASS!$F$27),($T26&lt;=BRASS!$G$27),($V26=BRASS!$E$27)),(BRASS!$C$27),(IF(AND($AR26=BRASS!$B$28,($T26&gt;=BRASS!$F$28),($T26&lt;=BRASS!$G$28),($V26=BRASS!$E$28)),(BRASS!$C$28),(IF(AND($AR26=BRASS!$B$29,($T26&gt;=BRASS!$F$29),($T26&lt;=BRASS!$G$29),($V26=BRASS!$E$29)),(BRASS!$C$29),(IF(AND($AR26=BRASS!$B$30,($T26&gt;=BRASS!$F$30),($T26&lt;=BRASS!$G$30),($V26=BRASS!$E$30)),(BRASS!$C$30),(IF(AND($AR26=BRASS!$B$31,($T26&gt;=BRASS!$F$31),($T26&lt;=BRASS!$G$31),($V26=BRASS!$E$31)),(BRASS!$C$31),(IF(AND($AR26=BRASS!$B$32,($T26&gt;=BRASS!$F$32),($T26&lt;=BRASS!$G$32),($V26=BRASS!$E$32)),(BRASS!$C$32),(IF(AND($AR26=BRASS!$B$33,($T26&gt;=BRASS!$F$33),($T26&lt;=BRASS!$G$33),($V26=BRASS!$E$33)),(BRASS!$C$33),(IF(AND($AR26=BRASS!$B$34,($T26&gt;=BRASS!$F$34),($T26&lt;=BRASS!$G$34),($V26=BRASS!$E$34)),(BRASS!$C$34),(IF(AND($AR26=BRASS!$B$35,($T26&gt;=BRASS!$F$35),($T26&lt;=BRASS!$G$35),($V26=BRASS!$E$35)),(BRASS!$C$35),(IF(AND($AR26=BRASS!$B$36,($T26&gt;=BRASS!$F$36),($T26&lt;=BRASS!$G$36),($V26=BRASS!$E$36)),(BRASS!$C$36),(IF(AND($AR26=BRASS!$B$37,($T26&gt;=BRASS!$F$37),($T26&lt;=BRASS!$G$37),($V26=BRASS!$E$37)),(BRASS!$C$37),(IF(AND($AR26=BRASS!$B$38,($T26&gt;=BRASS!$F$38),($T26&lt;=BRASS!$G$38),($V26=BRASS!$E$38)),(BRASS!$C$38),(IF(AND($AR26=BRASS!$B$39,($T26&gt;=BRASS!$F$39),($T26&lt;=BRASS!$G$39),($V26=BRASS!$E$39)),(BRASS!$C$39),(IF(AND($AR26=BRASS!$B$40,($T26&gt;=BRASS!$F$40),($T26&lt;=BRASS!$G$40),($V26=BRASS!$E$40)),(BRASS!$C$40),(IF(AND($AR26=BRASS!$B$41,($T26&gt;=BRASS!$F$41),($T26&lt;=BRASS!$G$41),($V26=BRASS!$E$41)),(BRASS!$C$41),(IF(AND($AR26=BRASS!$B$42,($T26&gt;=BRASS!$F$42),($T26&lt;=BRASS!$G$42),($V26=BRASS!$E$42)),(BRASS!$C$42),(IF(AND($AR26=BRASS!$B$43,($T26&gt;=BRASS!$F$43),($T26&lt;=BRASS!$G$43),($V26=BRASS!$E$43)),(BRASS!$C$43),(IF(AND($AR26=BRASS!$B$44,($T26&gt;=BRASS!$F$44),($T26&lt;=BRASS!$G$44),($V26=BRASS!$E$44)),(BRASS!$C$44),(IF(AND($AR26=BRASS!$B$45,($T26&gt;=BRASS!$F$45),($T26&lt;=BRASS!$G$45),($V26=BRASS!$E$45)),(BRASS!$C$45),(IF(AND($AR26=BRASS!$B$46,($T26&gt;=BRASS!$F$46),($T26&lt;=BRASS!$G$46),($V26=BRASS!$E$46)),(BRASS!$C$46),(IF(AND($AR26=BRASS!$B$47,($T26&gt;=BRASS!$F$47),($T26&lt;=BRASS!$G$47),($V26=BRASS!$E$47)),(BRASS!$C$47),(IF(AND($AR26=BRASS!$B$48,($T26&gt;=BRASS!$F$48),($T26&lt;=BRASS!$G$48),($V26=BRASS!$E$48)),(BRASS!$C$48),(IF(AND($AR26=BRASS!$B$49,($T26&gt;=BRASS!$F$49),($T26&lt;=BRASS!$G$49),($V26=BRASS!$E$49)),(BRASS!$C$49),(IF(AND($AR26=BRASS!$B$50,($T26&gt;=BRASS!$F$50),($T26&lt;=BRASS!$G$50),($V26=BRASS!$E$50)),(BRASS!$C$50),(IF(AND($AR26=BRASS!$B$51,($T26&gt;=BRASS!$F$51),($T26&lt;=BRASS!$G$51),($V26=BRASS!$E$51)),(BRASS!$C$51),(IF(AND($AR26=BRASS!$B$52,($T26&gt;=BRASS!$F$52),($T26&lt;=BRASS!$G$52),($V26=BRASS!$E$52)),(BRASS!$C$52),(IF(AND($AR26=BRASS!$B$53,($T26&gt;=BRASS!$F$53),($T26&lt;=BRASS!$G$53),($V26=BRASS!$E$53)),(BRASS!$C$53),(IF(AND($AR26=BRASS!$B$54,($T26&gt;=BRASS!$F$54),($T26&lt;=BRASS!$G$54),($V26=BRASS!$E$54)),(BRASS!$C$54),(IF(AND($AR26=BRASS!$B$55,($T26&gt;=BRASS!$F$55),($T26&lt;=BRASS!$G$55),($V26=BRASS!$E$55)),(BRASS!$C$55),(IF(AND($AR26=BRASS!$B$56,($T26&gt;=BRASS!$F$56),($T26&lt;=BRASS!$G$56),($V26=BRASS!$E$56)),(BRASS!$C$56),(IF(AND($AR26=BRASS!$B$57,($T26&gt;=BRASS!$F$57),($T26&lt;=BRASS!$G$57),($V26=BRASS!$E$57)),(BRASS!$C$57),(IF(AND($AR26=BRASS!$B$58,($T26&gt;=BRASS!$F$58),($T26&lt;=BRASS!$G$58),($V26=BRASS!$E$58)),(BRASS!$C$58),(IF(AND($AR26=BRASS!$B$59,($T26&gt;=BRASS!$F$59),($T26&lt;=BRASS!$G$59),($V26=BRASS!$E$59)),(BRASS!$C$59),("NA"))))))))))))))))))))))))))))))))))))))))))))))))))))))))))))))))))))))))))))))))))))))))))))))))))))))))))))))))</f>
        <v>NA</v>
      </c>
      <c r="AV26" s="86" t="str">
        <f>(IF(AND($AR26=BRASS!$B$98,($T26&gt;=BRASS!$F$98),($T26&lt;=BRASS!$G$98),($V26=BRASS!$E$98)),(BRASS!$C$98),(IF(AND($AR26=BRASS!$B$99,($T26&gt;=BRASS!$F$99),($T26&lt;=BRASS!$G$99),($V26=BRASS!$E$99)),(BRASS!$C$99),(IF(AND($AR26=BRASS!$B$100,($T26&gt;=BRASS!$F$100),($T26&lt;=BRASS!$G$100),($V26=BRASS!$E$100)),(BRASS!$C$100),(IF(AND($AR26=BRASS!$B$101,($T26&gt;=BRASS!$F$101),($T26&lt;=BRASS!$G$101),($V26=BRASS!$E$101)),(BRASS!$C$101),(IF(AND($AR26=BRASS!$B$102,($T26&gt;=BRASS!$F$102),($T26&lt;=BRASS!$G$102),($V26=BRASS!$E$102)),(BRASS!$C$102),(IF(AND($AR26=BRASS!$B$103,($T26&gt;=BRASS!$F$103),($T26&lt;=BRASS!$G$103),($V26=BRASS!$E$103)),(BRASS!$C$103),(IF(AND($AR26=BRASS!$B$104,($T26&gt;=BRASS!$F$104),($T26&lt;=BRASS!$G$104),($V26=BRASS!$E$104)),(BRASS!$C$104),(IF(AND($AR26=BRASS!$B$105,($T26&gt;=BRASS!$F$105),($T26&lt;=BRASS!$G$105),($V26=BRASS!$E$105)),(BRASS!$C$105),(IF(AND($AR26=BRASS!$B$106,($T26&gt;=BRASS!$F$106),($T26&lt;=BRASS!$G$106),($V26=BRASS!$E$106)),(BRASS!$C$106),(IF(AND($AR26=BRASS!$B$107,($T26&gt;=BRASS!$F$107),($T26&lt;=BRASS!$G$107),($V26=BRASS!$E$107)),(BRASS!$C$107),(IF(AND($AR26=BRASS!$B$108,($T26&gt;=BRASS!$F$108),($T26&lt;=BRASS!$G$108),($V26=BRASS!$E$108)),(BRASS!$C$108),(IF(AND($AR26=BRASS!$B$109,($T26&gt;=BRASS!$F$109),($T26&lt;=BRASS!$G$109),($V26=BRASS!$E$109)),(BRASS!$C$109),(IF(AND($AR26=BRASS!$B$110,($T26&gt;=BRASS!$F$110),($T26&lt;=BRASS!$G$110),($V26=BRASS!$E$110)),(BRASS!$C$110),(IF(AND($AR26=BRASS!$B$111,($T26&gt;=BRASS!$F$111),($T26&lt;=BRASS!$G$111),($V26=BRASS!$E$111)),(BRASS!$C$111),(IF(AND($AR26=BRASS!$B$112,($T26&gt;=BRASS!$F$112),($T26&lt;=BRASS!$G$112),($V26=BRASS!$E$112)),(BRASS!$C$112),(IF(AND($AR26=BRASS!$B$113,($T26&gt;=BRASS!$F$113),($T26&lt;=BRASS!$G$113),($V26=BRASS!$E$113)),(BRASS!$C$113),(IF(AND($AR26=BRASS!$B$114,($T26&gt;=BRASS!$F$114),($T26&lt;=BRASS!$G$114),($V26=BRASS!$E$114)),(BRASS!$C$114),(IF(AND($AR26=BRASS!$B$115,($T26&gt;=BRASS!$F$115),($T26&lt;=BRASS!$G$115),($V26=BRASS!$E$115)),(BRASS!$C$115),(IF(AND($AR26=BRASS!$B$116,($T26&gt;=BRASS!$F$116),($T26&lt;=BRASS!$G$116),($V26=BRASS!$E$116)),(BRASS!$C$116),(IF(AND($AR26=BRASS!$B$117,($T26&gt;=BRASS!$F$117),($T26&lt;=BRASS!$G$117),($V26=BRASS!$E$117)),(BRASS!$C$117),(IF(AND($AR26=BRASS!$B$118,($T26&gt;=BRASS!$F$118),($T26&lt;=BRASS!$G$118),($V26=BRASS!$E$118)),(BRASS!$C$118),(IF(AND($AR26=BRASS!$B$119,($T26&gt;=BRASS!$F$119),($T26&lt;=BRASS!$G$119),($V26=BRASS!$E$119)),(BRASS!$C$119),(IF(AND($AR26=BRASS!$B$120,($T26&gt;=BRASS!$F$120),($T26&lt;=BRASS!$G$120),($V26=BRASS!$E$120)),(BRASS!$C$120),(IF(AND($AR26=BRASS!$B$121,($T26&gt;=BRASS!$F$121),($T26&lt;=BRASS!$G$121),($V26=BRASS!$E$121)),(BRASS!$C$121),(IF(AND($AR26=BRASS!$B$122,($T26&gt;=BRASS!$F$122),($T26&lt;=BRASS!$G$122),($V26=BRASS!$E$122)),(BRASS!$C$122),(IF(AND($AR26=BRASS!$B$123,($T26&gt;=BRASS!$F$123),($T26&lt;=BRASS!$G$123),($V26=BRASS!$E$123)),(BRASS!$C$123),(IF(AND($AR26=BRASS!$B$124,($T26&gt;=BRASS!$F$124),($T26&lt;=BRASS!$G$124),($V26=BRASS!$E$124)),(BRASS!$C$124),(IF(AND($AR26=BRASS!$B$125,($T26&gt;=BRASS!$F$125),($T26&lt;=BRASS!$G$125),($V26=BRASS!$E$125)),(BRASS!$C$125),(IF(AND($AR26=BRASS!$B$126,($T26&gt;=BRASS!$F$126),($T26&lt;=BRASS!$G$126),($V26=BRASS!$E$126)),(BRASS!$C$126),(IF(AND($AR26=BRASS!$B$127,($T26&gt;=BRASS!$F$127),($T26&lt;=BRASS!$G$127),($V26=BRASS!$E$127)),(BRASS!$C$127),(IF(AND($AR26=BRASS!$B$128,($T26&gt;=BRASS!$F$128),($T26&lt;=BRASS!$G$128),($V26=BRASS!$E$128)),(BRASS!$C$128),(IF(AND($AR26=BRASS!$B$129,($T26&gt;=BRASS!$F$129),($T26&lt;=BRASS!$G$129),($V26=BRASS!$E$129)),(BRASS!$C$129),(IF(AND($AR26=BRASS!$B$130,($T26&gt;=BRASS!$F$130),($T26&lt;=BRASS!$G$130),($V26=BRASS!$E$130)),(BRASS!$C$130),(IF(AND($AR26=BRASS!$B$131,($T26&gt;=BRASS!$F$131),($T26&lt;=BRASS!$G$131),($V26=BRASS!$E$131)),(BRASS!$C$131),(IF(AND($AR26=BRASS!$B$132,($T26&gt;=BRASS!$F$132),($T26&lt;=BRASS!$G$132),($V26=BRASS!$E$132)),(BRASS!$C$132),(IF(AND($AR26=BRASS!$B$133,($T26&gt;=BRASS!$F$133),($T26&lt;=BRASS!$G$133),($V26=BRASS!$E$133)),(BRASS!$C$133),(IF(AND($AR26=BRASS!$B$134,($T26&gt;=BRASS!$F$134),($T26&lt;=BRASS!$G$134),($V26=BRASS!$E$134)),(BRASS!$C$134),(IF(AND($AR26=BRASS!$B$135,($T26&gt;=BRASS!$F$135),($T26&lt;=BRASS!$G$135),($V26=BRASS!$E$135)),(BRASS!$C$135),(IF(AND($AR26=BRASS!$B$136,($T26&gt;=BRASS!$F$136),($T26&lt;=BRASS!$G$136),($V26=BRASS!$E$136)),(BRASS!$C$136),(IF(AND($AR26=BRASS!$B$137,($T26&gt;=BRASS!$F$137),($T26&lt;=BRASS!$G$137),($V26=BRASS!$E$137)),(BRASS!$C$137),(IF(AND($AR26=BRASS!$B$138,($T26&gt;=BRASS!$F$138),($T26&lt;=BRASS!$G$138),($V26=BRASS!$E$138)),(BRASS!$C$138),(IF(AND($AR26=BRASS!$B$139,($T26&gt;=BRASS!$F$139),($T26&lt;=BRASS!$G$139),($V26=BRASS!$E$139)),(BRASS!$C$139),(IF(AND($AR26=BRASS!$B$140,($T26&gt;=BRASS!$F$140),($T26&lt;=BRASS!$G$140),($V26=BRASS!$E$140)),(BRASS!$C$140),(IF(AND($AR26=BRASS!$B$141,($T26&gt;=BRASS!$F$141),($T26&lt;=BRASS!$G$141),($V26=BRASS!$E$141)),(BRASS!$C$141),(IF(AND($AR26=BRASS!$B$142,($T26&gt;=BRASS!$F$142),($T26&lt;=BRASS!$G$142),($V26=BRASS!$E$142)),(BRASS!$C$142),(IF(AND($AR26=BRASS!$B$143,($T26&gt;=BRASS!$F$143),($T26&lt;=BRASS!$G$143),($V26=BRASS!$E$143)),(BRASS!$C$143),(IF(AND($AR26=BRASS!$B$144,($T26&gt;=BRASS!$F$144),($T26&lt;=BRASS!$G$144),($V26=BRASS!$E$144)),(BRASS!$C$144),(IF(AND($AR26=BRASS!$B$145,($T26&gt;=BRASS!$F$145),($T26&lt;=BRASS!$G$145),($V26=BRASS!$E$145)),(BRASS!$C$145),(IF(AND($AR26=BRASS!$B$145,($T26&gt;=BRASS!$F$145),($T26&lt;=BRASS!$G$145),($V26=BRASS!$E$145)),(BRASS!$C$145),(IF(AND($AR26=BRASS!$B$146,($T26&gt;=BRASS!$F$146),($T26&lt;=BRASS!$G$146),($V26=BRASS!$E$146)),(BRASS!$C$146),(IF(AND($AR26=BRASS!$B$147,($T26&gt;=BRASS!$F$147),($T26&lt;=BRASS!$G$147),($V26=BRASS!$E$147)),(BRASS!$C$147),(IF(AND($AR26=BRASS!$B$148,($T26&gt;=BRASS!$F$148),($T26&lt;=BRASS!$G$148),($V26=BRASS!$E$148)),(BRASS!$C$148),(IF(AND($AR26=BRASS!$B$149,($T26&gt;=BRASS!$F$149),($T26&lt;=BRASS!$G$149),($V26=BRASS!$E$149)),(BRASS!$C$149),(IF(AND($AR26=BRASS!$B$150,($T26&gt;=BRASS!$F$150),($T26&lt;=BRASS!$G$150),($V26=BRASS!$E$150)),(BRASS!$C$150),(IF(AND($AR26=BRASS!$B$151,($T26&gt;=BRASS!$F$151),($T26&lt;=BRASS!$G$151),($V26=BRASS!$E$151)),(BRASS!$C$151),(IF(AND($AR26=BRASS!$B$152,($T26&gt;=BRASS!$F$152),($T26&lt;=BRASS!$G$152),($V26=BRASS!$E$152)),(BRASS!$C$152),(IF(AND($AR26=BRASS!$B$153,($T26&gt;=BRASS!$F$153),($T26&lt;=BRASS!$G$153),($V26=BRASS!$E$153)),(BRASS!$C$153),("NA")))))))))))))))))))))))))))))))))))))))))))))))))))))))))))))))))))))))))))))))))))))))))))))))))))))))))))))))))))</f>
        <v>NA</v>
      </c>
      <c r="AW26" s="85" t="str">
        <f>IF(AND($AR26=BRASS!$B$154,($T26&gt;=BRASS!$F$154),($T26&lt;=BRASS!$G$154),($V26=BRASS!$E$154)),(BRASS!$C$154),(IF(AND($AR26=BRASS!$B$155,($T26&gt;=BRASS!$F$155),($T26&lt;=BRASS!$G$155),($V26=BRASS!$E$155)),(BRASS!$C$155),(IF(AND($AR26=BRASS!$B$156,($T26&gt;=BRASS!$F$156),($T26&lt;=BRASS!$G$156),($V26=BRASS!$E$156)),(BRASS!$C$156),(IF(AND($AR26=BRASS!$B$157,($T26&gt;=BRASS!$F$157),($T26&lt;=BRASS!$G$157),($V26=BRASS!$E$157)),(BRASS!$C$157),(IF(AND($AR26=BRASS!$B$158,($T26&gt;=BRASS!$F$158),($T26&lt;=BRASS!$G$158),($V26=BRASS!$E$158)),(BRASS!$C$158),(IF(AND($AR26=BRASS!$B$159,($T26&gt;=BRASS!$F$159),($T26&lt;=BRASS!$G$159),($V26=BRASS!$E$159)),(BRASS!$C$159),(IF(AND($AR26=BRASS!$B$160,($T26&gt;=BRASS!$F$160),($T26&lt;=BRASS!$G$160),($V26=BRASS!$E$160)),(BRASS!$C$160),(IF(AND($AR26=BRASS!$B$161,($T26&gt;=BRASS!$F$161),($T26&lt;=BRASS!$G$161),($V26=BRASS!$E$161)),(BRASS!$C$161),(IF(AND($AR26=BRASS!$B$162,($T26&gt;=BRASS!$F$162),($T26&lt;=BRASS!$G$162),($V26=BRASS!$E$162)),(BRASS!$C$162),(IF(AND($AR26=BRASS!$B$163,($T26&gt;=BRASS!$F$163),($T26&lt;=BRASS!$G$163),($V26=BRASS!$E$163)),(BRASS!$C$163),(IF(AND($AR26=BRASS!$B$164,($T26&gt;=BRASS!$F$164),($T26&lt;=BRASS!$G$164),($V26=BRASS!$E$164)),(BRASS!$C$164),(IF(AND($AR26=BRASS!$B$165,($T26&gt;=BRASS!$F$165),($T26&lt;=BRASS!$G$165),($V26=BRASS!$E$165)),(BRASS!$C$165),(IF(AND($AR26=BRASS!$B$166,($T26&gt;=BRASS!$F$166),($T26&lt;=BRASS!$G$166),($V26=BRASS!$E$166)),(BRASS!$C$166),(IF(AND($AR26=BRASS!$B$167,($T26&gt;=BRASS!$F$167),($T26&lt;=BRASS!$G$167),($V26=BRASS!$E$167)),(BRASS!$C$167),(IF(AND($AR26=BRASS!$B$168,($T26&gt;=BRASS!$F$168),($T26&lt;=BRASS!$G$168),($V26=BRASS!$E$168)),(BRASS!$C$168),(IF(AND($AR26=BRASS!$B$169,($T26&gt;=BRASS!$F$169),($T26&lt;=BRASS!$G$169),($V26=BRASS!$E$169)),(BRASS!$C$169),(IF(AND($AR26=BRASS!$B$170,($T26&gt;=BRASS!$F$170),($T26&lt;=BRASS!$G$170),($V26=BRASS!$E$170)),(BRASS!$C$170),(IF(AND($AR26=BRASS!$B$171,($T26&gt;=BRASS!$F$171),($T26&lt;=BRASS!$G$171),($V26=BRASS!$E$171)),(BRASS!$C$171),(IF(AND($AR26=BRASS!$B$172,($T26&gt;=BRASS!$F$172),($T26&lt;=BRASS!$G$172),($V26=BRASS!$E$172)),(BRASS!$C$172),(IF(AND($AR26=BRASS!$B$173,($T26&gt;=BRASS!$F$173),($T26&lt;=BRASS!$G$173),($V26=BRASS!$E$173)),(BRASS!$C$173),(IF(AND($AR26=BRASS!$B$174,($T26&gt;=BRASS!$F$174),($T26&lt;=BRASS!$G$174),($V26=BRASS!$E$174)),(BRASS!$C$174),(IF(AND($AR26=BRASS!$B$175,($T26&gt;=BRASS!$F$175),($T26&lt;=BRASS!$G$175),($V26=BRASS!$E$175)),(BRASS!$C$175),(IF(AND($AR26=BRASS!$B$176,($T26&gt;=BRASS!$F$176),($T26&lt;=BRASS!$G$176),($V26=BRASS!$E$176)),(BRASS!$C$176),(IF(AND($AR26=BRASS!$B$177,($T26&gt;=BRASS!$F$177),($T26&lt;=BRASS!$G$177),($V26=BRASS!$E$177)),(BRASS!$C$177),(IF(AND($AR26=BRASS!$B$178,($T26&gt;=BRASS!$F$178),($T26&lt;=BRASS!$G$178),($V26=BRASS!$E$178)),(BRASS!$C$178),(IF(AND($AR26=BRASS!$B$179,($T26&gt;=BRASS!$F$179),($T26&lt;=BRASS!$G$179),($V26=BRASS!$E$179)),(BRASS!$C$179),(IF(AND($AR26=BRASS!$B$180,($T26&gt;=BRASS!$F$180),($T26&lt;=BRASS!$G$180),($V26=BRASS!$E$180)),(BRASS!$C$180),(IF(AND($AR26=BRASS!$B$181,($T26&gt;=BRASS!$F$181),($T26&lt;=BRASS!$G$181),($V26=BRASS!$E$181)),(BRASS!$C$181),(IF(AND($AR26=BRASS!$B$182,($T26&gt;=BRASS!$F$182),($T26&lt;=BRASS!$G$182),($V26=BRASS!$E$182)),(BRASS!$C$182),(IF(AND($AR26=BRASS!$B$183,($T26&gt;=BRASS!$F$183),($T26&lt;=BRASS!$G$183),($V26=BRASS!$E$183)),(BRASS!$C$183),(IF(AND($AR26=BRASS!$B$184,($T26&gt;=BRASS!$F$184),($T26&lt;=BRASS!$G$184),($V26=BRASS!$E$184)),(BRASS!$C$184),(IF(AND($AR26=BRASS!$B$185,($T26&gt;=BRASS!$F$185),($T26&lt;=BRASS!$G$185),($V26=BRASS!$E$185)),(BRASS!$C$185),(IF(AND($AR26=BRASS!$B$186,($T26&gt;=BRASS!$F$186),($T26&lt;=BRASS!$G$186),($V26=BRASS!$E$186)),(BRASS!$C$186),(IF(AND($AR26=BRASS!$B$187,($T26&gt;=BRASS!$F$187),($T26&lt;=BRASS!$G$187),($V26=BRASS!$E$187)),(BRASS!$C$187),(IF(AND($AR26=BRASS!$B$188,($T26&gt;=BRASS!$F$188),($T26&lt;=BRASS!$G$188),($V26=BRASS!$E$188)),(BRASS!$C$188),(IF(AND($AR26=BRASS!$B$189,($T26&gt;=BRASS!$F$189),($T26&lt;=BRASS!$G$189),($V26=BRASS!$E$189)),(BRASS!$C$189),(IF(AND($AR26=BRASS!$B$190,($T26&gt;=BRASS!$F$190),($T26&lt;=BRASS!$G$190),($V26=BRASS!$E$190)),(BRASS!$C$190),(IF(AND($AR26=BRASS!$B$191,($T26&gt;=BRASS!$F$191),($T26&lt;=BRASS!$G$191),($V26=BRASS!$E$191)),(BRASS!$C$191),(IF(AND($AR26=BRASS!$B$192,($T26&gt;=BRASS!$F$192),($T26&lt;=BRASS!$G$192),($V26=BRASS!$E$192)),(BRASS!$C$192),(IF(AND($AR26=BRASS!$B$193,($T26&gt;=BRASS!$F$193),($T26&lt;=BRASS!$G$193),($V26=BRASS!$E$193)),(BRASS!$C$193),(IF(AND($AR26=BRASS!$B$194,($T26&gt;=BRASS!$F$194),($T26&lt;=BRASS!$G$194),($V26=BRASS!$E$194)),(BRASS!$C$194),(IF(AND($AR26=BRASS!$B$195,($T26&gt;=BRASS!$F$195),($T26&lt;=BRASS!$G$195),($V26=BRASS!$E$195)),(BRASS!$C$195),(IF(AND($AR26=BRASS!$B$196,($T26&gt;=BRASS!$F$196),($T26&lt;=BRASS!$G$196),($V26=BRASS!$E$196)),(BRASS!$C$196),("NA"))))))))))))))))))))))))))))))))))))))))))))))))))))))))))))))))))))))))))))))))))))))</f>
        <v>NA</v>
      </c>
      <c r="AX26" s="85" t="str">
        <f>IF(AND($AR26=BRASS!$B$60,($T26&gt;=BRASS!$F$60),($T26&lt;=BRASS!$G$60),($V26=BRASS!$E$60)),(BRASS!$C$60),(IF(AND($AR26=BRASS!$B$61,($T26&gt;=BRASS!$F$61),($T26&lt;=BRASS!$G$61),($V26=BRASS!$E$61)),(BRASS!$C$61),(IF(AND($AR26=BRASS!$B$62,($T26&gt;=BRASS!$F$62),($T26&lt;=BRASS!$G$62),($V26=BRASS!$E$62)),(BRASS!$C$62),(IF(AND($AR26=BRASS!$B$63,($T26&gt;=BRASS!$F$63),($T26&lt;=BRASS!$G$63),($V26=BRASS!$E$63)),(BRASS!$C$63),(IF(AND($AR26=BRASS!$B$64,($T26&gt;=BRASS!$F$64),($T26&lt;=BRASS!$G$64),($V26=BRASS!$E$64)),(BRASS!$C$64),(IF(AND($AR26=BRASS!$B$65,($T26&gt;=BRASS!$F$65),($T26&lt;=BRASS!$G$65),($V26=BRASS!$E$65)),(BRASS!$C$65),(IF(AND($AR26=BRASS!$B$66,($T26&gt;=BRASS!$F$66),($T26&lt;=BRASS!$G$66),($V26=BRASS!$E$66)),(BRASS!$C$66),(IF(AND($AR26=BRASS!$B$67,($T26&gt;=BRASS!$F$67),($T26&lt;=BRASS!$G$67),($V26=BRASS!$E$67)),(BRASS!$C$67),(IF(AND($AR26=BRASS!$B$68,($T26&gt;=BRASS!$F$68),($T26&lt;=BRASS!$G$68),($V26=BRASS!$E$68)),(BRASS!$C$68),(IF(AND($AR26=BRASS!$B$69,($T26&gt;=BRASS!$F$69),($T26&lt;=BRASS!$G$69),($V26=BRASS!$E$69)),(BRASS!$C$69),(IF(AND($AR26=BRASS!$B$70,($T26&gt;=BRASS!$F$70),($T26&lt;=BRASS!$G$70),($V26=BRASS!$E$70)),(BRASS!$C$70),(IF(AND($AR26=BRASS!$B$71,($T26&gt;=BRASS!$F$71),($T26&lt;=BRASS!$G$71),($V26=BRASS!$E$71)),(BRASS!$C$71),(IF(AND($AR26=BRASS!$B$72,($T26&gt;=BRASS!$F$72),($T26&lt;=BRASS!$G$72),($V26=BRASS!$E$72)),(BRASS!$C$72),(IF(AND($AR26=BRASS!$B$73,($T26&gt;=BRASS!$F$73),($T26&lt;=BRASS!$G$73),($V26=BRASS!$E$73)),(BRASS!$C$73),(IF(AND($AR26=BRASS!$B$74,($T26&gt;=BRASS!$F$74),($T26&lt;=BRASS!$G$74),($V26=BRASS!$E$74)),(BRASS!$C$74),(IF(AND($AR26=BRASS!$B$75,($T26&gt;=BRASS!$F$75),($T26&lt;=BRASS!$G$75),($V26=BRASS!$E$75)),(BRASS!$C$75),(IF(AND($AR26=BRASS!$B$76,($T26&gt;=BRASS!$F$76),($T26&lt;=BRASS!$G$76),($V26=BRASS!$E$76)),(BRASS!$C$76),(IF(AND($AR26=BRASS!$B$77,($T26&gt;=BRASS!$F$77),($T26&lt;=BRASS!$G$77),($V26=BRASS!$E$77)),(BRASS!$C$77),(IF(AND($AR26=BRASS!$B$78,($T26&gt;=BRASS!$F$78),($T26&lt;=BRASS!$G$78),($V26=BRASS!$E$78)),(BRASS!$C$78),(IF(AND($AR26=BRASS!$B$79,($T26&gt;=BRASS!$F$79),($T26&lt;=BRASS!$G$79),($V26=BRASS!$E$79)),(BRASS!$C$79),(IF(AND($AR26=BRASS!$B$80,($T26&gt;=BRASS!$F$80),($T26&lt;=BRASS!$G$80),($V26=BRASS!$E$80)),(BRASS!$C$80),(IF(AND($AR26=BRASS!$B$81,($T26&gt;=BRASS!$F$81),($T26&lt;=BRASS!$G$81),($V26=BRASS!$E$81)),(BRASS!$C$81),(IF(AND($AR26=BRASS!$B$82,($T26&gt;=BRASS!$F$82),($T26&lt;=BRASS!$G$82),($V26=BRASS!$E$82)),(BRASS!$C$82),(IF(AND($AR26=BRASS!$B$83,($T26&gt;=BRASS!$F$83),($T26&lt;=BRASS!$G$83),($V26=BRASS!$E$83)),(BRASS!$C$83),(IF(AND($AR26=BRASS!$B$84,($T26&gt;=BRASS!$F$84),($T26&lt;=BRASS!$G$84),($V26=BRASS!$E$84)),(BRASS!$C$84),(IF(AND($AR26=BRASS!$B$85,($T26&gt;=BRASS!$F$85),($T26&lt;=BRASS!$G$85),($V26=BRASS!$E$85)),(BRASS!$C$85),(IF(AND($AR26=BRASS!$B$86,($T26&gt;=BRASS!$F$86),($T26&lt;=BRASS!$G$86),($V26=BRASS!$E$86)),(BRASS!$C$86),(IF(AND($AR26=BRASS!$B$87,($T26&gt;=BRASS!$F$87),($T26&lt;=BRASS!$G$87),($V26=BRASS!$E$87)),(BRASS!$C$87),(IF(AND($AR26=BRASS!$B$88,($T26&gt;=BRASS!$F$88),($T26&lt;=BRASS!$G$88),($V26=BRASS!$E$88)),(BRASS!$C$88),(IF(AND($AR26=BRASS!$B$89,($T26&gt;=BRASS!$F$89),($T26&lt;=BRASS!$G$89),($V26=BRASS!$E$89)),(BRASS!$C$89),(IF(AND($AR26=BRASS!$B$90,($T26&gt;=BRASS!$F$90),($T26&lt;=BRASS!$G$90),($V26=BRASS!$E$90)),(BRASS!$C$90),(IF(AND($AR26=BRASS!$B$91,($T26&gt;=BRASS!$F$91),($T26&lt;=BRASS!$G$91),($V26=BRASS!$E$91)),(BRASS!$C$91),(IF(AND($AR26=BRASS!$B$92,($T26&gt;=BRASS!$F$92),($T26&lt;=BRASS!$G$92),($V26=BRASS!$E$92)),(BRASS!$C$92),(IF(AND($AR26=BRASS!$B$93,($T26&gt;=BRASS!$F$93),($T26&lt;=BRASS!$G$93),($V26=BRASS!$E$93)),(BRASS!$C$93),(IF(AND($AR26=BRASS!$B$94,($T26&gt;=BRASS!$F$94),($T26&lt;=BRASS!$G$94),($V26=BRASS!$E$94)),(BRASS!$C$94),(IF(AND($AR26=BRASS!$B$95,($T26&gt;=BRASS!$F$95),($T26&lt;=BRASS!$G$95),($V26=BRASS!$E$95)),(BRASS!$C$95),(IF(AND($AR26=BRASS!$B$96,($T26&gt;=BRASS!$F$96),($T26&lt;=BRASS!$G$96),($V26=BRASS!$E$96)),(BRASS!$C$96),(IF(AND($AR26=BRASS!$B$97,($T26&gt;=BRASS!$F$97),($T26&lt;=BRASS!$G$97),($V26=BRASS!$E$97)),(BRASS!$C$97),("NA"))))))))))))))))))))))))))))))))))))))))))))))))))))))))))))))))))))))))))))</f>
        <v>NA</v>
      </c>
      <c r="AY26" s="85" t="str">
        <f t="shared" si="16"/>
        <v/>
      </c>
      <c r="AZ26" s="85" t="str">
        <f t="shared" si="17"/>
        <v/>
      </c>
      <c r="BA26" s="85" t="str">
        <f>IF(AND($AR26=BRASS!$B$4,($T26&gt;=BRASS!$F$4),($T26&lt;=BRASS!$G$4),($AA26=BRASS!$E$4)),(BRASS!$C$4),(IF(AND($AR26=BRASS!$B$5,($T26&gt;=BRASS!$F$5),($T26&lt;=BRASS!$G$5),($AA26=BRASS!$E$5)),(BRASS!$C$5),(IF(AND($AR26=BRASS!$B$6,($T26&gt;=BRASS!$F$6),($T26&lt;=BRASS!$G$6),($AA26=BRASS!$E$6)),(BRASS!$C$6),(IF(AND($AR26=BRASS!$B$7,($T26&gt;=BRASS!$F$7),($T26&lt;=BRASS!$G$7),($AA26=BRASS!$E$7)),(BRASS!$C$7),(IF(AND($AR26=BRASS!$B$8,($T26&gt;=BRASS!$F$8),($T26&lt;=BRASS!$G$8),($AA26=BRASS!$E$8)),(BRASS!$C$8),(IF(AND($AR26=BRASS!$B$9,($T26&gt;=BRASS!$F$9),($T26&lt;=BRASS!$G$9),($AA26=BRASS!$E$9)),(BRASS!$C$9),(IF(AND($AR26=BRASS!$B$10,($T26&gt;=BRASS!$F$10),($T26&lt;=BRASS!$G$10),($AA26=BRASS!$E$10)),(BRASS!$C$10),(IF(AND($AR26=BRASS!$B$11,($T26&gt;=BRASS!$F$11),($T26&lt;=BRASS!$G$11),($AA26=BRASS!$E$11)),(BRASS!$C$11),(IF(AND($AR26=BRASS!$B$12,($T26&gt;=BRASS!$F$12),($T26&lt;=BRASS!$G$12),($AA26=BRASS!$E$12)),(BRASS!$C$12),(IF(AND($AR26=BRASS!$B$13,($T26&gt;=BRASS!$F$13),($T26&lt;=BRASS!$G$13),($AA26=BRASS!$E$13)),(BRASS!$C$13),(IF(AND($AR26=BRASS!$B$14,($T26&gt;=BRASS!$F$14),($T26&lt;=BRASS!$G$14),($AA26=BRASS!$E$14)),(BRASS!$C$14),(IF(AND($AR26=BRASS!$B$15,($T26&gt;=BRASS!$F$15),($T26&lt;=BRASS!$G$15),($AA26=BRASS!$E$15)),(BRASS!$C$15),(IF(AND($AR26=BRASS!$B$16,($T26&gt;=BRASS!$F$16),($T26&lt;=BRASS!$G$16),($AA26=BRASS!$E$16)),(BRASS!$C$16),(IF(AND($AR26=BRASS!$B$17,($T26&gt;=BRASS!$F$17),($T26&lt;=BRASS!$G$17),($AA26=BRASS!$E$17)),(BRASS!$C$17),(IF(AND($AR26=BRASS!$B$18,($T26&gt;=BRASS!$F$18),($T26&lt;=BRASS!$G$18),($AA26=BRASS!$E$18)),(BRASS!$C$18),(IF(AND($AR26=BRASS!$B$19,($T26&gt;=BRASS!$F$19),($T26&lt;=BRASS!$G$19),($AA26=BRASS!$E$19)),(BRASS!$C$19),(IF(AND($AR26=BRASS!$B$20,($T26&gt;=BRASS!$F$20),($T26&lt;=BRASS!$G$20),($AA26=BRASS!$E$20)),(BRASS!$C$20),(IF(AND($AR26=BRASS!$B$21,($T26&gt;=BRASS!$F$21),($T26&lt;=BRASS!$G$21),($AA26=BRASS!$E$21)),(BRASS!$C$21),(IF(AND($AR26=BRASS!$B$22,($T26&gt;=BRASS!$F$22),($T26&lt;=BRASS!$G$22),($AA26=BRASS!$E$22)),(BRASS!$C$22),(IF(AND($AR26=BRASS!$B$23,($T26&gt;=BRASS!$F$23),($T26&lt;=BRASS!$G$23),($AA26=BRASS!$E$23)),(BRASS!$C$23),(IF(AND($AR26=BRASS!$B$24,($T26&gt;=BRASS!$F$24),($T26&lt;=BRASS!$G$24),($AA26=BRASS!$E$24)),(BRASS!$C$24),(IF(AND($AR26=BRASS!$B$25,($T26&gt;=BRASS!$F$25),($T26&lt;=BRASS!$G$25),($AA26=BRASS!$E$25)),(BRASS!$C$25),(IF(AND($AR26=BRASS!$B$26,($T26&gt;=BRASS!$F$26),($T26&lt;=BRASS!$G$26),($AA26=BRASS!$E$26)),(BRASS!$C$26),(IF(AND($AR26=BRASS!$B$27,($T26&gt;=BRASS!$F$27),($T26&lt;=BRASS!$G$27),($AA26=BRASS!$E$27)),(BRASS!$C$27),(IF(AND($AR26=BRASS!$B$28,($T26&gt;=BRASS!$F$28),($T26&lt;=BRASS!$G$28),($AA26=BRASS!$E$28)),(BRASS!$C$28),(IF(AND($AR26=BRASS!$B$29,($T26&gt;=BRASS!$F$29),($T26&lt;=BRASS!$G$29),($AA26=BRASS!$E$29)),(BRASS!$C$29),(IF(AND($AR26=BRASS!$B$30,($T26&gt;=BRASS!$F$30),($T26&lt;=BRASS!$G$30),($AA26=BRASS!$E$30)),(BRASS!$C$30),(IF(AND($AR26=BRASS!$B$31,($T26&gt;=BRASS!$F$31),($T26&lt;=BRASS!$G$31),($AA26=BRASS!$E$31)),(BRASS!$C$31),(IF(AND($AR26=BRASS!$B$32,($T26&gt;=BRASS!$F$32),($T26&lt;=BRASS!$G$32),($AA26=BRASS!$E$32)),(BRASS!$C$32),(IF(AND($AR26=BRASS!$B$33,($T26&gt;=BRASS!$F$33),($T26&lt;=BRASS!$G$33),($AA26=BRASS!$E$33)),(BRASS!$C$33),(IF(AND($AR26=BRASS!$B$34,($T26&gt;=BRASS!$F$34),($T26&lt;=BRASS!$G$34),($AA26=BRASS!$E$34)),(BRASS!$C$34),(IF(AND($AR26=BRASS!$B$35,($T26&gt;=BRASS!$F$35),($T26&lt;=BRASS!$G$35),($AA26=BRASS!$E$35)),(BRASS!$C$35),(IF(AND($AR26=BRASS!$B$36,($T26&gt;=BRASS!$F$36),($T26&lt;=BRASS!$G$36),($AA26=BRASS!$E$36)),(BRASS!$C$36),(IF(AND($AR26=BRASS!$B$37,($T26&gt;=BRASS!$F$37),($T26&lt;=BRASS!$G$37),($AA26=BRASS!$E$37)),(BRASS!$C$37),(IF(AND($AR26=BRASS!$B$38,($T26&gt;=BRASS!$F$38),($T26&lt;=BRASS!$G$38),($AA26=BRASS!$E$38)),(BRASS!$C$38),(IF(AND($AR26=BRASS!$B$39,($T26&gt;=BRASS!$F$39),($T26&lt;=BRASS!$G$39),($AA26=BRASS!$E$39)),(BRASS!$C$39),(IF(AND($AR26=BRASS!$B$40,($T26&gt;=BRASS!$F$40),($T26&lt;=BRASS!$G$40),($AA26=BRASS!$E$40)),(BRASS!$C$40),(IF(AND($AR26=BRASS!$B$41,($T26&gt;=BRASS!$F$41),($T26&lt;=BRASS!$G$41),($AA26=BRASS!$E$41)),(BRASS!$C$41),(IF(AND($AR26=BRASS!$B$42,($T26&gt;=BRASS!$F$42),($T26&lt;=BRASS!$G$42),($AA26=BRASS!$E$42)),(BRASS!$C$42),(IF(AND($AR26=BRASS!$B$43,($T26&gt;=BRASS!$F$43),($T26&lt;=BRASS!$G$43),($AA26=BRASS!$E$43)),(BRASS!$C$43),(IF(AND($AR26=BRASS!$B$44,($T26&gt;=BRASS!$F$44),($T26&lt;=BRASS!$G$44),($AA26=BRASS!$E$44)),(BRASS!$C$44),(IF(AND($AR26=BRASS!$B$45,($T26&gt;=BRASS!$F$45),($T26&lt;=BRASS!$G$45),($AA26=BRASS!$E$45)),(BRASS!$C$45),(IF(AND($AR26=BRASS!$B$46,($T26&gt;=BRASS!$F$46),($T26&lt;=BRASS!$G$46),($AA26=BRASS!$E$46)),(BRASS!$C$46),(IF(AND($AR26=BRASS!$B$47,($T26&gt;=BRASS!$F$47),($T26&lt;=BRASS!$G$47),($AA26=BRASS!$E$47)),(BRASS!$C$47),(IF(AND($AR26=BRASS!$B$48,($T26&gt;=BRASS!$F$48),($T26&lt;=BRASS!$G$48),($AA26=BRASS!$E$48)),(BRASS!$C$48),(IF(AND($AR26=BRASS!$B$49,($T26&gt;=BRASS!$F$49),($T26&lt;=BRASS!$G$49),($AA26=BRASS!$E$49)),(BRASS!$C$49),(IF(AND($AR26=BRASS!$B$50,($T26&gt;=BRASS!$F$50),($T26&lt;=BRASS!$G$50),($AA26=BRASS!$E$50)),(BRASS!$C$50),(IF(AND($AR26=BRASS!$B$51,($T26&gt;=BRASS!$F$51),($T26&lt;=BRASS!$G$51),($AA26=BRASS!$E$51)),(BRASS!$C$51),(IF(AND($AR26=BRASS!$B$52,($T26&gt;=BRASS!$F$52),($T26&lt;=BRASS!$G$52),($AA26=BRASS!$E$52)),(BRASS!$C$52),(IF(AND($AR26=BRASS!$B$53,($T26&gt;=BRASS!$F$53),($T26&lt;=BRASS!$G$53),($AA26=BRASS!$E$53)),(BRASS!$C$53),(IF(AND($AR26=BRASS!$B$54,($T26&gt;=BRASS!$F$54),($T26&lt;=BRASS!$G$54),($AA26=BRASS!$E$54)),(BRASS!$C$54),(IF(AND($AR26=BRASS!$B$55,($T26&gt;=BRASS!$F$55),($T26&lt;=BRASS!$G$55),($AA26=BRASS!$E$55)),(BRASS!$C$55),(IF(AND($AR26=BRASS!$B$56,($T26&gt;=BRASS!$F$56),($T26&lt;=BRASS!$G$56),($AA26=BRASS!$E$56)),(BRASS!$C$56),(IF(AND($AR26=BRASS!$B$57,($T26&gt;=BRASS!$F$57),($T26&lt;=BRASS!$G$57),($AA26=BRASS!$E$57)),(BRASS!$C$57),(IF(AND($AR26=BRASS!$B$58,($T26&gt;=BRASS!$F$58),($T26&lt;=BRASS!$G$58),($AA26=BRASS!$E$58)),(BRASS!$C$58),(IF(AND($AR26=BRASS!$B$59,($T26&gt;=BRASS!$F$59),($T26&lt;=BRASS!$G$59),($AA26=BRASS!$E$59)),(BRASS!$C$59),("NA"))))))))))))))))))))))))))))))))))))))))))))))))))))))))))))))))))))))))))))))))))))))))))))))))))))))))))))))))</f>
        <v>NA</v>
      </c>
      <c r="BB26" s="161" t="str">
        <f>(IF(AND($AR26=BRASS!$B$98,($T26&gt;=BRASS!$F$98),($T26&lt;=BRASS!$G$98),($AA26=BRASS!$E$98)),(BRASS!$C$98),(IF(AND($AR26=BRASS!$B$99,($T26&gt;=BRASS!$F$99),($T26&lt;=BRASS!$G$99),($AA26=BRASS!$E$99)),(BRASS!$C$99),(IF(AND($AR26=BRASS!$B$100,($T26&gt;=BRASS!$F$100),($T26&lt;=BRASS!$G$100),($AA26=BRASS!$E$100)),(BRASS!$C$100),(IF(AND($AR26=BRASS!$B$101,($T26&gt;=BRASS!$F$101),($T26&lt;=BRASS!$G$101),($AA26=BRASS!$E$101)),(BRASS!$C$101),(IF(AND($AR26=BRASS!$B$102,($T26&gt;=BRASS!$F$102),($T26&lt;=BRASS!$G$102),($AA26=BRASS!$E$102)),(BRASS!$C$102),(IF(AND($AR26=BRASS!$B$103,($T26&gt;=BRASS!$F$103),($T26&lt;=BRASS!$G$103),($AA26=BRASS!$E$103)),(BRASS!$C$103),(IF(AND($AR26=BRASS!$B$104,($T26&gt;=BRASS!$F$104),($T26&lt;=BRASS!$G$104),($AA26=BRASS!$E$104)),(BRASS!$C$104),(IF(AND($AR26=BRASS!$B$105,($T26&gt;=BRASS!$F$105),($T26&lt;=BRASS!$G$105),($AA26=BRASS!$E$105)),(BRASS!$C$105),(IF(AND($AR26=BRASS!$B$106,($T26&gt;=BRASS!$F$106),($T26&lt;=BRASS!$G$106),($AA26=BRASS!$E$106)),(BRASS!$C$106),(IF(AND($AR26=BRASS!$B$107,($T26&gt;=BRASS!$F$107),($T26&lt;=BRASS!$G$107),($AA26=BRASS!$E$107)),(BRASS!$C$107),(IF(AND($AR26=BRASS!$B$108,($T26&gt;=BRASS!$F$108),($T26&lt;=BRASS!$G$108),($AA26=BRASS!$E$108)),(BRASS!$C$108),(IF(AND($AR26=BRASS!$B$109,($T26&gt;=BRASS!$F$109),($T26&lt;=BRASS!$G$109),($AA26=BRASS!$E$109)),(BRASS!$C$109),(IF(AND($AR26=BRASS!$B$110,($T26&gt;=BRASS!$F$110),($T26&lt;=BRASS!$G$110),($AA26=BRASS!$E$110)),(BRASS!$C$110),(IF(AND($AR26=BRASS!$B$111,($T26&gt;=BRASS!$F$111),($T26&lt;=BRASS!$G$111),($AA26=BRASS!$E$111)),(BRASS!$C$111),(IF(AND($AR26=BRASS!$B$112,($T26&gt;=BRASS!$F$112),($T26&lt;=BRASS!$G$112),($AA26=BRASS!$E$112)),(BRASS!$C$112),(IF(AND($AR26=BRASS!$B$113,($T26&gt;=BRASS!$F$113),($T26&lt;=BRASS!$G$113),($AA26=BRASS!$E$113)),(BRASS!$C$113),(IF(AND($AR26=BRASS!$B$114,($T26&gt;=BRASS!$F$114),($T26&lt;=BRASS!$G$114),($AA26=BRASS!$E$114)),(BRASS!$C$114),(IF(AND($AR26=BRASS!$B$115,($T26&gt;=BRASS!$F$115),($T26&lt;=BRASS!$G$115),($AA26=BRASS!$E$115)),(BRASS!$C$115),(IF(AND($AR26=BRASS!$B$116,($T26&gt;=BRASS!$F$116),($T26&lt;=BRASS!$G$116),($AA26=BRASS!$E$116)),(BRASS!$C$116),(IF(AND($AR26=BRASS!$B$117,($T26&gt;=BRASS!$F$117),($T26&lt;=BRASS!$G$117),($AA26=BRASS!$E$117)),(BRASS!$C$117),(IF(AND($AR26=BRASS!$B$118,($T26&gt;=BRASS!$F$118),($T26&lt;=BRASS!$G$118),($AA26=BRASS!$E$118)),(BRASS!$C$118),(IF(AND($AR26=BRASS!$B$119,($T26&gt;=BRASS!$F$119),($T26&lt;=BRASS!$G$119),($AA26=BRASS!$E$119)),(BRASS!$C$119),(IF(AND($AR26=BRASS!$B$120,($T26&gt;=BRASS!$F$120),($T26&lt;=BRASS!$G$120),($AA26=BRASS!$E$120)),(BRASS!$C$120),(IF(AND($AR26=BRASS!$B$121,($T26&gt;=BRASS!$F$121),($T26&lt;=BRASS!$G$121),($AA26=BRASS!$E$121)),(BRASS!$C$121),(IF(AND($AR26=BRASS!$B$122,($T26&gt;=BRASS!$F$122),($T26&lt;=BRASS!$G$122),($AA26=BRASS!$E$122)),(BRASS!$C$122),(IF(AND($AR26=BRASS!$B$123,($T26&gt;=BRASS!$F$123),($T26&lt;=BRASS!$G$123),($AA26=BRASS!$E$123)),(BRASS!$C$123),(IF(AND($AR26=BRASS!$B$124,($T26&gt;=BRASS!$F$124),($T26&lt;=BRASS!$G$124),($AA26=BRASS!$E$124)),(BRASS!$C$124),(IF(AND($AR26=BRASS!$B$125,($T26&gt;=BRASS!$F$125),($T26&lt;=BRASS!$G$125),($AA26=BRASS!$E$125)),(BRASS!$C$125),(IF(AND($AR26=BRASS!$B$126,($T26&gt;=BRASS!$F$126),($T26&lt;=BRASS!$G$126),($AA26=BRASS!$E$126)),(BRASS!$C$126),(IF(AND($AR26=BRASS!$B$127,($T26&gt;=BRASS!$F$127),($T26&lt;=BRASS!$G$127),($AA26=BRASS!$E$127)),(BRASS!$C$127),(IF(AND($AR26=BRASS!$B$128,($T26&gt;=BRASS!$F$128),($T26&lt;=BRASS!$G$128),($AA26=BRASS!$E$128)),(BRASS!$C$128),(IF(AND($AR26=BRASS!$B$129,($T26&gt;=BRASS!$F$129),($T26&lt;=BRASS!$G$129),($AA26=BRASS!$E$129)),(BRASS!$C$129),(IF(AND($AR26=BRASS!$B$130,($T26&gt;=BRASS!$F$130),($T26&lt;=BRASS!$G$130),($AA26=BRASS!$E$130)),(BRASS!$C$130),(IF(AND($AR26=BRASS!$B$131,($T26&gt;=BRASS!$F$131),($T26&lt;=BRASS!$G$131),($AA26=BRASS!$E$131)),(BRASS!$C$131),(IF(AND($AR26=BRASS!$B$132,($T26&gt;=BRASS!$F$132),($T26&lt;=BRASS!$G$132),($AA26=BRASS!$E$132)),(BRASS!$C$132),(IF(AND($AR26=BRASS!$B$133,($T26&gt;=BRASS!$F$133),($T26&lt;=BRASS!$G$133),($AA26=BRASS!$E$133)),(BRASS!$C$133),(IF(AND($AR26=BRASS!$B$134,($T26&gt;=BRASS!$F$134),($T26&lt;=BRASS!$G$134),($AA26=BRASS!$E$134)),(BRASS!$C$134),(IF(AND($AR26=BRASS!$B$135,($T26&gt;=BRASS!$F$135),($T26&lt;=BRASS!$G$135),($AA26=BRASS!$E$135)),(BRASS!$C$135),(IF(AND($AR26=BRASS!$B$136,($T26&gt;=BRASS!$F$136),($T26&lt;=BRASS!$G$136),($AA26=BRASS!$E$136)),(BRASS!$C$136),(IF(AND($AR26=BRASS!$B$137,($T26&gt;=BRASS!$F$137),($T26&lt;=BRASS!$G$137),($AA26=BRASS!$E$137)),(BRASS!$C$137),(IF(AND($AR26=BRASS!$B$138,($T26&gt;=BRASS!$F$138),($T26&lt;=BRASS!$G$138),($AA26=BRASS!$E$138)),(BRASS!$C$138),(IF(AND($AR26=BRASS!$B$139,($T26&gt;=BRASS!$F$139),($T26&lt;=BRASS!$G$139),($AA26=BRASS!$E$139)),(BRASS!$C$139),(IF(AND($AR26=BRASS!$B$140,($T26&gt;=BRASS!$F$140),($T26&lt;=BRASS!$G$140),($AA26=BRASS!$E$140)),(BRASS!$C$140),(IF(AND($AR26=BRASS!$B$141,($T26&gt;=BRASS!$F$141),($T26&lt;=BRASS!$G$141),($AA26=BRASS!$E$141)),(BRASS!$C$141),(IF(AND($AR26=BRASS!$B$142,($T26&gt;=BRASS!$F$142),($T26&lt;=BRASS!$G$142),($AA26=BRASS!$E$142)),(BRASS!$C$142),(IF(AND($AR26=BRASS!$B$143,($T26&gt;=BRASS!$F$143),($T26&lt;=BRASS!$G$143),($AA26=BRASS!$E$143)),(BRASS!$C$143),(IF(AND($AR26=BRASS!$B$144,($T26&gt;=BRASS!$F$144),($T26&lt;=BRASS!$G$144),($AA26=BRASS!$E$144)),(BRASS!$C$144),(IF(AND($AR26=BRASS!$B$145,($T26&gt;=BRASS!$F$145),($T26&lt;=BRASS!$G$145),($AA26=BRASS!$E$145)),(BRASS!$C$145),(IF(AND($AR26=BRASS!$B$145,($T26&gt;=BRASS!$F$145),($T26&lt;=BRASS!$G$145),($AA26=BRASS!$E$145)),(BRASS!$C$145),(IF(AND($AR26=BRASS!$B$146,($T26&gt;=BRASS!$F$146),($T26&lt;=BRASS!$G$146),($AA26=BRASS!$E$146)),(BRASS!$C$146),(IF(AND($AR26=BRASS!$B$147,($T26&gt;=BRASS!$F$147),($T26&lt;=BRASS!$G$147),($AA26=BRASS!$E$147)),(BRASS!$C$147),(IF(AND($AR26=BRASS!$B$148,($T26&gt;=BRASS!$F$148),($T26&lt;=BRASS!$G$148),($AA26=BRASS!$E$148)),(BRASS!$C$148),(IF(AND($AR26=BRASS!$B$149,($T26&gt;=BRASS!$F$149),($T26&lt;=BRASS!$G$149),($AA26=BRASS!$E$149)),(BRASS!$C$149),(IF(AND($AR26=BRASS!$B$150,($T26&gt;=BRASS!$F$150),($T26&lt;=BRASS!$G$150),($AA26=BRASS!$E$150)),(BRASS!$C$150),(IF(AND($AR26=BRASS!$B$151,($T26&gt;=BRASS!$F$151),($T26&lt;=BRASS!$G$151),($AA26=BRASS!$E$151)),(BRASS!$C$151),(IF(AND($AR26=BRASS!$B$152,($T26&gt;=BRASS!$F$152),($T26&lt;=BRASS!$G$152),($AA26=BRASS!$E$152)),(BRASS!$C$152),(IF(AND($AR26=BRASS!$B$153,($T26&gt;=BRASS!$F$153),($T26&lt;=BRASS!$G$153),($AA26=BRASS!$E$153)),(BRASS!$C$153),("NA")))))))))))))))))))))))))))))))))))))))))))))))))))))))))))))))))))))))))))))))))))))))))))))))))))))))))))))))))))</f>
        <v>NA</v>
      </c>
      <c r="BC26" s="162" t="str">
        <f>IF(AND($AR26=BRASS!$B$154,($T26&gt;=BRASS!$F$154),($T26&lt;=BRASS!$G$154),($AA26=BRASS!$E$154)),(BRASS!$C$154),(IF(AND($AR26=BRASS!$B$155,($T26&gt;=BRASS!$F$155),($T26&lt;=BRASS!$G$155),($AA26=BRASS!$E$155)),(BRASS!$C$155),(IF(AND($AR26=BRASS!$B$156,($T26&gt;=BRASS!$F$156),($T26&lt;=BRASS!$G$156),($AA26=BRASS!$E$156)),(BRASS!$C$156),(IF(AND($AR26=BRASS!$B$157,($T26&gt;=BRASS!$F$157),($T26&lt;=BRASS!$G$157),($AA26=BRASS!$E$157)),(BRASS!$C$157),(IF(AND($AR26=BRASS!$B$158,($T26&gt;=BRASS!$F$158),($T26&lt;=BRASS!$G$158),($AA26=BRASS!$E$158)),(BRASS!$C$158),(IF(AND($AR26=BRASS!$B$159,($T26&gt;=BRASS!$F$159),($T26&lt;=BRASS!$G$159),($AA26=BRASS!$E$159)),(BRASS!$C$159),(IF(AND($AR26=BRASS!$B$160,($T26&gt;=BRASS!$F$160),($T26&lt;=BRASS!$G$160),($AA26=BRASS!$E$160)),(BRASS!$C$160),(IF(AND($AR26=BRASS!$B$161,($T26&gt;=BRASS!$F$161),($T26&lt;=BRASS!$G$161),($AA26=BRASS!$E$161)),(BRASS!$C$161),(IF(AND($AR26=BRASS!$B$162,($T26&gt;=BRASS!$F$162),($T26&lt;=BRASS!$G$162),($AA26=BRASS!$E$162)),(BRASS!$C$162),(IF(AND($AR26=BRASS!$B$163,($T26&gt;=BRASS!$F$163),($T26&lt;=BRASS!$G$163),($AA26=BRASS!$E$163)),(BRASS!$C$163),(IF(AND($AR26=BRASS!$B$164,($T26&gt;=BRASS!$F$164),($T26&lt;=BRASS!$G$164),($AA26=BRASS!$E$164)),(BRASS!$C$164),(IF(AND($AR26=BRASS!$B$165,($T26&gt;=BRASS!$F$165),($T26&lt;=BRASS!$G$165),($AA26=BRASS!$E$165)),(BRASS!$C$165),(IF(AND($AR26=BRASS!$B$166,($T26&gt;=BRASS!$F$166),($T26&lt;=BRASS!$G$166),($AA26=BRASS!$E$166)),(BRASS!$C$166),(IF(AND($AR26=BRASS!$B$167,($T26&gt;=BRASS!$F$167),($T26&lt;=BRASS!$G$167),($AA26=BRASS!$E$167)),(BRASS!$C$167),(IF(AND($AR26=BRASS!$B$168,($T26&gt;=BRASS!$F$168),($T26&lt;=BRASS!$G$168),($AA26=BRASS!$E$168)),(BRASS!$C$168),(IF(AND($AR26=BRASS!$B$169,($T26&gt;=BRASS!$F$169),($T26&lt;=BRASS!$G$169),($AA26=BRASS!$E$169)),(BRASS!$C$169),(IF(AND($AR26=BRASS!$B$170,($T26&gt;=BRASS!$F$170),($T26&lt;=BRASS!$G$170),($AA26=BRASS!$E$170)),(BRASS!$C$170),(IF(AND($AR26=BRASS!$B$171,($T26&gt;=BRASS!$F$171),($T26&lt;=BRASS!$G$171),($AA26=BRASS!$E$171)),(BRASS!$C$171),(IF(AND($AR26=BRASS!$B$172,($T26&gt;=BRASS!$F$172),($T26&lt;=BRASS!$G$172),($AA26=BRASS!$E$172)),(BRASS!$C$172),(IF(AND($AR26=BRASS!$B$173,($T26&gt;=BRASS!$F$173),($T26&lt;=BRASS!$G$173),($AA26=BRASS!$E$173)),(BRASS!$C$173),(IF(AND($AR26=BRASS!$B$174,($T26&gt;=BRASS!$F$174),($T26&lt;=BRASS!$G$174),($AA26=BRASS!$E$174)),(BRASS!$C$174),(IF(AND($AR26=BRASS!$B$175,($T26&gt;=BRASS!$F$175),($T26&lt;=BRASS!$G$175),($AA26=BRASS!$E$175)),(BRASS!$C$175),(IF(AND($AR26=BRASS!$B$176,($T26&gt;=BRASS!$F$176),($T26&lt;=BRASS!$G$176),($AA26=BRASS!$E$176)),(BRASS!$C$176),(IF(AND($AR26=BRASS!$B$177,($T26&gt;=BRASS!$F$177),($T26&lt;=BRASS!$G$177),($AA26=BRASS!$E$177)),(BRASS!$C$177),(IF(AND($AR26=BRASS!$B$178,($T26&gt;=BRASS!$F$178),($T26&lt;=BRASS!$G$178),($AA26=BRASS!$E$178)),(BRASS!$C$178),(IF(AND($AR26=BRASS!$B$179,($T26&gt;=BRASS!$F$179),($T26&lt;=BRASS!$G$179),($AA26=BRASS!$E$179)),(BRASS!$C$179),(IF(AND($AR26=BRASS!$B$180,($T26&gt;=BRASS!$F$180),($T26&lt;=BRASS!$G$180),($AA26=BRASS!$E$180)),(BRASS!$C$180),(IF(AND($AR26=BRASS!$B$181,($T26&gt;=BRASS!$F$181),($T26&lt;=BRASS!$G$181),($AA26=BRASS!$E$181)),(BRASS!$C$181),(IF(AND($AR26=BRASS!$B$182,($T26&gt;=BRASS!$F$182),($T26&lt;=BRASS!$G$182),($AA26=BRASS!$E$182)),(BRASS!$C$182),(IF(AND($AR26=BRASS!$B$183,($T26&gt;=BRASS!$F$183),($T26&lt;=BRASS!$G$183),($AA26=BRASS!$E$183)),(BRASS!$C$183),(IF(AND($AR26=BRASS!$B$184,($T26&gt;=BRASS!$F$184),($T26&lt;=BRASS!$G$184),($AA26=BRASS!$E$184)),(BRASS!$C$184),(IF(AND($AR26=BRASS!$B$185,($T26&gt;=BRASS!$F$185),($T26&lt;=BRASS!$G$185),($AA26=BRASS!$E$185)),(BRASS!$C$185),(IF(AND($AR26=BRASS!$B$186,($T26&gt;=BRASS!$F$186),($T26&lt;=BRASS!$G$186),($AA26=BRASS!$E$186)),(BRASS!$C$186),(IF(AND($AR26=BRASS!$B$187,($T26&gt;=BRASS!$F$187),($T26&lt;=BRASS!$G$187),($AA26=BRASS!$E$187)),(BRASS!$C$187),(IF(AND($AR26=BRASS!$B$188,($T26&gt;=BRASS!$F$188),($T26&lt;=BRASS!$G$188),($AA26=BRASS!$E$188)),(BRASS!$C$188),(IF(AND($AR26=BRASS!$B$189,($T26&gt;=BRASS!$F$189),($T26&lt;=BRASS!$G$189),($AA26=BRASS!$E$189)),(BRASS!$C$189),(IF(AND($AR26=BRASS!$B$190,($T26&gt;=BRASS!$F$190),($T26&lt;=BRASS!$G$190),($AA26=BRASS!$E$190)),(BRASS!$C$190),(IF(AND($AR26=BRASS!$B$191,($T26&gt;=BRASS!$F$191),($T26&lt;=BRASS!$G$191),($AA26=BRASS!$E$191)),(BRASS!$C$191),(IF(AND($AR26=BRASS!$B$192,($T26&gt;=BRASS!$F$192),($T26&lt;=BRASS!$G$192),($AA26=BRASS!$E$192)),(BRASS!$C$192),(IF(AND($AR26=BRASS!$B$193,($T26&gt;=BRASS!$F$193),($T26&lt;=BRASS!$G$193),($AA26=BRASS!$E$193)),(BRASS!$C$193),(IF(AND($AR26=BRASS!$B$194,($T26&gt;=BRASS!$F$194),($T26&lt;=BRASS!$G$194),($AA26=BRASS!$E$194)),(BRASS!$C$194),(IF(AND($AR26=BRASS!$B$195,($T26&gt;=BRASS!$F$195),($T26&lt;=BRASS!$G$195),($AA26=BRASS!$E$195)),(BRASS!$C$195),(IF(AND($AR26=BRASS!$B$196,($T26&gt;=BRASS!$F$196),($T26&lt;=BRASS!$G$196),($AA26=BRASS!$E$196)),(BRASS!$C$196),("NA"))))))))))))))))))))))))))))))))))))))))))))))))))))))))))))))))))))))))))))))))))))))</f>
        <v>NA</v>
      </c>
      <c r="BD26" s="162" t="str">
        <f>IF(AND($AR26=BRASS!$B$60,($T26&gt;=BRASS!$F$60),($T26&lt;=BRASS!$G$60),($AA26=BRASS!$E$60)),(BRASS!$C$60),(IF(AND($AR26=BRASS!$B$61,($T26&gt;=BRASS!$F$61),($T26&lt;=BRASS!$G$61),($AA26=BRASS!$E$61)),(BRASS!$C$61),(IF(AND($AR26=BRASS!$B$62,($T26&gt;=BRASS!$F$62),($T26&lt;=BRASS!$G$62),($AA26=BRASS!$E$62)),(BRASS!$C$62),(IF(AND($AR26=BRASS!$B$63,($T26&gt;=BRASS!$F$63),($T26&lt;=BRASS!$G$63),($AA26=BRASS!$E$63)),(BRASS!$C$63),(IF(AND($AR26=BRASS!$B$64,($T26&gt;=BRASS!$F$64),($T26&lt;=BRASS!$G$64),($AA26=BRASS!$E$64)),(BRASS!$C$64),(IF(AND($AR26=BRASS!$B$65,($T26&gt;=BRASS!$F$65),($T26&lt;=BRASS!$G$65),($AA26=BRASS!$E$65)),(BRASS!$C$65),(IF(AND($AR26=BRASS!$B$66,($T26&gt;=BRASS!$F$66),($T26&lt;=BRASS!$G$66),($AA26=BRASS!$E$66)),(BRASS!$C$66),(IF(AND($AR26=BRASS!$B$67,($T26&gt;=BRASS!$F$67),($T26&lt;=BRASS!$G$67),($AA26=BRASS!$E$67)),(BRASS!$C$67),(IF(AND($AR26=BRASS!$B$68,($T26&gt;=BRASS!$F$68),($T26&lt;=BRASS!$G$68),($AA26=BRASS!$E$68)),(BRASS!$C$68),(IF(AND($AR26=BRASS!$B$69,($T26&gt;=BRASS!$F$69),($T26&lt;=BRASS!$G$69),($AA26=BRASS!$E$69)),(BRASS!$C$69),(IF(AND($AR26=BRASS!$B$70,($T26&gt;=BRASS!$F$70),($T26&lt;=BRASS!$G$70),($AA26=BRASS!$E$70)),(BRASS!$C$70),(IF(AND($AR26=BRASS!$B$71,($T26&gt;=BRASS!$F$71),($T26&lt;=BRASS!$G$71),($AA26=BRASS!$E$71)),(BRASS!$C$71),(IF(AND($AR26=BRASS!$B$72,($T26&gt;=BRASS!$F$72),($T26&lt;=BRASS!$G$72),($AA26=BRASS!$E$72)),(BRASS!$C$72),(IF(AND($AR26=BRASS!$B$73,($T26&gt;=BRASS!$F$73),($T26&lt;=BRASS!$G$73),($AA26=BRASS!$E$73)),(BRASS!$C$73),(IF(AND($AR26=BRASS!$B$74,($T26&gt;=BRASS!$F$74),($T26&lt;=BRASS!$G$74),($AA26=BRASS!$E$74)),(BRASS!$C$74),(IF(AND($AR26=BRASS!$B$75,($T26&gt;=BRASS!$F$75),($T26&lt;=BRASS!$G$75),($AA26=BRASS!$E$75)),(BRASS!$C$75),(IF(AND($AR26=BRASS!$B$76,($T26&gt;=BRASS!$F$76),($T26&lt;=BRASS!$G$76),($AA26=BRASS!$E$76)),(BRASS!$C$76),(IF(AND($AR26=BRASS!$B$77,($T26&gt;=BRASS!$F$77),($T26&lt;=BRASS!$G$77),($AA26=BRASS!$E$77)),(BRASS!$C$77),(IF(AND($AR26=BRASS!$B$78,($T26&gt;=BRASS!$F$78),($T26&lt;=BRASS!$G$78),($AA26=BRASS!$E$78)),(BRASS!$C$78),(IF(AND($AR26=BRASS!$B$79,($T26&gt;=BRASS!$F$79),($T26&lt;=BRASS!$G$79),($AA26=BRASS!$E$79)),(BRASS!$C$79),(IF(AND($AR26=BRASS!$B$80,($T26&gt;=BRASS!$F$80),($T26&lt;=BRASS!$G$80),($AA26=BRASS!$E$80)),(BRASS!$C$80),(IF(AND($AR26=BRASS!$B$81,($T26&gt;=BRASS!$F$81),($T26&lt;=BRASS!$G$81),($AA26=BRASS!$E$81)),(BRASS!$C$81),(IF(AND($AR26=BRASS!$B$82,($T26&gt;=BRASS!$F$82),($T26&lt;=BRASS!$G$82),($AA26=BRASS!$E$82)),(BRASS!$C$82),(IF(AND($AR26=BRASS!$B$83,($T26&gt;=BRASS!$F$83),($T26&lt;=BRASS!$G$83),($AA26=BRASS!$E$83)),(BRASS!$C$83),(IF(AND($AR26=BRASS!$B$84,($T26&gt;=BRASS!$F$84),($T26&lt;=BRASS!$G$84),($AA26=BRASS!$E$84)),(BRASS!$C$84),(IF(AND($AR26=BRASS!$B$85,($T26&gt;=BRASS!$F$85),($T26&lt;=BRASS!$G$85),($AA26=BRASS!$E$85)),(BRASS!$C$85),(IF(AND($AR26=BRASS!$B$86,($T26&gt;=BRASS!$F$86),($T26&lt;=BRASS!$G$86),($AA26=BRASS!$E$86)),(BRASS!$C$86),(IF(AND($AR26=BRASS!$B$87,($T26&gt;=BRASS!$F$87),($T26&lt;=BRASS!$G$87),($AA26=BRASS!$E$87)),(BRASS!$C$87),(IF(AND($AR26=BRASS!$B$88,($T26&gt;=BRASS!$F$88),($T26&lt;=BRASS!$G$88),($AA26=BRASS!$E$88)),(BRASS!$C$88),(IF(AND($AR26=BRASS!$B$89,($T26&gt;=BRASS!$F$89),($T26&lt;=BRASS!$G$89),($AA26=BRASS!$E$89)),(BRASS!$C$89),(IF(AND($AR26=BRASS!$B$90,($T26&gt;=BRASS!$F$90),($T26&lt;=BRASS!$G$90),($AA26=BRASS!$E$90)),(BRASS!$C$90),(IF(AND($AR26=BRASS!$B$91,($T26&gt;=BRASS!$F$91),($T26&lt;=BRASS!$G$91),($AA26=BRASS!$E$91)),(BRASS!$C$91),(IF(AND($AR26=BRASS!$B$92,($T26&gt;=BRASS!$F$92),($T26&lt;=BRASS!$G$92),($AA26=BRASS!$E$92)),(BRASS!$C$92),(IF(AND($AR26=BRASS!$B$93,($T26&gt;=BRASS!$F$93),($T26&lt;=BRASS!$G$93),($AA26=BRASS!$E$93)),(BRASS!$C$93),(IF(AND($AR26=BRASS!$B$94,($T26&gt;=BRASS!$F$94),($T26&lt;=BRASS!$G$94),($AA26=BRASS!$E$94)),(BRASS!$C$94),(IF(AND($AR26=BRASS!$B$95,($T26&gt;=BRASS!$F$95),($T26&lt;=BRASS!$G$95),($AA26=BRASS!$E$95)),(BRASS!$C$95),(IF(AND($AR26=BRASS!$B$96,($T26&gt;=BRASS!$F$96),($T26&lt;=BRASS!$G$96),($AA26=BRASS!$E$96)),(BRASS!$C$96),(IF(AND($AR26=BRASS!$B$97,($T26&gt;=BRASS!$F$97),($T26&lt;=BRASS!$G$97),($AA26=BRASS!$E$97)),(BRASS!$C$97),("NA"))))))))))))))))))))))))))))))))))))))))))))))))))))))))))))))))))))))))))))</f>
        <v>NA</v>
      </c>
      <c r="BE26" s="97"/>
      <c r="BF26" s="85" t="str">
        <f t="shared" si="18"/>
        <v/>
      </c>
      <c r="BG26" s="85" t="str">
        <f t="shared" si="19"/>
        <v/>
      </c>
      <c r="BH26" s="85" t="str">
        <f>IF(AND($AR26=SS!$B$4,($T26&gt;=SS!$F$4),($T26&lt;=SS!$G$4),($V26=SS!$E$4)),(SS!$C$4),(IF(AND($AR26=SS!$B$5,($T26&gt;=SS!$F$5),($T26&lt;=SS!$G$5),($V26=SS!$E$5)),(SS!$C$5),(IF(AND($AR26=SS!$B$6,($T26&gt;=SS!$F$6),($T26&lt;=SS!$G$6),($V26=SS!$E$6)),(SS!$C$6),(IF(AND($AR26=SS!$B$7,($T26&gt;=SS!$F$7),($T26&lt;=SS!$G$7),($V26=SS!$E$7)),(SS!$C$7),(IF(AND($AR26=SS!$B$8,($T26&gt;=SS!$F$8),($T26&lt;=SS!$G$8),($V26=SS!$E$8)),(SS!$C$8),(IF(AND($AR26=SS!$B$9,($T26&gt;=SS!$F$9),($T26&lt;=SS!$G$9),($V26=SS!$E$9)),(SS!$C$9),(IF(AND($AR26=SS!$B$10,($T26&gt;=SS!$F$10),($T26&lt;=SS!$G$10),($V26=SS!$E$10)),(SS!$C$10),(IF(AND($AR26=SS!$B$11,($T26&gt;=SS!$F$11),($T26&lt;=SS!$G$11),($V26=SS!$E$11)),(SS!$C$11),(IF(AND($AR26=SS!$B$12,($T26&gt;=SS!$F$12),($T26&lt;=SS!$G$12),($V26=SS!$E$12)),(SS!$C$12),(IF(AND($AR26=SS!$B$13,($T26&gt;=SS!$F$13),($T26&lt;=SS!$G$13),($V26=SS!$E$13)),(SS!$C$13),(IF(AND($AR26=SS!$B$14,($T26&gt;=SS!$F$14),($T26&lt;=SS!$G$14),($V26=SS!$E$14)),(SS!$C$14),(IF(AND($AR26=SS!$B$15,($T26&gt;=SS!$F$15),($T26&lt;=SS!$G$15),($V26=SS!$E$15)),(SS!$C$15),(IF(AND($AR26=SS!$B$16,($T26&gt;=SS!$F$16),($T26&lt;=SS!$G$16),($V26=SS!$E$16)),(SS!$C$16),(IF(AND($AR26=SS!$B$17,($T26&gt;=SS!$F$17),($T26&lt;=SS!$G$17),($V26=SS!$E$17)),(SS!$C$17),(IF(AND($AR26=SS!$B$18,($T26&gt;=SS!$F$18),($T26&lt;=SS!$G$18),($V26=SS!$E$18)),(SS!$C$18),(IF(AND($AR26=SS!$B$19,($T26&gt;=SS!$F$19),($T26&lt;=SS!$G$19),($V26=SS!$E$19)),(SS!$C$19),(IF(AND($AR26=SS!$B$20,($T26&gt;=SS!$F$20),($T26&lt;=SS!$G$20),($V26=SS!$E$20)),(SS!$C$20),(IF(AND($AR26=SS!$B$21,($T26&gt;=SS!$F$21),($T26&lt;=SS!$G$21),($V26=SS!$E$21)),(SS!$C$21),(IF(AND($AR26=SS!$B$22,($T26&gt;=SS!$F$22),($T26&lt;=SS!$G$22),($V26=SS!$E$22)),(SS!$C$22),(IF(AND($AR26=SS!$B$23,($T26&gt;=SS!$F$23),($T26&lt;=SS!$G$23),($V26=SS!$E$23)),(SS!$C$23),(IF(AND($AR26=SS!$B$24,($T26&gt;=SS!$F$24),($T26&lt;=SS!$G$24),($V26=SS!$E$24)),(SS!$C$24),(IF(AND($AR26=SS!$B$25,($T26&gt;=SS!$F$25),($T26&lt;=SS!$G$25),($V26=SS!$E$25)),(SS!$C$25),(IF(AND($AR26=SS!$B$26,($T26&gt;=SS!$F$26),($T26&lt;=SS!$G$26),($V26=SS!$E$26)),(SS!$C$26),(IF(AND($AR26=SS!$B$27,($T26&gt;=SS!$F$27),($T26&lt;=SS!$G$27),($V26=SS!$E$27)),(SS!$C$27),(IF(AND($AR26=SS!$B$28,($T26&gt;=SS!$F$28),($T26&lt;=SS!$G$28),($V26=SS!$E$28)),(SS!$C$28),(IF(AND($AR26=SS!$B$29,($T26&gt;=SS!$F$29),($T26&lt;=SS!$G$29),($V26=SS!$E$29)),(SS!$C$29),(IF(AND($AR26=SS!$B$30,($T26&gt;=SS!$F$30),($T26&lt;=SS!$G$30),($V26=SS!$E$30)),(SS!$C$30),("NA"))))))))))))))))))))))))))))))))))))))))))))))))))))))</f>
        <v>NA</v>
      </c>
      <c r="BI26" s="83" t="str">
        <f>(IF(AND($AR26=SS!$B$31,($T26&gt;=SS!$F$31),($T26&lt;=SS!$G$31),($V26=SS!$E$31)),(SS!$C$31),(IF(AND($AR26=SS!$B$32,($T26&gt;=SS!$F$32),($T26&lt;=SS!$G$32),($V26=SS!$E$32)),(SS!$C$32),(IF(AND($AR26=SS!$B$33,($T26&gt;=SS!$F$33),($T26&lt;=SS!$G$33),($V26=SS!$E$33)),(SS!$C$33),(IF(AND($AR26=SS!$B$34,($T26&gt;=SS!$F$34),($T26&lt;=SS!$G$34),($V26=SS!$E$34)),(SS!$C$34),(IF(AND($AR26=SS!$B$35,($T26&gt;=SS!$F$35),($T26&lt;=SS!$G$35),($V26=SS!$E$35)),(SS!$C$35),(IF(AND($AR26=SS!$B$36,($T26&gt;=SS!$F$36),($T26&lt;=SS!$G$36),($V26=SS!$E$36)),(SS!$C$36),(IF(AND($AR26=SS!$B$37,($T26&gt;=SS!$F$37),($T26&lt;=SS!$G$37),($V26=SS!$E$37)),(SS!$C$37),(IF(AND($AR26=SS!$B$38,($T26&gt;=SS!$F$38),($T26&lt;=SS!$G$38),($V26=SS!$E$38)),(SS!$C$38),(IF(AND($AR26=SS!$B$39,($T26&gt;=SS!$F$39),($T26&lt;=SS!$G$39),($V26=SS!$E$39)),(SS!$C$39),(IF(AND($AR26=SS!$B$40,($T26&gt;=SS!$F$40),($T26&lt;=SS!$G$40),($V26=SS!$E$40)),(SS!$C$40),(IF(AND($AR26=SS!$B$41,($T26&gt;=SS!$F$41),($T26&lt;=SS!$G$41),($V26=SS!$E$41)),(SS!$C$41),(IF(AND($AR26=SS!$B$42,($T26&gt;=SS!$F$42),($T26&lt;=SS!$G$42),($V26=SS!$E$42)),(SS!$C$42),(IF(AND($AR26=SS!$B$43,($T26&gt;=SS!$F$43),($T26&lt;=SS!$G$43),($V26=SS!$E$43)),(SS!$C$43),(IF(AND($AR26=SS!$B$44,($T26&gt;=SS!$F$44),($T26&lt;=SS!$G$44),($V26=SS!$E$44)),(SS!$C$44),(IF(AND($AR26=SS!$B$45,($T26&gt;=SS!$F$45),($T26&lt;=SS!$G$45),($V26=SS!$E$45)),(SS!$C$45),(IF(AND($AR26=SS!$B$46,($T26&gt;=SS!$F$46),($T26&lt;=SS!$G$46),($V26=SS!$E$46)),(SS!$C$46),(IF(AND($AR26=SS!$B$47,($T26&gt;=SS!$F$47),($T26&lt;=SS!$G$47),($V26=SS!$E$47)),(SS!$C$47),(IF(AND($AR26=SS!$B$48,($T26&gt;=SS!$F$48),($T26&lt;=SS!$G$48),($V26=SS!$E$48)),(SS!$C$48),(IF(AND($AR26=SS!$B$49,($T26&gt;=SS!$F$49),($T26&lt;=SS!$G$49),($V26=SS!$E$49)),(SS!$C$49),(IF(AND($AR26=SS!$B$50,($T26&gt;=SS!$F$50),($T26&lt;=SS!$G$50),($V26=SS!$E$50)),(SS!$C$50),(IF(AND($AR26=SS!$B$51,($T26&gt;=SS!$F$51),($T26&lt;=SS!$G$51),($V26=SS!$E$51)),(SS!$C$51),(IF(AND($AR26=SS!$B$52,($T26&gt;=SS!$F$52),($T26&lt;=SS!$G$52),($V26=SS!$E$52)),(SS!$C$52),(IF(AND($AR26=SS!$B$53,($T26&gt;=SS!$F$53),($T26&lt;=SS!$G$53),($V26=SS!$E$53)),(SS!$C$53),(IF(AND($AR26=SS!$B$54,($T26&gt;=SS!$F$54),($T26&lt;=SS!$G$54),($V26=SS!$E$54)),(SS!$C$54),(IF(AND($AR26=SS!$B$55,($T26&gt;=SS!$F$55),($T26&lt;=SS!$G$55),($V26=SS!$E$55)),(SS!$C$55),(IF(AND($AR26=SS!$B$56,($T26&gt;=SS!$F$56),($T26&lt;=SS!$G$56),($V26=SS!$E$56)),(SS!$C$56),(IF(AND($AR26=SS!$B$57,($T26&gt;=SS!$F$57),($T26&lt;=SS!$G$57),($V26=SS!$E$57)),(SS!$C$57),(IF(AND($AR26=SS!$B$58,($T26&gt;=SS!$F$58),($T26&lt;=SS!$G$58),($V26=SS!$E$58)),(SS!$C$58),(IF(AND($AR26=SS!$B$59,($T26&gt;=SS!$F$59),($T26&lt;=SS!$G$59),($V26=SS!$E$59)),(SS!$C$59),(IF(AND($AR26=SS!$B$60,($T26&gt;=SS!$F$60),($T26&lt;=SS!$G$60),($V26=SS!$E$60)),(SS!$C$60),("NA")))))))))))))))))))))))))))))))))))))))))))))))))))))))))))))</f>
        <v>NA</v>
      </c>
      <c r="BJ26" s="82" t="str">
        <f>IF(AND($AR26=SS!$B$61,($T26&gt;=SS!$F$61),($T26&lt;=SS!$G$61),($V26=SS!$E$61)),(SS!$C$61),(IF(AND($AR26=SS!$B$62,($T26&gt;=SS!$F$62),($T26&lt;=SS!$G$62),($V26=SS!$E$62)),(SS!$C$62),(IF(AND($AR26=SS!$B$63,($T26&gt;=SS!$F$63),($T26&lt;=SS!$G$63),($V26=SS!$E$63)),(SS!$C$63),(IF(AND($AR26=SS!$B$64,($T26&gt;=SS!$F$64),($T26&lt;=SS!$G$64),($V26=SS!$E$64)),(SS!$C$64),(IF(AND($AR26=SS!$B$65,($T26&gt;=SS!$F$65),($T26&lt;=SS!$G$65),($V26=SS!$E$65)),(SS!$C$65),(IF(AND($AR26=SS!$B$66,($T26&gt;=SS!$F$66),($T26&lt;=SS!$G$66),($V26=SS!$E$66)),(SS!$C$66),(IF(AND($AR26=SS!$B$67,($T26&gt;=SS!$F$67),($T26&lt;=SS!$G$67),($V26=SS!$E$67)),(SS!$C$67),(IF(AND($AR26=SS!$B$68,($T26&gt;=SS!$F$68),($T26&lt;=SS!$G$68),($V26=SS!$E$68)),(SS!$C$68),(IF(AND($AR26=SS!$B$69,($T26&gt;=SS!$F$69),($T26&lt;=SS!$G$69),($V26=SS!$E$69)),(SS!$C$69),(IF(AND($AR26=SS!$B$70,($T26&gt;=SS!$F$70),($T26&lt;=SS!$G$70),($V26=SS!$E$70)),(SS!$C$70),(IF(AND($AR26=SS!$B$71,($T26&gt;=SS!$F$71),($T26&lt;=SS!$G$71),($V26=SS!$E$71)),(SS!$C$71),(IF(AND($AR26=SS!$B$72,($T26&gt;=SS!$F$72),($T26&lt;=SS!$G$72),($V26=SS!$E$72)),(SS!$C$72),(IF(AND($AR26=SS!$B$73,($T26&gt;=SS!$F$73),($T26&lt;=SS!$G$73),($V26=SS!$E$73)),(SS!$C$73),(IF(AND($AR26=SS!$B$74,($T26&gt;=SS!$F$74),($T26&lt;=SS!$G$74),($V26=SS!$E$74)),(SS!$C$74),(IF(AND($AR26=SS!$B$75,($T26&gt;=SS!$F$75),($T26&lt;=SS!$G$75),($V26=SS!$E$75)),(SS!$C$75),(IF(AND($AR26=SS!$B$76,($T26&gt;=SS!$F$76),($T26&lt;=SS!$G$76),($V26=SS!$E$76)),(SS!$C$76),("NA"))))))))))))))))))))))))))))))))</f>
        <v>NA</v>
      </c>
      <c r="BK26" s="82" t="str">
        <f>IF(AND($AR26=SS!$B$77,($T26&gt;=SS!$F$77),($T26&lt;=SS!$G$77),($V26=SS!$E$77)),(SS!$C$77),(IF(AND($AR26=SS!$B$78,($T26&gt;=SS!$F$78),($T26&lt;=SS!$G$78),($V26=SS!$E$78)),(SS!$C$78),(IF(AND($AR26=SS!$B$79,($T26&gt;=SS!$F$79),($T26&lt;=SS!$G$79),($V26=SS!$E$79)),(SS!$C$79),(IF(AND($AR26=SS!$B$80,($T26&gt;=SS!$F$80),($T26&lt;=SS!$G$80),($V26=SS!$E$80)),(SS!$C$80),(IF(AND($AR26=SS!$B$81,($T26&gt;=SS!$F$81),($T26&lt;=SS!$G$81),($V26=SS!$E$81)),(SS!$C$81),(IF(AND($AR26=SS!$B$82,($T26&gt;=SS!$F$82),($T26&lt;=SS!$G$82),($V26=SS!$E$82)),(SS!$C$82),(IF(AND($AR26=SS!$B$83,($T26&gt;=SS!$F$83),($T26&lt;=SS!$G$83),($V26=SS!$E$83)),(SS!$C$83),(IF(AND($AR26=SS!$B$84,($T26&gt;=SS!$F$84),($T26&lt;=SS!$G$84),($V26=SS!$E$84)),(SS!$C$84),(IF(AND($AR26=SS!$B$85,($T26&gt;=SS!$F$85),($T26&lt;=SS!$G$85),($V26=SS!$E$85)),(SS!$C$85),(IF(AND($AR26=SS!$B$86,($T26&gt;=SS!$F$86),($T26&lt;=SS!$G$86),($V26=SS!$E$86)),(SS!$C$86),(IF(AND($AR26=SS!$B$87,($T26&gt;=SS!$F$87),($T26&lt;=SS!$G$87),($V26=SS!$E$87)),(SS!$C$87),(IF(AND($AR26=SS!$B$88,($T26&gt;=SS!$F$88),($T26&lt;=SS!$G$88),($V26=SS!$E$88)),(SS!$C$88),(IF(AND($AR26=SS!$B$89,($T26&gt;=SS!$F$89),($T26&lt;=SS!$G$89),($V26=SS!$E$89)),(SS!$C$89),(IF(AND($AR26=SS!$B$90,($T26&gt;=SS!$F$90),($T26&lt;=SS!$G$90),($V26=SS!$E$90)),(SS!$C$90),(IF(AND($AR26=SS!$B$91,($T26&gt;=SS!$F$91),($T26&lt;=SS!$G$91),($V26=SS!$E$91)),(SS!$C$91),(IF(AND($AR26=SS!$B$92,($T26&gt;=SS!$F$92),($T26&lt;=SS!$G$92),($V26=SS!$E$92)),(SS!$C$92),(IF(AND($AR26=SS!$B$93,($T26&gt;=SS!$F$93),($T26&lt;=SS!$G$93),($V26=SS!$E$93)),(SS!$C$93),(IF(AND($AR26=SS!$B$94,($T26&gt;=SS!$F$94),($T26&lt;=SS!$G$94),($V26=SS!$E$94)),(SS!$C$94),(IF(AND($AR26=SS!$B$95,($T26&gt;=SS!$F$95),($T26&lt;=SS!$G$95),($V26=SS!$E$95)),(SS!$C$95),(IF(AND($AR26=SS!$B$96,($T26&gt;=SS!$F$96),($T26&lt;=SS!$G$96),($V26=SS!$E$96)),(SS!$C$96),("NA"))))))))))))))))))))))))))))))))))))))))</f>
        <v>NA</v>
      </c>
      <c r="BL26" s="85" t="str">
        <f t="shared" si="20"/>
        <v/>
      </c>
      <c r="BM26" s="85" t="str">
        <f t="shared" si="21"/>
        <v/>
      </c>
      <c r="BN26" s="85" t="str">
        <f>IF(AND($AR26=SS!$B$4,($T26&gt;=SS!$F$4),($T26&lt;=SS!$G$4),($AA26=SS!$E$4)),(SS!$C$4),(IF(AND($AR26=SS!$B$5,($T26&gt;=SS!$F$5),($T26&lt;=SS!$G$5),($AA26=SS!$E$5)),(SS!$C$5),(IF(AND($AR26=SS!$B$6,($T26&gt;=SS!$F$6),($T26&lt;=SS!$G$6),($AA26=SS!$E$6)),(SS!$C$6),(IF(AND($AR26=SS!$B$7,($T26&gt;=SS!$F$7),($T26&lt;=SS!$G$7),($AA26=SS!$E$7)),(SS!$C$7),(IF(AND($AR26=SS!$B$8,($T26&gt;=SS!$F$8),($T26&lt;=SS!$G$8),($AA26=SS!$E$8)),(SS!$C$8),(IF(AND($AR26=SS!$B$9,($T26&gt;=SS!$F$9),($T26&lt;=SS!$G$9),($AA26=SS!$E$9)),(SS!$C$9),(IF(AND($AR26=SS!$B$10,($T26&gt;=SS!$F$10),($T26&lt;=SS!$G$10),($AA26=SS!$E$10)),(SS!$C$10),(IF(AND($AR26=SS!$B$11,($T26&gt;=SS!$F$11),($T26&lt;=SS!$G$11),($AA26=SS!$E$11)),(SS!$C$11),(IF(AND($AR26=SS!$B$12,($T26&gt;=SS!$F$12),($T26&lt;=SS!$G$12),($AA26=SS!$E$12)),(SS!$C$12),(IF(AND($AR26=SS!$B$13,($T26&gt;=SS!$F$13),($T26&lt;=SS!$G$13),($AA26=SS!$E$13)),(SS!$C$13),(IF(AND($AR26=SS!$B$14,($T26&gt;=SS!$F$14),($T26&lt;=SS!$G$14),($AA26=SS!$E$14)),(SS!$C$14),(IF(AND($AR26=SS!$B$15,($T26&gt;=SS!$F$15),($T26&lt;=SS!$G$15),($AA26=SS!$E$15)),(SS!$C$15),(IF(AND($AR26=SS!$B$16,($T26&gt;=SS!$F$16),($T26&lt;=SS!$G$16),($AA26=SS!$E$16)),(SS!$C$16),(IF(AND($AR26=SS!$B$17,($T26&gt;=SS!$F$17),($T26&lt;=SS!$G$17),($AA26=SS!$E$17)),(SS!$C$17),(IF(AND($AR26=SS!$B$18,($T26&gt;=SS!$F$18),($T26&lt;=SS!$G$18),($AA26=SS!$E$18)),(SS!$C$18),(IF(AND($AR26=SS!$B$19,($T26&gt;=SS!$F$19),($T26&lt;=SS!$G$19),($AA26=SS!$E$19)),(SS!$C$19),(IF(AND($AR26=SS!$B$20,($T26&gt;=SS!$F$20),($T26&lt;=SS!$G$20),($AA26=SS!$E$20)),(SS!$C$20),(IF(AND($AR26=SS!$B$21,($T26&gt;=SS!$F$21),($T26&lt;=SS!$G$21),($AA26=SS!$E$21)),(SS!$C$21),(IF(AND($AR26=SS!$B$22,($T26&gt;=SS!$F$22),($T26&lt;=SS!$G$22),($AA26=SS!$E$22)),(SS!$C$22),(IF(AND($AR26=SS!$B$23,($T26&gt;=SS!$F$23),($T26&lt;=SS!$G$23),($AA26=SS!$E$23)),(SS!$C$23),(IF(AND($AR26=SS!$B$24,($T26&gt;=SS!$F$24),($T26&lt;=SS!$G$24),($AA26=SS!$E$24)),(SS!$C$24),(IF(AND($AR26=SS!$B$25,($T26&gt;=SS!$F$25),($T26&lt;=SS!$G$25),($AA26=SS!$E$25)),(SS!$C$25),(IF(AND($AR26=SS!$B$26,($T26&gt;=SS!$F$26),($T26&lt;=SS!$G$26),($AA26=SS!$E$26)),(SS!$C$26),(IF(AND($AR26=SS!$B$27,($T26&gt;=SS!$F$27),($T26&lt;=SS!$G$27),($AA26=SS!$E$27)),(SS!$C$27),(IF(AND($AR26=SS!$B$28,($T26&gt;=SS!$F$28),($T26&lt;=SS!$G$28),($AA26=SS!$E$28)),(SS!$C$28),(IF(AND($AR26=SS!$B$29,($T26&gt;=SS!$F$29),($T26&lt;=SS!$G$29),($AA26=SS!$E$29)),(SS!$C$29),(IF(AND($AR26=SS!$B$30,($T26&gt;=SS!$F$30),($T26&lt;=SS!$G$30),($AA26=SS!$E$30)),(SS!$C$30),(IF(AND($AR26=SS!$B$31,($T26&gt;=SS!$F$31),($T26&lt;=SS!$G$31),($AA26=SS!$E$31)),(SS!$C$31),(IF(AND($AR26=SS!$B$32,($T26&gt;=SS!$F$32),($T26&lt;=SS!$G$32),($AA26=SS!$E$32)),(SS!$C$32),(IF(AND($AR26=SS!$B$33,($T26&gt;=SS!$F$33),($T26&lt;=SS!$G$33),($AA26=SS!$E$33)),(SS!$C$33),(IF(AND($AR26=SS!$B$34,($T26&gt;=SS!$F$34),($T26&lt;=SS!$G$34),($AA26=SS!$E$34)),(SS!$C$34),(IF(AND($AR26=SS!$B$35,($T26&gt;=SS!$F$35),($T26&lt;=SS!$G$35),($AA26=SS!$E$35)),(SS!$C$35),(IF(AND($AR26=SS!$B$36,($T26&gt;=SS!$F$36),($T26&lt;=SS!$G$36),($AA26=SS!$E$36)),(SS!$C$36),(IF(AND($AR26=SS!$B$37,($T26&gt;=SS!$F$37),($T26&lt;=SS!$G$37),($AA26=SS!$E$37)),(SS!$C$37),(IF(AND($AR26=SS!$B$38,($T26&gt;=SS!$F$38),($T26&lt;=SS!$G$38),($AA26=SS!$E$38)),(SS!$C$38),(IF(AND($AR26=SS!$B$39,($T26&gt;=SS!$F$39),($T26&lt;=SS!$G$39),($AA26=SS!$E$39)),(SS!$C$39),(IF(AND($AR26=SS!$B$40,($T26&gt;=SS!$F$40),($T26&lt;=SS!$G$40),($AA26=SS!$E$40)),(SS!$C$40),(IF(AND($AR26=SS!$B$41,($T26&gt;=SS!$F$41),($T26&lt;=SS!$G$41),($AA26=SS!$E$41)),(SS!$C$41),(IF(AND($AR26=SS!$B$42,($T26&gt;=SS!$F$42),($T26&lt;=SS!$G$42),($AA26=SS!$E$42)),(SS!$C$42),(IF(AND($AR26=SS!$B$43,($T26&gt;=SS!$F$43),($T26&lt;=SS!$G$43),($AA26=SS!$E$43)),(SS!$C$43),(IF(AND($AR26=SS!$B$44,($T26&gt;=SS!$F$44),($T26&lt;=SS!$G$44),($AA26=SS!$E$44)),(SS!$C$44),(IF(AND($AR26=SS!$B$45,($T26&gt;=SS!$F$45),($T26&lt;=SS!$G$45),($AA26=SS!$E$45)),(SS!$C$45),(IF(AND($AR26=SS!$B$46,($T26&gt;=SS!$F$46),($T26&lt;=SS!$G$46),($AA26=SS!$E$46)),(SS!$C$46),(IF(AND($AR26=SS!$B$47,($T26&gt;=SS!$F$47),($T26&lt;=SS!$G$47),($AA26=SS!$E$47)),(SS!$C$47),(IF(AND($AR26=SS!$B$48,($T26&gt;=SS!$F$48),($T26&lt;=SS!$G$48),($AA26=SS!$E$48)),(SS!$C$48),(IF(AND($AR26=SS!$B$49,($T26&gt;=SS!$F$49),($T26&lt;=SS!$G$49),($AA26=SS!$E$49)),(SS!$C$49),(IF(AND($AR26=SS!$B$50,($T26&gt;=SS!$F$50),($T26&lt;=SS!$G$50),($AA26=SS!$E$50)),(SS!$C$50),(IF(AND($AR26=SS!$B$51,($T26&gt;=SS!$F$51),($T26&lt;=SS!$G$51),($AA26=SS!$E$51)),(SS!$C$51),(IF(AND($AR26=SS!$B$52,($T26&gt;=SS!$F$52),($T26&lt;=SS!$G$52),($AA26=SS!$E$52)),(SS!$C$52),(IF(AND($AR26=SS!$B$53,($T26&gt;=SS!$F$53),($T26&lt;=SS!$G$53),($AA26=SS!$E$53)),(SS!$C$53),(IF(AND($AR26=SS!$B$54,($T26&gt;=SS!$F$54),($T26&lt;=SS!$G$54),($AA26=SS!$E$54)),(SS!$C$54),(IF(AND($AR26=SS!$B$55,($T26&gt;=SS!$F$55),($T26&lt;=SS!$G$55),($AA26=SS!$E$55)),(SS!$C$55),(IF(AND($AR26=SS!$B$56,($T26&gt;=SS!$F$56),($T26&lt;=SS!$G$56),($AA26=SS!$E$56)),(SS!$C$56),(IF(AND($AR26=SS!$B$57,($T26&gt;=SS!$F$57),($T26&lt;=SS!$G$57),($AA26=SS!$E$57)),(SS!$C$57),(IF(AND($AR26=SS!$B$58,($T26&gt;=SS!$F$58),($T26&lt;=SS!$G$58),($AA26=SS!$E$58)),(SS!$C$58),(IF(AND($AR26=SS!$B$59,($T26&gt;=SS!$F$59),($T26&lt;=SS!$G$59),($AA26=SS!$E$59)),(SS!$C$59),("NA"))))))))))))))))))))))))))))))))))))))))))))))))))))))))))))))))))))))))))))))))))))))))))))))))))))))))))))))))</f>
        <v>NA</v>
      </c>
      <c r="BO26" s="83" t="str">
        <f>(IF(AND($AR26=SS!$B$31,($T26&gt;=SS!$F$31),($T26&lt;=SS!$G$31),($AA26=SS!$E$31)),(SS!$C$31),(IF(AND($AR26=SS!$B$32,($T26&gt;=SS!$F$32),($T26&lt;=SS!$G$32),($AA26=SS!$E$32)),(SS!$C$32),(IF(AND($AR26=SS!$B$33,($T26&gt;=SS!$F$33),($T26&lt;=SS!$G$33),($AA26=SS!$E$33)),(SS!$C$33),(IF(AND($AR26=SS!$B$34,($T26&gt;=SS!$F$34),($T26&lt;=SS!$G$34),($AA26=SS!$E$34)),(SS!$C$34),(IF(AND($AR26=SS!$B$35,($T26&gt;=SS!$F$35),($T26&lt;=SS!$G$35),($AA26=SS!$E$35)),(SS!$C$35),(IF(AND($AR26=SS!$B$36,($T26&gt;=SS!$F$36),($T26&lt;=SS!$G$36),($AA26=SS!$E$36)),(SS!$C$36),(IF(AND($AR26=SS!$B$37,($T26&gt;=SS!$F$37),($T26&lt;=SS!$G$37),($AA26=SS!$E$37)),(SS!$C$37),(IF(AND($AR26=SS!$B$38,($T26&gt;=SS!$F$38),($T26&lt;=SS!$G$38),($AA26=SS!$E$38)),(SS!$C$38),(IF(AND($AR26=SS!$B$39,($T26&gt;=SS!$F$39),($T26&lt;=SS!$G$39),($AA26=SS!$E$39)),(SS!$C$39),(IF(AND($AR26=SS!$B$40,($T26&gt;=SS!$F$40),($T26&lt;=SS!$G$40),($AA26=SS!$E$40)),(SS!$C$40),(IF(AND($AR26=SS!$B$41,($T26&gt;=SS!$F$41),($T26&lt;=SS!$G$41),($AA26=SS!$E$41)),(SS!$C$41),(IF(AND($AR26=SS!$B$42,($T26&gt;=SS!$F$42),($T26&lt;=SS!$G$42),($AA26=SS!$E$42)),(SS!$C$42),(IF(AND($AR26=SS!$B$43,($T26&gt;=SS!$F$43),($T26&lt;=SS!$G$43),($AA26=SS!$E$43)),(SS!$C$43),(IF(AND($AR26=SS!$B$44,($T26&gt;=SS!$F$44),($T26&lt;=SS!$G$44),($AA26=SS!$E$44)),(SS!$C$44),(IF(AND($AR26=SS!$B$45,($T26&gt;=SS!$F$45),($T26&lt;=SS!$G$45),($AA26=SS!$E$45)),(SS!$C$45),(IF(AND($AR26=SS!$B$46,($T26&gt;=SS!$F$46),($T26&lt;=SS!$G$46),($AA26=SS!$E$46)),(SS!$C$46),(IF(AND($AR26=SS!$B$47,($T26&gt;=SS!$F$47),($T26&lt;=SS!$G$47),($AA26=SS!$E$47)),(SS!$C$47),(IF(AND($AR26=SS!$B$48,($T26&gt;=SS!$F$48),($T26&lt;=SS!$G$48),($AA26=SS!$E$48)),(SS!$C$48),(IF(AND($AR26=SS!$B$49,($T26&gt;=SS!$F$49),($T26&lt;=SS!$G$49),($AA26=SS!$E$49)),(SS!$C$49),(IF(AND($AR26=SS!$B$50,($T26&gt;=SS!$F$50),($T26&lt;=SS!$G$50),($AA26=SS!$E$50)),(SS!$C$50),(IF(AND($AR26=SS!$B$51,($T26&gt;=SS!$F$51),($T26&lt;=SS!$G$51),($AA26=SS!$E$51)),(SS!$C$51),(IF(AND($AR26=SS!$B$52,($T26&gt;=SS!$F$52),($T26&lt;=SS!$G$52),($AA26=SS!$E$52)),(SS!$C$52),(IF(AND($AR26=SS!$B$53,($T26&gt;=SS!$F$53),($T26&lt;=SS!$G$53),($AA26=SS!$E$53)),(SS!$C$53),(IF(AND($AR26=SS!$B$54,($T26&gt;=SS!$F$54),($T26&lt;=SS!$G$54),($AA26=SS!$E$54)),(SS!$C$54),(IF(AND($AR26=SS!$B$55,($T26&gt;=SS!$F$55),($T26&lt;=SS!$G$55),($AA26=SS!$E$55)),(SS!$C$55),(IF(AND($AR26=SS!$B$56,($T26&gt;=SS!$F$56),($T26&lt;=SS!$G$56),($AA26=SS!$E$56)),(SS!$C$56),(IF(AND($AR26=SS!$B$57,($T26&gt;=SS!$F$57),($T26&lt;=SS!$G$57),($AA26=SS!$E$57)),(SS!$C$57),(IF(AND($AR26=SS!$B$58,($T26&gt;=SS!$F$58),($T26&lt;=SS!$G$58),($AA26=SS!$E$58)),(SS!$C$58),(IF(AND($AR26=SS!$B$59,($T26&gt;=SS!$F$59),($T26&lt;=SS!$G$59),($AA26=SS!$E$59)),(SS!$C$59),("NA")))))))))))))))))))))))))))))))))))))))))))))))))))))))))))</f>
        <v>NA</v>
      </c>
      <c r="BP26" s="152" t="str">
        <f>IF(AND($AR26=SS!$B$61,($T26&gt;=SS!$F$61),($T26&lt;=SS!$G$61),($AA26=SS!$E$61)),(SS!$C$61),(IF(AND($AR26=SS!$B$62,($T26&gt;=SS!$F$62),($T26&lt;=SS!$G$62),($AA26=SS!$E$62)),(SS!$C$62),(IF(AND($AR26=SS!$B$63,($T26&gt;=SS!$F$63),($T26&lt;=SS!$G$63),($AA26=SS!$E$63)),(SS!$C$63),(IF(AND($AR26=SS!$B$64,($T26&gt;=SS!$F$64),($T26&lt;=SS!$G$64),($AA26=SS!$E$64)),(SS!$C$64),(IF(AND($AR26=SS!$B$65,($T26&gt;=SS!$F$65),($T26&lt;=SS!$G$65),($AA26=SS!$E$65)),(SS!$C$65),(IF(AND($AR26=SS!$B$66,($T26&gt;=SS!$F$66),($T26&lt;=SS!$G$66),($AA26=SS!$E$66)),(SS!$C$66),(IF(AND($AR26=SS!$B$67,($T26&gt;=SS!$F$67),($T26&lt;=SS!$G$67),($AA26=SS!$E$67)),(SS!$C$67),(IF(AND($AR26=SS!$B$68,($T26&gt;=SS!$F$68),($T26&lt;=SS!$G$68),($AA26=SS!$E$68)),(SS!$C$68),(IF(AND($AR26=SS!$B$69,($T26&gt;=SS!$F$69),($T26&lt;=SS!$G$69),($AA26=SS!$E$69)),(SS!$C$69),(IF(AND($AR26=SS!$B$70,($T26&gt;=SS!$F$70),($T26&lt;=SS!$G$70),($AA26=SS!$E$70)),(SS!$C$70),(IF(AND($AR26=SS!$B$71,($T26&gt;=SS!$F$71),($T26&lt;=SS!$G$71),($AA26=SS!$E$71)),(SS!$C$71),(IF(AND($AR26=SS!$B$72,($T26&gt;=SS!$F$72),($T26&lt;=SS!$G$72),($AA26=SS!$E$72)),(SS!$C$72),(IF(AND($AR26=SS!$B$73,($T26&gt;=SS!$F$73),($T26&lt;=SS!$G$73),($AA26=SS!$E$73)),(SS!$C$73),(IF(AND($AR26=SS!$B$74,($T26&gt;=SS!$F$74),($T26&lt;=SS!$G$74),($AA26=SS!$E$74)),(SS!$C$74),(IF(AND($AR26=SS!$B$75,($T26&gt;=SS!$F$75),($T26&lt;=SS!$G$75),($AA26=SS!$E$75)),(SS!$C$75),(IF(AND($AR26=SS!$B$76,($T26&gt;=SS!$F$76),($T26&lt;=SS!$G$76),($AA26=SS!$E$76)),(SS!$C$76),("NA"))))))))))))))))))))))))))))))))</f>
        <v>NA</v>
      </c>
      <c r="BQ26" s="152" t="str">
        <f>IF(AND($AR26=SS!$B$77,($T26&gt;=SS!$F$77),($T26&lt;=SS!$G$77),($AA26=SS!$E$77)),(SS!$C$77),(IF(AND($AR26=SS!$B$78,($T26&gt;=SS!$F$78),($T26&lt;=SS!$G$78),($AA26=SS!$E$78)),(SS!$C$78),(IF(AND($AR26=SS!$B$79,($T26&gt;=SS!$F$79),($T26&lt;=SS!$G$79),($AA26=SS!$E$79)),(SS!$C$79),(IF(AND($AR26=SS!$B$80,($T26&gt;=SS!$F$80),($T26&lt;=SS!$G$80),($AA26=SS!$E$80)),(SS!$C$80),(IF(AND($AR26=SS!$B$81,($T26&gt;=SS!$F$81),($T26&lt;=SS!$G$81),($AA26=SS!$E$81)),(SS!$C$81),(IF(AND($AR26=SS!$B$82,($T26&gt;=SS!$F$82),($T26&lt;=SS!$G$82),($AA26=SS!$E$82)),(SS!$C$82),(IF(AND($AR26=SS!$B$83,($T26&gt;=SS!$F$83),($T26&lt;=SS!$G$83),($AA26=SS!$E$83)),(SS!$C$83),(IF(AND($AR26=SS!$B$84,($T26&gt;=SS!$F$84),($T26&lt;=SS!$G$84),($AA26=SS!$E$84)),(SS!$C$84),(IF(AND($AR26=SS!$B$85,($T26&gt;=SS!$F$85),($T26&lt;=SS!$G$85),($AA26=SS!$E$85)),(SS!$C$85),(IF(AND($AR26=SS!$B$86,($T26&gt;=SS!$F$86),($T26&lt;=SS!$G$86),($AA26=SS!$E$86)),(SS!$C$86),(IF(AND($AR26=SS!$B$87,($T26&gt;=SS!$F$87),($T26&lt;=SS!$G$87),($AA26=SS!$E$87)),(SS!$C$87),(IF(AND($AR26=SS!$B$88,($T26&gt;=SS!$F$88),($T26&lt;=SS!$G$88),($AA26=SS!$E$88)),(SS!$C$88),(IF(AND($AR26=SS!$B$89,($T26&gt;=SS!$F$89),($T26&lt;=SS!$G$89),($AA26=SS!$E$89)),(SS!$C$89),(IF(AND($AR26=SS!$B$90,($T26&gt;=SS!$F$90),($T26&lt;=SS!$G$90),($AA26=SS!$E$90)),(SS!$C$90),(IF(AND($AR26=SS!$B$91,($T26&gt;=SS!$F$91),($T26&lt;=SS!$G$91),($AA26=SS!$E$91)),(SS!$C$91),(IF(AND($AR26=SS!$B$92,($T26&gt;=SS!$F$92),($T26&lt;=SS!$G$92),($AA26=SS!$E$92)),(SS!$C$92),(IF(AND($AR26=SS!$B$93,($T26&gt;=SS!$F$93),($T26&lt;=SS!$G$93),($AA26=SS!$E$93)),(SS!$C$93),(IF(AND($AR26=SS!$B$94,($T26&gt;=SS!$F$94),($T26&lt;=SS!$G$94),($AA26=SS!$E$94)),(SS!$C$94),(IF(AND($AR26=SS!$B$95,($T26&gt;=SS!$F$95),($T26&lt;=SS!$G$95),($AA26=SS!$E$95)),(SS!$C$95),(IF(AND($AR26=SS!$B$96,($T26&gt;=SS!$F$96),($T26&lt;=SS!$G$96),($AA26=SS!$E$96)),(SS!$C$96),("NA"))))))))))))))))))))))))))))))))))))))))</f>
        <v>NA</v>
      </c>
      <c r="BR26" s="84"/>
    </row>
    <row r="27" spans="1:70" s="53" customFormat="1" ht="38.25" customHeight="1" x14ac:dyDescent="0.35">
      <c r="A27" s="296"/>
      <c r="B27" s="277"/>
      <c r="C27" s="275"/>
      <c r="D27" s="147"/>
      <c r="E27" s="163"/>
      <c r="F27" s="146" t="s">
        <v>532</v>
      </c>
      <c r="G27" s="277"/>
      <c r="H27" s="275"/>
      <c r="I27" s="277"/>
      <c r="J27" s="277"/>
      <c r="K27" s="283"/>
      <c r="L27" s="277"/>
      <c r="M27" s="277"/>
      <c r="N27" s="147" t="str">
        <f t="shared" si="22"/>
        <v>/LIP-1 - TBA-6</v>
      </c>
      <c r="O27" s="147" t="str">
        <f>P22&amp;" - "&amp;Q27</f>
        <v>LIP-1 - TBA-6</v>
      </c>
      <c r="P27" s="299"/>
      <c r="Q27" s="94" t="s">
        <v>534</v>
      </c>
      <c r="R27" s="299"/>
      <c r="S27" s="275"/>
      <c r="T27" s="293"/>
      <c r="U27" s="286"/>
      <c r="V27" s="289"/>
      <c r="W27" s="280"/>
      <c r="X27" s="302"/>
      <c r="Y27" s="305"/>
      <c r="Z27" s="302"/>
      <c r="AA27" s="289"/>
      <c r="AB27" s="280"/>
      <c r="AC27" s="302"/>
      <c r="AD27" s="305"/>
      <c r="AE27" s="275"/>
      <c r="AF27" s="160"/>
      <c r="AG27" s="147"/>
      <c r="AH27" s="150"/>
      <c r="AI27" s="147"/>
      <c r="AJ27" s="150"/>
      <c r="AK27" s="64"/>
      <c r="AL27" s="64" t="s">
        <v>529</v>
      </c>
      <c r="AQ27" s="85" t="str">
        <f t="shared" si="13"/>
        <v/>
      </c>
      <c r="AR27" s="85" t="str">
        <f>'GLAND SELEC. INPUT &amp; NOTES SHT'!$H$16</f>
        <v>BRACO</v>
      </c>
      <c r="AS27" s="85" t="str">
        <f t="shared" si="14"/>
        <v/>
      </c>
      <c r="AT27" s="85" t="str">
        <f t="shared" si="15"/>
        <v/>
      </c>
      <c r="AU27" s="85" t="str">
        <f>IF(AND($AR27=BRASS!$B$4,($T27&gt;=BRASS!$F$4),($T27&lt;=BRASS!$G$4),($V27=BRASS!$E$4)),(BRASS!$C$4),(IF(AND($AR27=BRASS!$B$5,($T27&gt;=BRASS!$F$5),($T27&lt;=BRASS!$G$5),($V27=BRASS!$E$5)),(BRASS!$C$5),(IF(AND($AR27=BRASS!$B$6,($T27&gt;=BRASS!$F$6),($T27&lt;=BRASS!$G$6),($V27=BRASS!$E$6)),(BRASS!$C$6),(IF(AND($AR27=BRASS!$B$7,($T27&gt;=BRASS!$F$7),($T27&lt;=BRASS!$G$7),($V27=BRASS!$E$7)),(BRASS!$C$7),(IF(AND($AR27=BRASS!$B$8,($T27&gt;=BRASS!$F$8),($T27&lt;=BRASS!$G$8),($V27=BRASS!$E$8)),(BRASS!$C$8),(IF(AND($AR27=BRASS!$B$9,($T27&gt;=BRASS!$F$9),($T27&lt;=BRASS!$G$9),($V27=BRASS!$E$9)),(BRASS!$C$9),(IF(AND($AR27=BRASS!$B$10,($T27&gt;=BRASS!$F$10),($T27&lt;=BRASS!$G$10),($V27=BRASS!$E$10)),(BRASS!$C$10),(IF(AND($AR27=BRASS!$B$11,($T27&gt;=BRASS!$F$11),($T27&lt;=BRASS!$G$11),($V27=BRASS!$E$11)),(BRASS!$C$11),(IF(AND($AR27=BRASS!$B$12,($T27&gt;=BRASS!$F$12),($T27&lt;=BRASS!$G$12),($V27=BRASS!$E$12)),(BRASS!$C$12),(IF(AND($AR27=BRASS!$B$13,($T27&gt;=BRASS!$F$13),($T27&lt;=BRASS!$G$13),($V27=BRASS!$E$13)),(BRASS!$C$13),(IF(AND($AR27=BRASS!$B$14,($T27&gt;=BRASS!$F$14),($T27&lt;=BRASS!$G$14),($V27=BRASS!$E$14)),(BRASS!$C$14),(IF(AND($AR27=BRASS!$B$15,($T27&gt;=BRASS!$F$15),($T27&lt;=BRASS!$G$15),($V27=BRASS!$E$15)),(BRASS!$C$15),(IF(AND($AR27=BRASS!$B$16,($T27&gt;=BRASS!$F$16),($T27&lt;=BRASS!$G$16),($V27=BRASS!$E$16)),(BRASS!$C$16),(IF(AND($AR27=BRASS!$B$17,($T27&gt;=BRASS!$F$17),($T27&lt;=BRASS!$G$17),($V27=BRASS!$E$17)),(BRASS!$C$17),(IF(AND($AR27=BRASS!$B$18,($T27&gt;=BRASS!$F$18),($T27&lt;=BRASS!$G$18),($V27=BRASS!$E$18)),(BRASS!$C$18),(IF(AND($AR27=BRASS!$B$19,($T27&gt;=BRASS!$F$19),($T27&lt;=BRASS!$G$19),($V27=BRASS!$E$19)),(BRASS!$C$19),(IF(AND($AR27=BRASS!$B$20,($T27&gt;=BRASS!$F$20),($T27&lt;=BRASS!$G$20),($V27=BRASS!$E$20)),(BRASS!$C$20),(IF(AND($AR27=BRASS!$B$21,($T27&gt;=BRASS!$F$21),($T27&lt;=BRASS!$G$21),($V27=BRASS!$E$21)),(BRASS!$C$21),(IF(AND($AR27=BRASS!$B$22,($T27&gt;=BRASS!$F$22),($T27&lt;=BRASS!$G$22),($V27=BRASS!$E$22)),(BRASS!$C$22),(IF(AND($AR27=BRASS!$B$23,($T27&gt;=BRASS!$F$23),($T27&lt;=BRASS!$G$23),($V27=BRASS!$E$23)),(BRASS!$C$23),(IF(AND($AR27=BRASS!$B$24,($T27&gt;=BRASS!$F$24),($T27&lt;=BRASS!$G$24),($V27=BRASS!$E$24)),(BRASS!$C$24),(IF(AND($AR27=BRASS!$B$25,($T27&gt;=BRASS!$F$25),($T27&lt;=BRASS!$G$25),($V27=BRASS!$E$25)),(BRASS!$C$25),(IF(AND($AR27=BRASS!$B$26,($T27&gt;=BRASS!$F$26),($T27&lt;=BRASS!$G$26),($V27=BRASS!$E$26)),(BRASS!$C$26),(IF(AND($AR27=BRASS!$B$27,($T27&gt;=BRASS!$F$27),($T27&lt;=BRASS!$G$27),($V27=BRASS!$E$27)),(BRASS!$C$27),(IF(AND($AR27=BRASS!$B$28,($T27&gt;=BRASS!$F$28),($T27&lt;=BRASS!$G$28),($V27=BRASS!$E$28)),(BRASS!$C$28),(IF(AND($AR27=BRASS!$B$29,($T27&gt;=BRASS!$F$29),($T27&lt;=BRASS!$G$29),($V27=BRASS!$E$29)),(BRASS!$C$29),(IF(AND($AR27=BRASS!$B$30,($T27&gt;=BRASS!$F$30),($T27&lt;=BRASS!$G$30),($V27=BRASS!$E$30)),(BRASS!$C$30),(IF(AND($AR27=BRASS!$B$31,($T27&gt;=BRASS!$F$31),($T27&lt;=BRASS!$G$31),($V27=BRASS!$E$31)),(BRASS!$C$31),(IF(AND($AR27=BRASS!$B$32,($T27&gt;=BRASS!$F$32),($T27&lt;=BRASS!$G$32),($V27=BRASS!$E$32)),(BRASS!$C$32),(IF(AND($AR27=BRASS!$B$33,($T27&gt;=BRASS!$F$33),($T27&lt;=BRASS!$G$33),($V27=BRASS!$E$33)),(BRASS!$C$33),(IF(AND($AR27=BRASS!$B$34,($T27&gt;=BRASS!$F$34),($T27&lt;=BRASS!$G$34),($V27=BRASS!$E$34)),(BRASS!$C$34),(IF(AND($AR27=BRASS!$B$35,($T27&gt;=BRASS!$F$35),($T27&lt;=BRASS!$G$35),($V27=BRASS!$E$35)),(BRASS!$C$35),(IF(AND($AR27=BRASS!$B$36,($T27&gt;=BRASS!$F$36),($T27&lt;=BRASS!$G$36),($V27=BRASS!$E$36)),(BRASS!$C$36),(IF(AND($AR27=BRASS!$B$37,($T27&gt;=BRASS!$F$37),($T27&lt;=BRASS!$G$37),($V27=BRASS!$E$37)),(BRASS!$C$37),(IF(AND($AR27=BRASS!$B$38,($T27&gt;=BRASS!$F$38),($T27&lt;=BRASS!$G$38),($V27=BRASS!$E$38)),(BRASS!$C$38),(IF(AND($AR27=BRASS!$B$39,($T27&gt;=BRASS!$F$39),($T27&lt;=BRASS!$G$39),($V27=BRASS!$E$39)),(BRASS!$C$39),(IF(AND($AR27=BRASS!$B$40,($T27&gt;=BRASS!$F$40),($T27&lt;=BRASS!$G$40),($V27=BRASS!$E$40)),(BRASS!$C$40),(IF(AND($AR27=BRASS!$B$41,($T27&gt;=BRASS!$F$41),($T27&lt;=BRASS!$G$41),($V27=BRASS!$E$41)),(BRASS!$C$41),(IF(AND($AR27=BRASS!$B$42,($T27&gt;=BRASS!$F$42),($T27&lt;=BRASS!$G$42),($V27=BRASS!$E$42)),(BRASS!$C$42),(IF(AND($AR27=BRASS!$B$43,($T27&gt;=BRASS!$F$43),($T27&lt;=BRASS!$G$43),($V27=BRASS!$E$43)),(BRASS!$C$43),(IF(AND($AR27=BRASS!$B$44,($T27&gt;=BRASS!$F$44),($T27&lt;=BRASS!$G$44),($V27=BRASS!$E$44)),(BRASS!$C$44),(IF(AND($AR27=BRASS!$B$45,($T27&gt;=BRASS!$F$45),($T27&lt;=BRASS!$G$45),($V27=BRASS!$E$45)),(BRASS!$C$45),(IF(AND($AR27=BRASS!$B$46,($T27&gt;=BRASS!$F$46),($T27&lt;=BRASS!$G$46),($V27=BRASS!$E$46)),(BRASS!$C$46),(IF(AND($AR27=BRASS!$B$47,($T27&gt;=BRASS!$F$47),($T27&lt;=BRASS!$G$47),($V27=BRASS!$E$47)),(BRASS!$C$47),(IF(AND($AR27=BRASS!$B$48,($T27&gt;=BRASS!$F$48),($T27&lt;=BRASS!$G$48),($V27=BRASS!$E$48)),(BRASS!$C$48),(IF(AND($AR27=BRASS!$B$49,($T27&gt;=BRASS!$F$49),($T27&lt;=BRASS!$G$49),($V27=BRASS!$E$49)),(BRASS!$C$49),(IF(AND($AR27=BRASS!$B$50,($T27&gt;=BRASS!$F$50),($T27&lt;=BRASS!$G$50),($V27=BRASS!$E$50)),(BRASS!$C$50),(IF(AND($AR27=BRASS!$B$51,($T27&gt;=BRASS!$F$51),($T27&lt;=BRASS!$G$51),($V27=BRASS!$E$51)),(BRASS!$C$51),(IF(AND($AR27=BRASS!$B$52,($T27&gt;=BRASS!$F$52),($T27&lt;=BRASS!$G$52),($V27=BRASS!$E$52)),(BRASS!$C$52),(IF(AND($AR27=BRASS!$B$53,($T27&gt;=BRASS!$F$53),($T27&lt;=BRASS!$G$53),($V27=BRASS!$E$53)),(BRASS!$C$53),(IF(AND($AR27=BRASS!$B$54,($T27&gt;=BRASS!$F$54),($T27&lt;=BRASS!$G$54),($V27=BRASS!$E$54)),(BRASS!$C$54),(IF(AND($AR27=BRASS!$B$55,($T27&gt;=BRASS!$F$55),($T27&lt;=BRASS!$G$55),($V27=BRASS!$E$55)),(BRASS!$C$55),(IF(AND($AR27=BRASS!$B$56,($T27&gt;=BRASS!$F$56),($T27&lt;=BRASS!$G$56),($V27=BRASS!$E$56)),(BRASS!$C$56),(IF(AND($AR27=BRASS!$B$57,($T27&gt;=BRASS!$F$57),($T27&lt;=BRASS!$G$57),($V27=BRASS!$E$57)),(BRASS!$C$57),(IF(AND($AR27=BRASS!$B$58,($T27&gt;=BRASS!$F$58),($T27&lt;=BRASS!$G$58),($V27=BRASS!$E$58)),(BRASS!$C$58),(IF(AND($AR27=BRASS!$B$59,($T27&gt;=BRASS!$F$59),($T27&lt;=BRASS!$G$59),($V27=BRASS!$E$59)),(BRASS!$C$59),("NA"))))))))))))))))))))))))))))))))))))))))))))))))))))))))))))))))))))))))))))))))))))))))))))))))))))))))))))))))</f>
        <v>NA</v>
      </c>
      <c r="AV27" s="86" t="str">
        <f>(IF(AND($AR27=BRASS!$B$98,($T27&gt;=BRASS!$F$98),($T27&lt;=BRASS!$G$98),($V27=BRASS!$E$98)),(BRASS!$C$98),(IF(AND($AR27=BRASS!$B$99,($T27&gt;=BRASS!$F$99),($T27&lt;=BRASS!$G$99),($V27=BRASS!$E$99)),(BRASS!$C$99),(IF(AND($AR27=BRASS!$B$100,($T27&gt;=BRASS!$F$100),($T27&lt;=BRASS!$G$100),($V27=BRASS!$E$100)),(BRASS!$C$100),(IF(AND($AR27=BRASS!$B$101,($T27&gt;=BRASS!$F$101),($T27&lt;=BRASS!$G$101),($V27=BRASS!$E$101)),(BRASS!$C$101),(IF(AND($AR27=BRASS!$B$102,($T27&gt;=BRASS!$F$102),($T27&lt;=BRASS!$G$102),($V27=BRASS!$E$102)),(BRASS!$C$102),(IF(AND($AR27=BRASS!$B$103,($T27&gt;=BRASS!$F$103),($T27&lt;=BRASS!$G$103),($V27=BRASS!$E$103)),(BRASS!$C$103),(IF(AND($AR27=BRASS!$B$104,($T27&gt;=BRASS!$F$104),($T27&lt;=BRASS!$G$104),($V27=BRASS!$E$104)),(BRASS!$C$104),(IF(AND($AR27=BRASS!$B$105,($T27&gt;=BRASS!$F$105),($T27&lt;=BRASS!$G$105),($V27=BRASS!$E$105)),(BRASS!$C$105),(IF(AND($AR27=BRASS!$B$106,($T27&gt;=BRASS!$F$106),($T27&lt;=BRASS!$G$106),($V27=BRASS!$E$106)),(BRASS!$C$106),(IF(AND($AR27=BRASS!$B$107,($T27&gt;=BRASS!$F$107),($T27&lt;=BRASS!$G$107),($V27=BRASS!$E$107)),(BRASS!$C$107),(IF(AND($AR27=BRASS!$B$108,($T27&gt;=BRASS!$F$108),($T27&lt;=BRASS!$G$108),($V27=BRASS!$E$108)),(BRASS!$C$108),(IF(AND($AR27=BRASS!$B$109,($T27&gt;=BRASS!$F$109),($T27&lt;=BRASS!$G$109),($V27=BRASS!$E$109)),(BRASS!$C$109),(IF(AND($AR27=BRASS!$B$110,($T27&gt;=BRASS!$F$110),($T27&lt;=BRASS!$G$110),($V27=BRASS!$E$110)),(BRASS!$C$110),(IF(AND($AR27=BRASS!$B$111,($T27&gt;=BRASS!$F$111),($T27&lt;=BRASS!$G$111),($V27=BRASS!$E$111)),(BRASS!$C$111),(IF(AND($AR27=BRASS!$B$112,($T27&gt;=BRASS!$F$112),($T27&lt;=BRASS!$G$112),($V27=BRASS!$E$112)),(BRASS!$C$112),(IF(AND($AR27=BRASS!$B$113,($T27&gt;=BRASS!$F$113),($T27&lt;=BRASS!$G$113),($V27=BRASS!$E$113)),(BRASS!$C$113),(IF(AND($AR27=BRASS!$B$114,($T27&gt;=BRASS!$F$114),($T27&lt;=BRASS!$G$114),($V27=BRASS!$E$114)),(BRASS!$C$114),(IF(AND($AR27=BRASS!$B$115,($T27&gt;=BRASS!$F$115),($T27&lt;=BRASS!$G$115),($V27=BRASS!$E$115)),(BRASS!$C$115),(IF(AND($AR27=BRASS!$B$116,($T27&gt;=BRASS!$F$116),($T27&lt;=BRASS!$G$116),($V27=BRASS!$E$116)),(BRASS!$C$116),(IF(AND($AR27=BRASS!$B$117,($T27&gt;=BRASS!$F$117),($T27&lt;=BRASS!$G$117),($V27=BRASS!$E$117)),(BRASS!$C$117),(IF(AND($AR27=BRASS!$B$118,($T27&gt;=BRASS!$F$118),($T27&lt;=BRASS!$G$118),($V27=BRASS!$E$118)),(BRASS!$C$118),(IF(AND($AR27=BRASS!$B$119,($T27&gt;=BRASS!$F$119),($T27&lt;=BRASS!$G$119),($V27=BRASS!$E$119)),(BRASS!$C$119),(IF(AND($AR27=BRASS!$B$120,($T27&gt;=BRASS!$F$120),($T27&lt;=BRASS!$G$120),($V27=BRASS!$E$120)),(BRASS!$C$120),(IF(AND($AR27=BRASS!$B$121,($T27&gt;=BRASS!$F$121),($T27&lt;=BRASS!$G$121),($V27=BRASS!$E$121)),(BRASS!$C$121),(IF(AND($AR27=BRASS!$B$122,($T27&gt;=BRASS!$F$122),($T27&lt;=BRASS!$G$122),($V27=BRASS!$E$122)),(BRASS!$C$122),(IF(AND($AR27=BRASS!$B$123,($T27&gt;=BRASS!$F$123),($T27&lt;=BRASS!$G$123),($V27=BRASS!$E$123)),(BRASS!$C$123),(IF(AND($AR27=BRASS!$B$124,($T27&gt;=BRASS!$F$124),($T27&lt;=BRASS!$G$124),($V27=BRASS!$E$124)),(BRASS!$C$124),(IF(AND($AR27=BRASS!$B$125,($T27&gt;=BRASS!$F$125),($T27&lt;=BRASS!$G$125),($V27=BRASS!$E$125)),(BRASS!$C$125),(IF(AND($AR27=BRASS!$B$126,($T27&gt;=BRASS!$F$126),($T27&lt;=BRASS!$G$126),($V27=BRASS!$E$126)),(BRASS!$C$126),(IF(AND($AR27=BRASS!$B$127,($T27&gt;=BRASS!$F$127),($T27&lt;=BRASS!$G$127),($V27=BRASS!$E$127)),(BRASS!$C$127),(IF(AND($AR27=BRASS!$B$128,($T27&gt;=BRASS!$F$128),($T27&lt;=BRASS!$G$128),($V27=BRASS!$E$128)),(BRASS!$C$128),(IF(AND($AR27=BRASS!$B$129,($T27&gt;=BRASS!$F$129),($T27&lt;=BRASS!$G$129),($V27=BRASS!$E$129)),(BRASS!$C$129),(IF(AND($AR27=BRASS!$B$130,($T27&gt;=BRASS!$F$130),($T27&lt;=BRASS!$G$130),($V27=BRASS!$E$130)),(BRASS!$C$130),(IF(AND($AR27=BRASS!$B$131,($T27&gt;=BRASS!$F$131),($T27&lt;=BRASS!$G$131),($V27=BRASS!$E$131)),(BRASS!$C$131),(IF(AND($AR27=BRASS!$B$132,($T27&gt;=BRASS!$F$132),($T27&lt;=BRASS!$G$132),($V27=BRASS!$E$132)),(BRASS!$C$132),(IF(AND($AR27=BRASS!$B$133,($T27&gt;=BRASS!$F$133),($T27&lt;=BRASS!$G$133),($V27=BRASS!$E$133)),(BRASS!$C$133),(IF(AND($AR27=BRASS!$B$134,($T27&gt;=BRASS!$F$134),($T27&lt;=BRASS!$G$134),($V27=BRASS!$E$134)),(BRASS!$C$134),(IF(AND($AR27=BRASS!$B$135,($T27&gt;=BRASS!$F$135),($T27&lt;=BRASS!$G$135),($V27=BRASS!$E$135)),(BRASS!$C$135),(IF(AND($AR27=BRASS!$B$136,($T27&gt;=BRASS!$F$136),($T27&lt;=BRASS!$G$136),($V27=BRASS!$E$136)),(BRASS!$C$136),(IF(AND($AR27=BRASS!$B$137,($T27&gt;=BRASS!$F$137),($T27&lt;=BRASS!$G$137),($V27=BRASS!$E$137)),(BRASS!$C$137),(IF(AND($AR27=BRASS!$B$138,($T27&gt;=BRASS!$F$138),($T27&lt;=BRASS!$G$138),($V27=BRASS!$E$138)),(BRASS!$C$138),(IF(AND($AR27=BRASS!$B$139,($T27&gt;=BRASS!$F$139),($T27&lt;=BRASS!$G$139),($V27=BRASS!$E$139)),(BRASS!$C$139),(IF(AND($AR27=BRASS!$B$140,($T27&gt;=BRASS!$F$140),($T27&lt;=BRASS!$G$140),($V27=BRASS!$E$140)),(BRASS!$C$140),(IF(AND($AR27=BRASS!$B$141,($T27&gt;=BRASS!$F$141),($T27&lt;=BRASS!$G$141),($V27=BRASS!$E$141)),(BRASS!$C$141),(IF(AND($AR27=BRASS!$B$142,($T27&gt;=BRASS!$F$142),($T27&lt;=BRASS!$G$142),($V27=BRASS!$E$142)),(BRASS!$C$142),(IF(AND($AR27=BRASS!$B$143,($T27&gt;=BRASS!$F$143),($T27&lt;=BRASS!$G$143),($V27=BRASS!$E$143)),(BRASS!$C$143),(IF(AND($AR27=BRASS!$B$144,($T27&gt;=BRASS!$F$144),($T27&lt;=BRASS!$G$144),($V27=BRASS!$E$144)),(BRASS!$C$144),(IF(AND($AR27=BRASS!$B$145,($T27&gt;=BRASS!$F$145),($T27&lt;=BRASS!$G$145),($V27=BRASS!$E$145)),(BRASS!$C$145),(IF(AND($AR27=BRASS!$B$145,($T27&gt;=BRASS!$F$145),($T27&lt;=BRASS!$G$145),($V27=BRASS!$E$145)),(BRASS!$C$145),(IF(AND($AR27=BRASS!$B$146,($T27&gt;=BRASS!$F$146),($T27&lt;=BRASS!$G$146),($V27=BRASS!$E$146)),(BRASS!$C$146),(IF(AND($AR27=BRASS!$B$147,($T27&gt;=BRASS!$F$147),($T27&lt;=BRASS!$G$147),($V27=BRASS!$E$147)),(BRASS!$C$147),(IF(AND($AR27=BRASS!$B$148,($T27&gt;=BRASS!$F$148),($T27&lt;=BRASS!$G$148),($V27=BRASS!$E$148)),(BRASS!$C$148),(IF(AND($AR27=BRASS!$B$149,($T27&gt;=BRASS!$F$149),($T27&lt;=BRASS!$G$149),($V27=BRASS!$E$149)),(BRASS!$C$149),(IF(AND($AR27=BRASS!$B$150,($T27&gt;=BRASS!$F$150),($T27&lt;=BRASS!$G$150),($V27=BRASS!$E$150)),(BRASS!$C$150),(IF(AND($AR27=BRASS!$B$151,($T27&gt;=BRASS!$F$151),($T27&lt;=BRASS!$G$151),($V27=BRASS!$E$151)),(BRASS!$C$151),(IF(AND($AR27=BRASS!$B$152,($T27&gt;=BRASS!$F$152),($T27&lt;=BRASS!$G$152),($V27=BRASS!$E$152)),(BRASS!$C$152),(IF(AND($AR27=BRASS!$B$153,($T27&gt;=BRASS!$F$153),($T27&lt;=BRASS!$G$153),($V27=BRASS!$E$153)),(BRASS!$C$153),("NA")))))))))))))))))))))))))))))))))))))))))))))))))))))))))))))))))))))))))))))))))))))))))))))))))))))))))))))))))))</f>
        <v>NA</v>
      </c>
      <c r="AW27" s="85" t="str">
        <f>IF(AND($AR27=BRASS!$B$154,($T27&gt;=BRASS!$F$154),($T27&lt;=BRASS!$G$154),($V27=BRASS!$E$154)),(BRASS!$C$154),(IF(AND($AR27=BRASS!$B$155,($T27&gt;=BRASS!$F$155),($T27&lt;=BRASS!$G$155),($V27=BRASS!$E$155)),(BRASS!$C$155),(IF(AND($AR27=BRASS!$B$156,($T27&gt;=BRASS!$F$156),($T27&lt;=BRASS!$G$156),($V27=BRASS!$E$156)),(BRASS!$C$156),(IF(AND($AR27=BRASS!$B$157,($T27&gt;=BRASS!$F$157),($T27&lt;=BRASS!$G$157),($V27=BRASS!$E$157)),(BRASS!$C$157),(IF(AND($AR27=BRASS!$B$158,($T27&gt;=BRASS!$F$158),($T27&lt;=BRASS!$G$158),($V27=BRASS!$E$158)),(BRASS!$C$158),(IF(AND($AR27=BRASS!$B$159,($T27&gt;=BRASS!$F$159),($T27&lt;=BRASS!$G$159),($V27=BRASS!$E$159)),(BRASS!$C$159),(IF(AND($AR27=BRASS!$B$160,($T27&gt;=BRASS!$F$160),($T27&lt;=BRASS!$G$160),($V27=BRASS!$E$160)),(BRASS!$C$160),(IF(AND($AR27=BRASS!$B$161,($T27&gt;=BRASS!$F$161),($T27&lt;=BRASS!$G$161),($V27=BRASS!$E$161)),(BRASS!$C$161),(IF(AND($AR27=BRASS!$B$162,($T27&gt;=BRASS!$F$162),($T27&lt;=BRASS!$G$162),($V27=BRASS!$E$162)),(BRASS!$C$162),(IF(AND($AR27=BRASS!$B$163,($T27&gt;=BRASS!$F$163),($T27&lt;=BRASS!$G$163),($V27=BRASS!$E$163)),(BRASS!$C$163),(IF(AND($AR27=BRASS!$B$164,($T27&gt;=BRASS!$F$164),($T27&lt;=BRASS!$G$164),($V27=BRASS!$E$164)),(BRASS!$C$164),(IF(AND($AR27=BRASS!$B$165,($T27&gt;=BRASS!$F$165),($T27&lt;=BRASS!$G$165),($V27=BRASS!$E$165)),(BRASS!$C$165),(IF(AND($AR27=BRASS!$B$166,($T27&gt;=BRASS!$F$166),($T27&lt;=BRASS!$G$166),($V27=BRASS!$E$166)),(BRASS!$C$166),(IF(AND($AR27=BRASS!$B$167,($T27&gt;=BRASS!$F$167),($T27&lt;=BRASS!$G$167),($V27=BRASS!$E$167)),(BRASS!$C$167),(IF(AND($AR27=BRASS!$B$168,($T27&gt;=BRASS!$F$168),($T27&lt;=BRASS!$G$168),($V27=BRASS!$E$168)),(BRASS!$C$168),(IF(AND($AR27=BRASS!$B$169,($T27&gt;=BRASS!$F$169),($T27&lt;=BRASS!$G$169),($V27=BRASS!$E$169)),(BRASS!$C$169),(IF(AND($AR27=BRASS!$B$170,($T27&gt;=BRASS!$F$170),($T27&lt;=BRASS!$G$170),($V27=BRASS!$E$170)),(BRASS!$C$170),(IF(AND($AR27=BRASS!$B$171,($T27&gt;=BRASS!$F$171),($T27&lt;=BRASS!$G$171),($V27=BRASS!$E$171)),(BRASS!$C$171),(IF(AND($AR27=BRASS!$B$172,($T27&gt;=BRASS!$F$172),($T27&lt;=BRASS!$G$172),($V27=BRASS!$E$172)),(BRASS!$C$172),(IF(AND($AR27=BRASS!$B$173,($T27&gt;=BRASS!$F$173),($T27&lt;=BRASS!$G$173),($V27=BRASS!$E$173)),(BRASS!$C$173),(IF(AND($AR27=BRASS!$B$174,($T27&gt;=BRASS!$F$174),($T27&lt;=BRASS!$G$174),($V27=BRASS!$E$174)),(BRASS!$C$174),(IF(AND($AR27=BRASS!$B$175,($T27&gt;=BRASS!$F$175),($T27&lt;=BRASS!$G$175),($V27=BRASS!$E$175)),(BRASS!$C$175),(IF(AND($AR27=BRASS!$B$176,($T27&gt;=BRASS!$F$176),($T27&lt;=BRASS!$G$176),($V27=BRASS!$E$176)),(BRASS!$C$176),(IF(AND($AR27=BRASS!$B$177,($T27&gt;=BRASS!$F$177),($T27&lt;=BRASS!$G$177),($V27=BRASS!$E$177)),(BRASS!$C$177),(IF(AND($AR27=BRASS!$B$178,($T27&gt;=BRASS!$F$178),($T27&lt;=BRASS!$G$178),($V27=BRASS!$E$178)),(BRASS!$C$178),(IF(AND($AR27=BRASS!$B$179,($T27&gt;=BRASS!$F$179),($T27&lt;=BRASS!$G$179),($V27=BRASS!$E$179)),(BRASS!$C$179),(IF(AND($AR27=BRASS!$B$180,($T27&gt;=BRASS!$F$180),($T27&lt;=BRASS!$G$180),($V27=BRASS!$E$180)),(BRASS!$C$180),(IF(AND($AR27=BRASS!$B$181,($T27&gt;=BRASS!$F$181),($T27&lt;=BRASS!$G$181),($V27=BRASS!$E$181)),(BRASS!$C$181),(IF(AND($AR27=BRASS!$B$182,($T27&gt;=BRASS!$F$182),($T27&lt;=BRASS!$G$182),($V27=BRASS!$E$182)),(BRASS!$C$182),(IF(AND($AR27=BRASS!$B$183,($T27&gt;=BRASS!$F$183),($T27&lt;=BRASS!$G$183),($V27=BRASS!$E$183)),(BRASS!$C$183),(IF(AND($AR27=BRASS!$B$184,($T27&gt;=BRASS!$F$184),($T27&lt;=BRASS!$G$184),($V27=BRASS!$E$184)),(BRASS!$C$184),(IF(AND($AR27=BRASS!$B$185,($T27&gt;=BRASS!$F$185),($T27&lt;=BRASS!$G$185),($V27=BRASS!$E$185)),(BRASS!$C$185),(IF(AND($AR27=BRASS!$B$186,($T27&gt;=BRASS!$F$186),($T27&lt;=BRASS!$G$186),($V27=BRASS!$E$186)),(BRASS!$C$186),(IF(AND($AR27=BRASS!$B$187,($T27&gt;=BRASS!$F$187),($T27&lt;=BRASS!$G$187),($V27=BRASS!$E$187)),(BRASS!$C$187),(IF(AND($AR27=BRASS!$B$188,($T27&gt;=BRASS!$F$188),($T27&lt;=BRASS!$G$188),($V27=BRASS!$E$188)),(BRASS!$C$188),(IF(AND($AR27=BRASS!$B$189,($T27&gt;=BRASS!$F$189),($T27&lt;=BRASS!$G$189),($V27=BRASS!$E$189)),(BRASS!$C$189),(IF(AND($AR27=BRASS!$B$190,($T27&gt;=BRASS!$F$190),($T27&lt;=BRASS!$G$190),($V27=BRASS!$E$190)),(BRASS!$C$190),(IF(AND($AR27=BRASS!$B$191,($T27&gt;=BRASS!$F$191),($T27&lt;=BRASS!$G$191),($V27=BRASS!$E$191)),(BRASS!$C$191),(IF(AND($AR27=BRASS!$B$192,($T27&gt;=BRASS!$F$192),($T27&lt;=BRASS!$G$192),($V27=BRASS!$E$192)),(BRASS!$C$192),(IF(AND($AR27=BRASS!$B$193,($T27&gt;=BRASS!$F$193),($T27&lt;=BRASS!$G$193),($V27=BRASS!$E$193)),(BRASS!$C$193),(IF(AND($AR27=BRASS!$B$194,($T27&gt;=BRASS!$F$194),($T27&lt;=BRASS!$G$194),($V27=BRASS!$E$194)),(BRASS!$C$194),(IF(AND($AR27=BRASS!$B$195,($T27&gt;=BRASS!$F$195),($T27&lt;=BRASS!$G$195),($V27=BRASS!$E$195)),(BRASS!$C$195),(IF(AND($AR27=BRASS!$B$196,($T27&gt;=BRASS!$F$196),($T27&lt;=BRASS!$G$196),($V27=BRASS!$E$196)),(BRASS!$C$196),("NA"))))))))))))))))))))))))))))))))))))))))))))))))))))))))))))))))))))))))))))))))))))))</f>
        <v>NA</v>
      </c>
      <c r="AX27" s="85" t="str">
        <f>IF(AND($AR27=BRASS!$B$60,($T27&gt;=BRASS!$F$60),($T27&lt;=BRASS!$G$60),($V27=BRASS!$E$60)),(BRASS!$C$60),(IF(AND($AR27=BRASS!$B$61,($T27&gt;=BRASS!$F$61),($T27&lt;=BRASS!$G$61),($V27=BRASS!$E$61)),(BRASS!$C$61),(IF(AND($AR27=BRASS!$B$62,($T27&gt;=BRASS!$F$62),($T27&lt;=BRASS!$G$62),($V27=BRASS!$E$62)),(BRASS!$C$62),(IF(AND($AR27=BRASS!$B$63,($T27&gt;=BRASS!$F$63),($T27&lt;=BRASS!$G$63),($V27=BRASS!$E$63)),(BRASS!$C$63),(IF(AND($AR27=BRASS!$B$64,($T27&gt;=BRASS!$F$64),($T27&lt;=BRASS!$G$64),($V27=BRASS!$E$64)),(BRASS!$C$64),(IF(AND($AR27=BRASS!$B$65,($T27&gt;=BRASS!$F$65),($T27&lt;=BRASS!$G$65),($V27=BRASS!$E$65)),(BRASS!$C$65),(IF(AND($AR27=BRASS!$B$66,($T27&gt;=BRASS!$F$66),($T27&lt;=BRASS!$G$66),($V27=BRASS!$E$66)),(BRASS!$C$66),(IF(AND($AR27=BRASS!$B$67,($T27&gt;=BRASS!$F$67),($T27&lt;=BRASS!$G$67),($V27=BRASS!$E$67)),(BRASS!$C$67),(IF(AND($AR27=BRASS!$B$68,($T27&gt;=BRASS!$F$68),($T27&lt;=BRASS!$G$68),($V27=BRASS!$E$68)),(BRASS!$C$68),(IF(AND($AR27=BRASS!$B$69,($T27&gt;=BRASS!$F$69),($T27&lt;=BRASS!$G$69),($V27=BRASS!$E$69)),(BRASS!$C$69),(IF(AND($AR27=BRASS!$B$70,($T27&gt;=BRASS!$F$70),($T27&lt;=BRASS!$G$70),($V27=BRASS!$E$70)),(BRASS!$C$70),(IF(AND($AR27=BRASS!$B$71,($T27&gt;=BRASS!$F$71),($T27&lt;=BRASS!$G$71),($V27=BRASS!$E$71)),(BRASS!$C$71),(IF(AND($AR27=BRASS!$B$72,($T27&gt;=BRASS!$F$72),($T27&lt;=BRASS!$G$72),($V27=BRASS!$E$72)),(BRASS!$C$72),(IF(AND($AR27=BRASS!$B$73,($T27&gt;=BRASS!$F$73),($T27&lt;=BRASS!$G$73),($V27=BRASS!$E$73)),(BRASS!$C$73),(IF(AND($AR27=BRASS!$B$74,($T27&gt;=BRASS!$F$74),($T27&lt;=BRASS!$G$74),($V27=BRASS!$E$74)),(BRASS!$C$74),(IF(AND($AR27=BRASS!$B$75,($T27&gt;=BRASS!$F$75),($T27&lt;=BRASS!$G$75),($V27=BRASS!$E$75)),(BRASS!$C$75),(IF(AND($AR27=BRASS!$B$76,($T27&gt;=BRASS!$F$76),($T27&lt;=BRASS!$G$76),($V27=BRASS!$E$76)),(BRASS!$C$76),(IF(AND($AR27=BRASS!$B$77,($T27&gt;=BRASS!$F$77),($T27&lt;=BRASS!$G$77),($V27=BRASS!$E$77)),(BRASS!$C$77),(IF(AND($AR27=BRASS!$B$78,($T27&gt;=BRASS!$F$78),($T27&lt;=BRASS!$G$78),($V27=BRASS!$E$78)),(BRASS!$C$78),(IF(AND($AR27=BRASS!$B$79,($T27&gt;=BRASS!$F$79),($T27&lt;=BRASS!$G$79),($V27=BRASS!$E$79)),(BRASS!$C$79),(IF(AND($AR27=BRASS!$B$80,($T27&gt;=BRASS!$F$80),($T27&lt;=BRASS!$G$80),($V27=BRASS!$E$80)),(BRASS!$C$80),(IF(AND($AR27=BRASS!$B$81,($T27&gt;=BRASS!$F$81),($T27&lt;=BRASS!$G$81),($V27=BRASS!$E$81)),(BRASS!$C$81),(IF(AND($AR27=BRASS!$B$82,($T27&gt;=BRASS!$F$82),($T27&lt;=BRASS!$G$82),($V27=BRASS!$E$82)),(BRASS!$C$82),(IF(AND($AR27=BRASS!$B$83,($T27&gt;=BRASS!$F$83),($T27&lt;=BRASS!$G$83),($V27=BRASS!$E$83)),(BRASS!$C$83),(IF(AND($AR27=BRASS!$B$84,($T27&gt;=BRASS!$F$84),($T27&lt;=BRASS!$G$84),($V27=BRASS!$E$84)),(BRASS!$C$84),(IF(AND($AR27=BRASS!$B$85,($T27&gt;=BRASS!$F$85),($T27&lt;=BRASS!$G$85),($V27=BRASS!$E$85)),(BRASS!$C$85),(IF(AND($AR27=BRASS!$B$86,($T27&gt;=BRASS!$F$86),($T27&lt;=BRASS!$G$86),($V27=BRASS!$E$86)),(BRASS!$C$86),(IF(AND($AR27=BRASS!$B$87,($T27&gt;=BRASS!$F$87),($T27&lt;=BRASS!$G$87),($V27=BRASS!$E$87)),(BRASS!$C$87),(IF(AND($AR27=BRASS!$B$88,($T27&gt;=BRASS!$F$88),($T27&lt;=BRASS!$G$88),($V27=BRASS!$E$88)),(BRASS!$C$88),(IF(AND($AR27=BRASS!$B$89,($T27&gt;=BRASS!$F$89),($T27&lt;=BRASS!$G$89),($V27=BRASS!$E$89)),(BRASS!$C$89),(IF(AND($AR27=BRASS!$B$90,($T27&gt;=BRASS!$F$90),($T27&lt;=BRASS!$G$90),($V27=BRASS!$E$90)),(BRASS!$C$90),(IF(AND($AR27=BRASS!$B$91,($T27&gt;=BRASS!$F$91),($T27&lt;=BRASS!$G$91),($V27=BRASS!$E$91)),(BRASS!$C$91),(IF(AND($AR27=BRASS!$B$92,($T27&gt;=BRASS!$F$92),($T27&lt;=BRASS!$G$92),($V27=BRASS!$E$92)),(BRASS!$C$92),(IF(AND($AR27=BRASS!$B$93,($T27&gt;=BRASS!$F$93),($T27&lt;=BRASS!$G$93),($V27=BRASS!$E$93)),(BRASS!$C$93),(IF(AND($AR27=BRASS!$B$94,($T27&gt;=BRASS!$F$94),($T27&lt;=BRASS!$G$94),($V27=BRASS!$E$94)),(BRASS!$C$94),(IF(AND($AR27=BRASS!$B$95,($T27&gt;=BRASS!$F$95),($T27&lt;=BRASS!$G$95),($V27=BRASS!$E$95)),(BRASS!$C$95),(IF(AND($AR27=BRASS!$B$96,($T27&gt;=BRASS!$F$96),($T27&lt;=BRASS!$G$96),($V27=BRASS!$E$96)),(BRASS!$C$96),(IF(AND($AR27=BRASS!$B$97,($T27&gt;=BRASS!$F$97),($T27&lt;=BRASS!$G$97),($V27=BRASS!$E$97)),(BRASS!$C$97),("NA"))))))))))))))))))))))))))))))))))))))))))))))))))))))))))))))))))))))))))))</f>
        <v>NA</v>
      </c>
      <c r="AY27" s="85" t="str">
        <f t="shared" si="16"/>
        <v/>
      </c>
      <c r="AZ27" s="85" t="str">
        <f t="shared" si="17"/>
        <v/>
      </c>
      <c r="BA27" s="85" t="str">
        <f>IF(AND($AR27=BRASS!$B$4,($T27&gt;=BRASS!$F$4),($T27&lt;=BRASS!$G$4),($AA27=BRASS!$E$4)),(BRASS!$C$4),(IF(AND($AR27=BRASS!$B$5,($T27&gt;=BRASS!$F$5),($T27&lt;=BRASS!$G$5),($AA27=BRASS!$E$5)),(BRASS!$C$5),(IF(AND($AR27=BRASS!$B$6,($T27&gt;=BRASS!$F$6),($T27&lt;=BRASS!$G$6),($AA27=BRASS!$E$6)),(BRASS!$C$6),(IF(AND($AR27=BRASS!$B$7,($T27&gt;=BRASS!$F$7),($T27&lt;=BRASS!$G$7),($AA27=BRASS!$E$7)),(BRASS!$C$7),(IF(AND($AR27=BRASS!$B$8,($T27&gt;=BRASS!$F$8),($T27&lt;=BRASS!$G$8),($AA27=BRASS!$E$8)),(BRASS!$C$8),(IF(AND($AR27=BRASS!$B$9,($T27&gt;=BRASS!$F$9),($T27&lt;=BRASS!$G$9),($AA27=BRASS!$E$9)),(BRASS!$C$9),(IF(AND($AR27=BRASS!$B$10,($T27&gt;=BRASS!$F$10),($T27&lt;=BRASS!$G$10),($AA27=BRASS!$E$10)),(BRASS!$C$10),(IF(AND($AR27=BRASS!$B$11,($T27&gt;=BRASS!$F$11),($T27&lt;=BRASS!$G$11),($AA27=BRASS!$E$11)),(BRASS!$C$11),(IF(AND($AR27=BRASS!$B$12,($T27&gt;=BRASS!$F$12),($T27&lt;=BRASS!$G$12),($AA27=BRASS!$E$12)),(BRASS!$C$12),(IF(AND($AR27=BRASS!$B$13,($T27&gt;=BRASS!$F$13),($T27&lt;=BRASS!$G$13),($AA27=BRASS!$E$13)),(BRASS!$C$13),(IF(AND($AR27=BRASS!$B$14,($T27&gt;=BRASS!$F$14),($T27&lt;=BRASS!$G$14),($AA27=BRASS!$E$14)),(BRASS!$C$14),(IF(AND($AR27=BRASS!$B$15,($T27&gt;=BRASS!$F$15),($T27&lt;=BRASS!$G$15),($AA27=BRASS!$E$15)),(BRASS!$C$15),(IF(AND($AR27=BRASS!$B$16,($T27&gt;=BRASS!$F$16),($T27&lt;=BRASS!$G$16),($AA27=BRASS!$E$16)),(BRASS!$C$16),(IF(AND($AR27=BRASS!$B$17,($T27&gt;=BRASS!$F$17),($T27&lt;=BRASS!$G$17),($AA27=BRASS!$E$17)),(BRASS!$C$17),(IF(AND($AR27=BRASS!$B$18,($T27&gt;=BRASS!$F$18),($T27&lt;=BRASS!$G$18),($AA27=BRASS!$E$18)),(BRASS!$C$18),(IF(AND($AR27=BRASS!$B$19,($T27&gt;=BRASS!$F$19),($T27&lt;=BRASS!$G$19),($AA27=BRASS!$E$19)),(BRASS!$C$19),(IF(AND($AR27=BRASS!$B$20,($T27&gt;=BRASS!$F$20),($T27&lt;=BRASS!$G$20),($AA27=BRASS!$E$20)),(BRASS!$C$20),(IF(AND($AR27=BRASS!$B$21,($T27&gt;=BRASS!$F$21),($T27&lt;=BRASS!$G$21),($AA27=BRASS!$E$21)),(BRASS!$C$21),(IF(AND($AR27=BRASS!$B$22,($T27&gt;=BRASS!$F$22),($T27&lt;=BRASS!$G$22),($AA27=BRASS!$E$22)),(BRASS!$C$22),(IF(AND($AR27=BRASS!$B$23,($T27&gt;=BRASS!$F$23),($T27&lt;=BRASS!$G$23),($AA27=BRASS!$E$23)),(BRASS!$C$23),(IF(AND($AR27=BRASS!$B$24,($T27&gt;=BRASS!$F$24),($T27&lt;=BRASS!$G$24),($AA27=BRASS!$E$24)),(BRASS!$C$24),(IF(AND($AR27=BRASS!$B$25,($T27&gt;=BRASS!$F$25),($T27&lt;=BRASS!$G$25),($AA27=BRASS!$E$25)),(BRASS!$C$25),(IF(AND($AR27=BRASS!$B$26,($T27&gt;=BRASS!$F$26),($T27&lt;=BRASS!$G$26),($AA27=BRASS!$E$26)),(BRASS!$C$26),(IF(AND($AR27=BRASS!$B$27,($T27&gt;=BRASS!$F$27),($T27&lt;=BRASS!$G$27),($AA27=BRASS!$E$27)),(BRASS!$C$27),(IF(AND($AR27=BRASS!$B$28,($T27&gt;=BRASS!$F$28),($T27&lt;=BRASS!$G$28),($AA27=BRASS!$E$28)),(BRASS!$C$28),(IF(AND($AR27=BRASS!$B$29,($T27&gt;=BRASS!$F$29),($T27&lt;=BRASS!$G$29),($AA27=BRASS!$E$29)),(BRASS!$C$29),(IF(AND($AR27=BRASS!$B$30,($T27&gt;=BRASS!$F$30),($T27&lt;=BRASS!$G$30),($AA27=BRASS!$E$30)),(BRASS!$C$30),(IF(AND($AR27=BRASS!$B$31,($T27&gt;=BRASS!$F$31),($T27&lt;=BRASS!$G$31),($AA27=BRASS!$E$31)),(BRASS!$C$31),(IF(AND($AR27=BRASS!$B$32,($T27&gt;=BRASS!$F$32),($T27&lt;=BRASS!$G$32),($AA27=BRASS!$E$32)),(BRASS!$C$32),(IF(AND($AR27=BRASS!$B$33,($T27&gt;=BRASS!$F$33),($T27&lt;=BRASS!$G$33),($AA27=BRASS!$E$33)),(BRASS!$C$33),(IF(AND($AR27=BRASS!$B$34,($T27&gt;=BRASS!$F$34),($T27&lt;=BRASS!$G$34),($AA27=BRASS!$E$34)),(BRASS!$C$34),(IF(AND($AR27=BRASS!$B$35,($T27&gt;=BRASS!$F$35),($T27&lt;=BRASS!$G$35),($AA27=BRASS!$E$35)),(BRASS!$C$35),(IF(AND($AR27=BRASS!$B$36,($T27&gt;=BRASS!$F$36),($T27&lt;=BRASS!$G$36),($AA27=BRASS!$E$36)),(BRASS!$C$36),(IF(AND($AR27=BRASS!$B$37,($T27&gt;=BRASS!$F$37),($T27&lt;=BRASS!$G$37),($AA27=BRASS!$E$37)),(BRASS!$C$37),(IF(AND($AR27=BRASS!$B$38,($T27&gt;=BRASS!$F$38),($T27&lt;=BRASS!$G$38),($AA27=BRASS!$E$38)),(BRASS!$C$38),(IF(AND($AR27=BRASS!$B$39,($T27&gt;=BRASS!$F$39),($T27&lt;=BRASS!$G$39),($AA27=BRASS!$E$39)),(BRASS!$C$39),(IF(AND($AR27=BRASS!$B$40,($T27&gt;=BRASS!$F$40),($T27&lt;=BRASS!$G$40),($AA27=BRASS!$E$40)),(BRASS!$C$40),(IF(AND($AR27=BRASS!$B$41,($T27&gt;=BRASS!$F$41),($T27&lt;=BRASS!$G$41),($AA27=BRASS!$E$41)),(BRASS!$C$41),(IF(AND($AR27=BRASS!$B$42,($T27&gt;=BRASS!$F$42),($T27&lt;=BRASS!$G$42),($AA27=BRASS!$E$42)),(BRASS!$C$42),(IF(AND($AR27=BRASS!$B$43,($T27&gt;=BRASS!$F$43),($T27&lt;=BRASS!$G$43),($AA27=BRASS!$E$43)),(BRASS!$C$43),(IF(AND($AR27=BRASS!$B$44,($T27&gt;=BRASS!$F$44),($T27&lt;=BRASS!$G$44),($AA27=BRASS!$E$44)),(BRASS!$C$44),(IF(AND($AR27=BRASS!$B$45,($T27&gt;=BRASS!$F$45),($T27&lt;=BRASS!$G$45),($AA27=BRASS!$E$45)),(BRASS!$C$45),(IF(AND($AR27=BRASS!$B$46,($T27&gt;=BRASS!$F$46),($T27&lt;=BRASS!$G$46),($AA27=BRASS!$E$46)),(BRASS!$C$46),(IF(AND($AR27=BRASS!$B$47,($T27&gt;=BRASS!$F$47),($T27&lt;=BRASS!$G$47),($AA27=BRASS!$E$47)),(BRASS!$C$47),(IF(AND($AR27=BRASS!$B$48,($T27&gt;=BRASS!$F$48),($T27&lt;=BRASS!$G$48),($AA27=BRASS!$E$48)),(BRASS!$C$48),(IF(AND($AR27=BRASS!$B$49,($T27&gt;=BRASS!$F$49),($T27&lt;=BRASS!$G$49),($AA27=BRASS!$E$49)),(BRASS!$C$49),(IF(AND($AR27=BRASS!$B$50,($T27&gt;=BRASS!$F$50),($T27&lt;=BRASS!$G$50),($AA27=BRASS!$E$50)),(BRASS!$C$50),(IF(AND($AR27=BRASS!$B$51,($T27&gt;=BRASS!$F$51),($T27&lt;=BRASS!$G$51),($AA27=BRASS!$E$51)),(BRASS!$C$51),(IF(AND($AR27=BRASS!$B$52,($T27&gt;=BRASS!$F$52),($T27&lt;=BRASS!$G$52),($AA27=BRASS!$E$52)),(BRASS!$C$52),(IF(AND($AR27=BRASS!$B$53,($T27&gt;=BRASS!$F$53),($T27&lt;=BRASS!$G$53),($AA27=BRASS!$E$53)),(BRASS!$C$53),(IF(AND($AR27=BRASS!$B$54,($T27&gt;=BRASS!$F$54),($T27&lt;=BRASS!$G$54),($AA27=BRASS!$E$54)),(BRASS!$C$54),(IF(AND($AR27=BRASS!$B$55,($T27&gt;=BRASS!$F$55),($T27&lt;=BRASS!$G$55),($AA27=BRASS!$E$55)),(BRASS!$C$55),(IF(AND($AR27=BRASS!$B$56,($T27&gt;=BRASS!$F$56),($T27&lt;=BRASS!$G$56),($AA27=BRASS!$E$56)),(BRASS!$C$56),(IF(AND($AR27=BRASS!$B$57,($T27&gt;=BRASS!$F$57),($T27&lt;=BRASS!$G$57),($AA27=BRASS!$E$57)),(BRASS!$C$57),(IF(AND($AR27=BRASS!$B$58,($T27&gt;=BRASS!$F$58),($T27&lt;=BRASS!$G$58),($AA27=BRASS!$E$58)),(BRASS!$C$58),(IF(AND($AR27=BRASS!$B$59,($T27&gt;=BRASS!$F$59),($T27&lt;=BRASS!$G$59),($AA27=BRASS!$E$59)),(BRASS!$C$59),("NA"))))))))))))))))))))))))))))))))))))))))))))))))))))))))))))))))))))))))))))))))))))))))))))))))))))))))))))))))</f>
        <v>NA</v>
      </c>
      <c r="BB27" s="161" t="str">
        <f>(IF(AND($AR27=BRASS!$B$98,($T27&gt;=BRASS!$F$98),($T27&lt;=BRASS!$G$98),($AA27=BRASS!$E$98)),(BRASS!$C$98),(IF(AND($AR27=BRASS!$B$99,($T27&gt;=BRASS!$F$99),($T27&lt;=BRASS!$G$99),($AA27=BRASS!$E$99)),(BRASS!$C$99),(IF(AND($AR27=BRASS!$B$100,($T27&gt;=BRASS!$F$100),($T27&lt;=BRASS!$G$100),($AA27=BRASS!$E$100)),(BRASS!$C$100),(IF(AND($AR27=BRASS!$B$101,($T27&gt;=BRASS!$F$101),($T27&lt;=BRASS!$G$101),($AA27=BRASS!$E$101)),(BRASS!$C$101),(IF(AND($AR27=BRASS!$B$102,($T27&gt;=BRASS!$F$102),($T27&lt;=BRASS!$G$102),($AA27=BRASS!$E$102)),(BRASS!$C$102),(IF(AND($AR27=BRASS!$B$103,($T27&gt;=BRASS!$F$103),($T27&lt;=BRASS!$G$103),($AA27=BRASS!$E$103)),(BRASS!$C$103),(IF(AND($AR27=BRASS!$B$104,($T27&gt;=BRASS!$F$104),($T27&lt;=BRASS!$G$104),($AA27=BRASS!$E$104)),(BRASS!$C$104),(IF(AND($AR27=BRASS!$B$105,($T27&gt;=BRASS!$F$105),($T27&lt;=BRASS!$G$105),($AA27=BRASS!$E$105)),(BRASS!$C$105),(IF(AND($AR27=BRASS!$B$106,($T27&gt;=BRASS!$F$106),($T27&lt;=BRASS!$G$106),($AA27=BRASS!$E$106)),(BRASS!$C$106),(IF(AND($AR27=BRASS!$B$107,($T27&gt;=BRASS!$F$107),($T27&lt;=BRASS!$G$107),($AA27=BRASS!$E$107)),(BRASS!$C$107),(IF(AND($AR27=BRASS!$B$108,($T27&gt;=BRASS!$F$108),($T27&lt;=BRASS!$G$108),($AA27=BRASS!$E$108)),(BRASS!$C$108),(IF(AND($AR27=BRASS!$B$109,($T27&gt;=BRASS!$F$109),($T27&lt;=BRASS!$G$109),($AA27=BRASS!$E$109)),(BRASS!$C$109),(IF(AND($AR27=BRASS!$B$110,($T27&gt;=BRASS!$F$110),($T27&lt;=BRASS!$G$110),($AA27=BRASS!$E$110)),(BRASS!$C$110),(IF(AND($AR27=BRASS!$B$111,($T27&gt;=BRASS!$F$111),($T27&lt;=BRASS!$G$111),($AA27=BRASS!$E$111)),(BRASS!$C$111),(IF(AND($AR27=BRASS!$B$112,($T27&gt;=BRASS!$F$112),($T27&lt;=BRASS!$G$112),($AA27=BRASS!$E$112)),(BRASS!$C$112),(IF(AND($AR27=BRASS!$B$113,($T27&gt;=BRASS!$F$113),($T27&lt;=BRASS!$G$113),($AA27=BRASS!$E$113)),(BRASS!$C$113),(IF(AND($AR27=BRASS!$B$114,($T27&gt;=BRASS!$F$114),($T27&lt;=BRASS!$G$114),($AA27=BRASS!$E$114)),(BRASS!$C$114),(IF(AND($AR27=BRASS!$B$115,($T27&gt;=BRASS!$F$115),($T27&lt;=BRASS!$G$115),($AA27=BRASS!$E$115)),(BRASS!$C$115),(IF(AND($AR27=BRASS!$B$116,($T27&gt;=BRASS!$F$116),($T27&lt;=BRASS!$G$116),($AA27=BRASS!$E$116)),(BRASS!$C$116),(IF(AND($AR27=BRASS!$B$117,($T27&gt;=BRASS!$F$117),($T27&lt;=BRASS!$G$117),($AA27=BRASS!$E$117)),(BRASS!$C$117),(IF(AND($AR27=BRASS!$B$118,($T27&gt;=BRASS!$F$118),($T27&lt;=BRASS!$G$118),($AA27=BRASS!$E$118)),(BRASS!$C$118),(IF(AND($AR27=BRASS!$B$119,($T27&gt;=BRASS!$F$119),($T27&lt;=BRASS!$G$119),($AA27=BRASS!$E$119)),(BRASS!$C$119),(IF(AND($AR27=BRASS!$B$120,($T27&gt;=BRASS!$F$120),($T27&lt;=BRASS!$G$120),($AA27=BRASS!$E$120)),(BRASS!$C$120),(IF(AND($AR27=BRASS!$B$121,($T27&gt;=BRASS!$F$121),($T27&lt;=BRASS!$G$121),($AA27=BRASS!$E$121)),(BRASS!$C$121),(IF(AND($AR27=BRASS!$B$122,($T27&gt;=BRASS!$F$122),($T27&lt;=BRASS!$G$122),($AA27=BRASS!$E$122)),(BRASS!$C$122),(IF(AND($AR27=BRASS!$B$123,($T27&gt;=BRASS!$F$123),($T27&lt;=BRASS!$G$123),($AA27=BRASS!$E$123)),(BRASS!$C$123),(IF(AND($AR27=BRASS!$B$124,($T27&gt;=BRASS!$F$124),($T27&lt;=BRASS!$G$124),($AA27=BRASS!$E$124)),(BRASS!$C$124),(IF(AND($AR27=BRASS!$B$125,($T27&gt;=BRASS!$F$125),($T27&lt;=BRASS!$G$125),($AA27=BRASS!$E$125)),(BRASS!$C$125),(IF(AND($AR27=BRASS!$B$126,($T27&gt;=BRASS!$F$126),($T27&lt;=BRASS!$G$126),($AA27=BRASS!$E$126)),(BRASS!$C$126),(IF(AND($AR27=BRASS!$B$127,($T27&gt;=BRASS!$F$127),($T27&lt;=BRASS!$G$127),($AA27=BRASS!$E$127)),(BRASS!$C$127),(IF(AND($AR27=BRASS!$B$128,($T27&gt;=BRASS!$F$128),($T27&lt;=BRASS!$G$128),($AA27=BRASS!$E$128)),(BRASS!$C$128),(IF(AND($AR27=BRASS!$B$129,($T27&gt;=BRASS!$F$129),($T27&lt;=BRASS!$G$129),($AA27=BRASS!$E$129)),(BRASS!$C$129),(IF(AND($AR27=BRASS!$B$130,($T27&gt;=BRASS!$F$130),($T27&lt;=BRASS!$G$130),($AA27=BRASS!$E$130)),(BRASS!$C$130),(IF(AND($AR27=BRASS!$B$131,($T27&gt;=BRASS!$F$131),($T27&lt;=BRASS!$G$131),($AA27=BRASS!$E$131)),(BRASS!$C$131),(IF(AND($AR27=BRASS!$B$132,($T27&gt;=BRASS!$F$132),($T27&lt;=BRASS!$G$132),($AA27=BRASS!$E$132)),(BRASS!$C$132),(IF(AND($AR27=BRASS!$B$133,($T27&gt;=BRASS!$F$133),($T27&lt;=BRASS!$G$133),($AA27=BRASS!$E$133)),(BRASS!$C$133),(IF(AND($AR27=BRASS!$B$134,($T27&gt;=BRASS!$F$134),($T27&lt;=BRASS!$G$134),($AA27=BRASS!$E$134)),(BRASS!$C$134),(IF(AND($AR27=BRASS!$B$135,($T27&gt;=BRASS!$F$135),($T27&lt;=BRASS!$G$135),($AA27=BRASS!$E$135)),(BRASS!$C$135),(IF(AND($AR27=BRASS!$B$136,($T27&gt;=BRASS!$F$136),($T27&lt;=BRASS!$G$136),($AA27=BRASS!$E$136)),(BRASS!$C$136),(IF(AND($AR27=BRASS!$B$137,($T27&gt;=BRASS!$F$137),($T27&lt;=BRASS!$G$137),($AA27=BRASS!$E$137)),(BRASS!$C$137),(IF(AND($AR27=BRASS!$B$138,($T27&gt;=BRASS!$F$138),($T27&lt;=BRASS!$G$138),($AA27=BRASS!$E$138)),(BRASS!$C$138),(IF(AND($AR27=BRASS!$B$139,($T27&gt;=BRASS!$F$139),($T27&lt;=BRASS!$G$139),($AA27=BRASS!$E$139)),(BRASS!$C$139),(IF(AND($AR27=BRASS!$B$140,($T27&gt;=BRASS!$F$140),($T27&lt;=BRASS!$G$140),($AA27=BRASS!$E$140)),(BRASS!$C$140),(IF(AND($AR27=BRASS!$B$141,($T27&gt;=BRASS!$F$141),($T27&lt;=BRASS!$G$141),($AA27=BRASS!$E$141)),(BRASS!$C$141),(IF(AND($AR27=BRASS!$B$142,($T27&gt;=BRASS!$F$142),($T27&lt;=BRASS!$G$142),($AA27=BRASS!$E$142)),(BRASS!$C$142),(IF(AND($AR27=BRASS!$B$143,($T27&gt;=BRASS!$F$143),($T27&lt;=BRASS!$G$143),($AA27=BRASS!$E$143)),(BRASS!$C$143),(IF(AND($AR27=BRASS!$B$144,($T27&gt;=BRASS!$F$144),($T27&lt;=BRASS!$G$144),($AA27=BRASS!$E$144)),(BRASS!$C$144),(IF(AND($AR27=BRASS!$B$145,($T27&gt;=BRASS!$F$145),($T27&lt;=BRASS!$G$145),($AA27=BRASS!$E$145)),(BRASS!$C$145),(IF(AND($AR27=BRASS!$B$145,($T27&gt;=BRASS!$F$145),($T27&lt;=BRASS!$G$145),($AA27=BRASS!$E$145)),(BRASS!$C$145),(IF(AND($AR27=BRASS!$B$146,($T27&gt;=BRASS!$F$146),($T27&lt;=BRASS!$G$146),($AA27=BRASS!$E$146)),(BRASS!$C$146),(IF(AND($AR27=BRASS!$B$147,($T27&gt;=BRASS!$F$147),($T27&lt;=BRASS!$G$147),($AA27=BRASS!$E$147)),(BRASS!$C$147),(IF(AND($AR27=BRASS!$B$148,($T27&gt;=BRASS!$F$148),($T27&lt;=BRASS!$G$148),($AA27=BRASS!$E$148)),(BRASS!$C$148),(IF(AND($AR27=BRASS!$B$149,($T27&gt;=BRASS!$F$149),($T27&lt;=BRASS!$G$149),($AA27=BRASS!$E$149)),(BRASS!$C$149),(IF(AND($AR27=BRASS!$B$150,($T27&gt;=BRASS!$F$150),($T27&lt;=BRASS!$G$150),($AA27=BRASS!$E$150)),(BRASS!$C$150),(IF(AND($AR27=BRASS!$B$151,($T27&gt;=BRASS!$F$151),($T27&lt;=BRASS!$G$151),($AA27=BRASS!$E$151)),(BRASS!$C$151),(IF(AND($AR27=BRASS!$B$152,($T27&gt;=BRASS!$F$152),($T27&lt;=BRASS!$G$152),($AA27=BRASS!$E$152)),(BRASS!$C$152),(IF(AND($AR27=BRASS!$B$153,($T27&gt;=BRASS!$F$153),($T27&lt;=BRASS!$G$153),($AA27=BRASS!$E$153)),(BRASS!$C$153),("NA")))))))))))))))))))))))))))))))))))))))))))))))))))))))))))))))))))))))))))))))))))))))))))))))))))))))))))))))))))</f>
        <v>NA</v>
      </c>
      <c r="BC27" s="162" t="str">
        <f>IF(AND($AR27=BRASS!$B$154,($T27&gt;=BRASS!$F$154),($T27&lt;=BRASS!$G$154),($AA27=BRASS!$E$154)),(BRASS!$C$154),(IF(AND($AR27=BRASS!$B$155,($T27&gt;=BRASS!$F$155),($T27&lt;=BRASS!$G$155),($AA27=BRASS!$E$155)),(BRASS!$C$155),(IF(AND($AR27=BRASS!$B$156,($T27&gt;=BRASS!$F$156),($T27&lt;=BRASS!$G$156),($AA27=BRASS!$E$156)),(BRASS!$C$156),(IF(AND($AR27=BRASS!$B$157,($T27&gt;=BRASS!$F$157),($T27&lt;=BRASS!$G$157),($AA27=BRASS!$E$157)),(BRASS!$C$157),(IF(AND($AR27=BRASS!$B$158,($T27&gt;=BRASS!$F$158),($T27&lt;=BRASS!$G$158),($AA27=BRASS!$E$158)),(BRASS!$C$158),(IF(AND($AR27=BRASS!$B$159,($T27&gt;=BRASS!$F$159),($T27&lt;=BRASS!$G$159),($AA27=BRASS!$E$159)),(BRASS!$C$159),(IF(AND($AR27=BRASS!$B$160,($T27&gt;=BRASS!$F$160),($T27&lt;=BRASS!$G$160),($AA27=BRASS!$E$160)),(BRASS!$C$160),(IF(AND($AR27=BRASS!$B$161,($T27&gt;=BRASS!$F$161),($T27&lt;=BRASS!$G$161),($AA27=BRASS!$E$161)),(BRASS!$C$161),(IF(AND($AR27=BRASS!$B$162,($T27&gt;=BRASS!$F$162),($T27&lt;=BRASS!$G$162),($AA27=BRASS!$E$162)),(BRASS!$C$162),(IF(AND($AR27=BRASS!$B$163,($T27&gt;=BRASS!$F$163),($T27&lt;=BRASS!$G$163),($AA27=BRASS!$E$163)),(BRASS!$C$163),(IF(AND($AR27=BRASS!$B$164,($T27&gt;=BRASS!$F$164),($T27&lt;=BRASS!$G$164),($AA27=BRASS!$E$164)),(BRASS!$C$164),(IF(AND($AR27=BRASS!$B$165,($T27&gt;=BRASS!$F$165),($T27&lt;=BRASS!$G$165),($AA27=BRASS!$E$165)),(BRASS!$C$165),(IF(AND($AR27=BRASS!$B$166,($T27&gt;=BRASS!$F$166),($T27&lt;=BRASS!$G$166),($AA27=BRASS!$E$166)),(BRASS!$C$166),(IF(AND($AR27=BRASS!$B$167,($T27&gt;=BRASS!$F$167),($T27&lt;=BRASS!$G$167),($AA27=BRASS!$E$167)),(BRASS!$C$167),(IF(AND($AR27=BRASS!$B$168,($T27&gt;=BRASS!$F$168),($T27&lt;=BRASS!$G$168),($AA27=BRASS!$E$168)),(BRASS!$C$168),(IF(AND($AR27=BRASS!$B$169,($T27&gt;=BRASS!$F$169),($T27&lt;=BRASS!$G$169),($AA27=BRASS!$E$169)),(BRASS!$C$169),(IF(AND($AR27=BRASS!$B$170,($T27&gt;=BRASS!$F$170),($T27&lt;=BRASS!$G$170),($AA27=BRASS!$E$170)),(BRASS!$C$170),(IF(AND($AR27=BRASS!$B$171,($T27&gt;=BRASS!$F$171),($T27&lt;=BRASS!$G$171),($AA27=BRASS!$E$171)),(BRASS!$C$171),(IF(AND($AR27=BRASS!$B$172,($T27&gt;=BRASS!$F$172),($T27&lt;=BRASS!$G$172),($AA27=BRASS!$E$172)),(BRASS!$C$172),(IF(AND($AR27=BRASS!$B$173,($T27&gt;=BRASS!$F$173),($T27&lt;=BRASS!$G$173),($AA27=BRASS!$E$173)),(BRASS!$C$173),(IF(AND($AR27=BRASS!$B$174,($T27&gt;=BRASS!$F$174),($T27&lt;=BRASS!$G$174),($AA27=BRASS!$E$174)),(BRASS!$C$174),(IF(AND($AR27=BRASS!$B$175,($T27&gt;=BRASS!$F$175),($T27&lt;=BRASS!$G$175),($AA27=BRASS!$E$175)),(BRASS!$C$175),(IF(AND($AR27=BRASS!$B$176,($T27&gt;=BRASS!$F$176),($T27&lt;=BRASS!$G$176),($AA27=BRASS!$E$176)),(BRASS!$C$176),(IF(AND($AR27=BRASS!$B$177,($T27&gt;=BRASS!$F$177),($T27&lt;=BRASS!$G$177),($AA27=BRASS!$E$177)),(BRASS!$C$177),(IF(AND($AR27=BRASS!$B$178,($T27&gt;=BRASS!$F$178),($T27&lt;=BRASS!$G$178),($AA27=BRASS!$E$178)),(BRASS!$C$178),(IF(AND($AR27=BRASS!$B$179,($T27&gt;=BRASS!$F$179),($T27&lt;=BRASS!$G$179),($AA27=BRASS!$E$179)),(BRASS!$C$179),(IF(AND($AR27=BRASS!$B$180,($T27&gt;=BRASS!$F$180),($T27&lt;=BRASS!$G$180),($AA27=BRASS!$E$180)),(BRASS!$C$180),(IF(AND($AR27=BRASS!$B$181,($T27&gt;=BRASS!$F$181),($T27&lt;=BRASS!$G$181),($AA27=BRASS!$E$181)),(BRASS!$C$181),(IF(AND($AR27=BRASS!$B$182,($T27&gt;=BRASS!$F$182),($T27&lt;=BRASS!$G$182),($AA27=BRASS!$E$182)),(BRASS!$C$182),(IF(AND($AR27=BRASS!$B$183,($T27&gt;=BRASS!$F$183),($T27&lt;=BRASS!$G$183),($AA27=BRASS!$E$183)),(BRASS!$C$183),(IF(AND($AR27=BRASS!$B$184,($T27&gt;=BRASS!$F$184),($T27&lt;=BRASS!$G$184),($AA27=BRASS!$E$184)),(BRASS!$C$184),(IF(AND($AR27=BRASS!$B$185,($T27&gt;=BRASS!$F$185),($T27&lt;=BRASS!$G$185),($AA27=BRASS!$E$185)),(BRASS!$C$185),(IF(AND($AR27=BRASS!$B$186,($T27&gt;=BRASS!$F$186),($T27&lt;=BRASS!$G$186),($AA27=BRASS!$E$186)),(BRASS!$C$186),(IF(AND($AR27=BRASS!$B$187,($T27&gt;=BRASS!$F$187),($T27&lt;=BRASS!$G$187),($AA27=BRASS!$E$187)),(BRASS!$C$187),(IF(AND($AR27=BRASS!$B$188,($T27&gt;=BRASS!$F$188),($T27&lt;=BRASS!$G$188),($AA27=BRASS!$E$188)),(BRASS!$C$188),(IF(AND($AR27=BRASS!$B$189,($T27&gt;=BRASS!$F$189),($T27&lt;=BRASS!$G$189),($AA27=BRASS!$E$189)),(BRASS!$C$189),(IF(AND($AR27=BRASS!$B$190,($T27&gt;=BRASS!$F$190),($T27&lt;=BRASS!$G$190),($AA27=BRASS!$E$190)),(BRASS!$C$190),(IF(AND($AR27=BRASS!$B$191,($T27&gt;=BRASS!$F$191),($T27&lt;=BRASS!$G$191),($AA27=BRASS!$E$191)),(BRASS!$C$191),(IF(AND($AR27=BRASS!$B$192,($T27&gt;=BRASS!$F$192),($T27&lt;=BRASS!$G$192),($AA27=BRASS!$E$192)),(BRASS!$C$192),(IF(AND($AR27=BRASS!$B$193,($T27&gt;=BRASS!$F$193),($T27&lt;=BRASS!$G$193),($AA27=BRASS!$E$193)),(BRASS!$C$193),(IF(AND($AR27=BRASS!$B$194,($T27&gt;=BRASS!$F$194),($T27&lt;=BRASS!$G$194),($AA27=BRASS!$E$194)),(BRASS!$C$194),(IF(AND($AR27=BRASS!$B$195,($T27&gt;=BRASS!$F$195),($T27&lt;=BRASS!$G$195),($AA27=BRASS!$E$195)),(BRASS!$C$195),(IF(AND($AR27=BRASS!$B$196,($T27&gt;=BRASS!$F$196),($T27&lt;=BRASS!$G$196),($AA27=BRASS!$E$196)),(BRASS!$C$196),("NA"))))))))))))))))))))))))))))))))))))))))))))))))))))))))))))))))))))))))))))))))))))))</f>
        <v>NA</v>
      </c>
      <c r="BD27" s="162" t="str">
        <f>IF(AND($AR27=BRASS!$B$60,($T27&gt;=BRASS!$F$60),($T27&lt;=BRASS!$G$60),($AA27=BRASS!$E$60)),(BRASS!$C$60),(IF(AND($AR27=BRASS!$B$61,($T27&gt;=BRASS!$F$61),($T27&lt;=BRASS!$G$61),($AA27=BRASS!$E$61)),(BRASS!$C$61),(IF(AND($AR27=BRASS!$B$62,($T27&gt;=BRASS!$F$62),($T27&lt;=BRASS!$G$62),($AA27=BRASS!$E$62)),(BRASS!$C$62),(IF(AND($AR27=BRASS!$B$63,($T27&gt;=BRASS!$F$63),($T27&lt;=BRASS!$G$63),($AA27=BRASS!$E$63)),(BRASS!$C$63),(IF(AND($AR27=BRASS!$B$64,($T27&gt;=BRASS!$F$64),($T27&lt;=BRASS!$G$64),($AA27=BRASS!$E$64)),(BRASS!$C$64),(IF(AND($AR27=BRASS!$B$65,($T27&gt;=BRASS!$F$65),($T27&lt;=BRASS!$G$65),($AA27=BRASS!$E$65)),(BRASS!$C$65),(IF(AND($AR27=BRASS!$B$66,($T27&gt;=BRASS!$F$66),($T27&lt;=BRASS!$G$66),($AA27=BRASS!$E$66)),(BRASS!$C$66),(IF(AND($AR27=BRASS!$B$67,($T27&gt;=BRASS!$F$67),($T27&lt;=BRASS!$G$67),($AA27=BRASS!$E$67)),(BRASS!$C$67),(IF(AND($AR27=BRASS!$B$68,($T27&gt;=BRASS!$F$68),($T27&lt;=BRASS!$G$68),($AA27=BRASS!$E$68)),(BRASS!$C$68),(IF(AND($AR27=BRASS!$B$69,($T27&gt;=BRASS!$F$69),($T27&lt;=BRASS!$G$69),($AA27=BRASS!$E$69)),(BRASS!$C$69),(IF(AND($AR27=BRASS!$B$70,($T27&gt;=BRASS!$F$70),($T27&lt;=BRASS!$G$70),($AA27=BRASS!$E$70)),(BRASS!$C$70),(IF(AND($AR27=BRASS!$B$71,($T27&gt;=BRASS!$F$71),($T27&lt;=BRASS!$G$71),($AA27=BRASS!$E$71)),(BRASS!$C$71),(IF(AND($AR27=BRASS!$B$72,($T27&gt;=BRASS!$F$72),($T27&lt;=BRASS!$G$72),($AA27=BRASS!$E$72)),(BRASS!$C$72),(IF(AND($AR27=BRASS!$B$73,($T27&gt;=BRASS!$F$73),($T27&lt;=BRASS!$G$73),($AA27=BRASS!$E$73)),(BRASS!$C$73),(IF(AND($AR27=BRASS!$B$74,($T27&gt;=BRASS!$F$74),($T27&lt;=BRASS!$G$74),($AA27=BRASS!$E$74)),(BRASS!$C$74),(IF(AND($AR27=BRASS!$B$75,($T27&gt;=BRASS!$F$75),($T27&lt;=BRASS!$G$75),($AA27=BRASS!$E$75)),(BRASS!$C$75),(IF(AND($AR27=BRASS!$B$76,($T27&gt;=BRASS!$F$76),($T27&lt;=BRASS!$G$76),($AA27=BRASS!$E$76)),(BRASS!$C$76),(IF(AND($AR27=BRASS!$B$77,($T27&gt;=BRASS!$F$77),($T27&lt;=BRASS!$G$77),($AA27=BRASS!$E$77)),(BRASS!$C$77),(IF(AND($AR27=BRASS!$B$78,($T27&gt;=BRASS!$F$78),($T27&lt;=BRASS!$G$78),($AA27=BRASS!$E$78)),(BRASS!$C$78),(IF(AND($AR27=BRASS!$B$79,($T27&gt;=BRASS!$F$79),($T27&lt;=BRASS!$G$79),($AA27=BRASS!$E$79)),(BRASS!$C$79),(IF(AND($AR27=BRASS!$B$80,($T27&gt;=BRASS!$F$80),($T27&lt;=BRASS!$G$80),($AA27=BRASS!$E$80)),(BRASS!$C$80),(IF(AND($AR27=BRASS!$B$81,($T27&gt;=BRASS!$F$81),($T27&lt;=BRASS!$G$81),($AA27=BRASS!$E$81)),(BRASS!$C$81),(IF(AND($AR27=BRASS!$B$82,($T27&gt;=BRASS!$F$82),($T27&lt;=BRASS!$G$82),($AA27=BRASS!$E$82)),(BRASS!$C$82),(IF(AND($AR27=BRASS!$B$83,($T27&gt;=BRASS!$F$83),($T27&lt;=BRASS!$G$83),($AA27=BRASS!$E$83)),(BRASS!$C$83),(IF(AND($AR27=BRASS!$B$84,($T27&gt;=BRASS!$F$84),($T27&lt;=BRASS!$G$84),($AA27=BRASS!$E$84)),(BRASS!$C$84),(IF(AND($AR27=BRASS!$B$85,($T27&gt;=BRASS!$F$85),($T27&lt;=BRASS!$G$85),($AA27=BRASS!$E$85)),(BRASS!$C$85),(IF(AND($AR27=BRASS!$B$86,($T27&gt;=BRASS!$F$86),($T27&lt;=BRASS!$G$86),($AA27=BRASS!$E$86)),(BRASS!$C$86),(IF(AND($AR27=BRASS!$B$87,($T27&gt;=BRASS!$F$87),($T27&lt;=BRASS!$G$87),($AA27=BRASS!$E$87)),(BRASS!$C$87),(IF(AND($AR27=BRASS!$B$88,($T27&gt;=BRASS!$F$88),($T27&lt;=BRASS!$G$88),($AA27=BRASS!$E$88)),(BRASS!$C$88),(IF(AND($AR27=BRASS!$B$89,($T27&gt;=BRASS!$F$89),($T27&lt;=BRASS!$G$89),($AA27=BRASS!$E$89)),(BRASS!$C$89),(IF(AND($AR27=BRASS!$B$90,($T27&gt;=BRASS!$F$90),($T27&lt;=BRASS!$G$90),($AA27=BRASS!$E$90)),(BRASS!$C$90),(IF(AND($AR27=BRASS!$B$91,($T27&gt;=BRASS!$F$91),($T27&lt;=BRASS!$G$91),($AA27=BRASS!$E$91)),(BRASS!$C$91),(IF(AND($AR27=BRASS!$B$92,($T27&gt;=BRASS!$F$92),($T27&lt;=BRASS!$G$92),($AA27=BRASS!$E$92)),(BRASS!$C$92),(IF(AND($AR27=BRASS!$B$93,($T27&gt;=BRASS!$F$93),($T27&lt;=BRASS!$G$93),($AA27=BRASS!$E$93)),(BRASS!$C$93),(IF(AND($AR27=BRASS!$B$94,($T27&gt;=BRASS!$F$94),($T27&lt;=BRASS!$G$94),($AA27=BRASS!$E$94)),(BRASS!$C$94),(IF(AND($AR27=BRASS!$B$95,($T27&gt;=BRASS!$F$95),($T27&lt;=BRASS!$G$95),($AA27=BRASS!$E$95)),(BRASS!$C$95),(IF(AND($AR27=BRASS!$B$96,($T27&gt;=BRASS!$F$96),($T27&lt;=BRASS!$G$96),($AA27=BRASS!$E$96)),(BRASS!$C$96),(IF(AND($AR27=BRASS!$B$97,($T27&gt;=BRASS!$F$97),($T27&lt;=BRASS!$G$97),($AA27=BRASS!$E$97)),(BRASS!$C$97),("NA"))))))))))))))))))))))))))))))))))))))))))))))))))))))))))))))))))))))))))))</f>
        <v>NA</v>
      </c>
      <c r="BE27" s="97"/>
      <c r="BF27" s="85" t="str">
        <f t="shared" si="18"/>
        <v/>
      </c>
      <c r="BG27" s="85" t="str">
        <f t="shared" si="19"/>
        <v/>
      </c>
      <c r="BH27" s="85" t="str">
        <f>IF(AND($AR27=SS!$B$4,($T27&gt;=SS!$F$4),($T27&lt;=SS!$G$4),($V27=SS!$E$4)),(SS!$C$4),(IF(AND($AR27=SS!$B$5,($T27&gt;=SS!$F$5),($T27&lt;=SS!$G$5),($V27=SS!$E$5)),(SS!$C$5),(IF(AND($AR27=SS!$B$6,($T27&gt;=SS!$F$6),($T27&lt;=SS!$G$6),($V27=SS!$E$6)),(SS!$C$6),(IF(AND($AR27=SS!$B$7,($T27&gt;=SS!$F$7),($T27&lt;=SS!$G$7),($V27=SS!$E$7)),(SS!$C$7),(IF(AND($AR27=SS!$B$8,($T27&gt;=SS!$F$8),($T27&lt;=SS!$G$8),($V27=SS!$E$8)),(SS!$C$8),(IF(AND($AR27=SS!$B$9,($T27&gt;=SS!$F$9),($T27&lt;=SS!$G$9),($V27=SS!$E$9)),(SS!$C$9),(IF(AND($AR27=SS!$B$10,($T27&gt;=SS!$F$10),($T27&lt;=SS!$G$10),($V27=SS!$E$10)),(SS!$C$10),(IF(AND($AR27=SS!$B$11,($T27&gt;=SS!$F$11),($T27&lt;=SS!$G$11),($V27=SS!$E$11)),(SS!$C$11),(IF(AND($AR27=SS!$B$12,($T27&gt;=SS!$F$12),($T27&lt;=SS!$G$12),($V27=SS!$E$12)),(SS!$C$12),(IF(AND($AR27=SS!$B$13,($T27&gt;=SS!$F$13),($T27&lt;=SS!$G$13),($V27=SS!$E$13)),(SS!$C$13),(IF(AND($AR27=SS!$B$14,($T27&gt;=SS!$F$14),($T27&lt;=SS!$G$14),($V27=SS!$E$14)),(SS!$C$14),(IF(AND($AR27=SS!$B$15,($T27&gt;=SS!$F$15),($T27&lt;=SS!$G$15),($V27=SS!$E$15)),(SS!$C$15),(IF(AND($AR27=SS!$B$16,($T27&gt;=SS!$F$16),($T27&lt;=SS!$G$16),($V27=SS!$E$16)),(SS!$C$16),(IF(AND($AR27=SS!$B$17,($T27&gt;=SS!$F$17),($T27&lt;=SS!$G$17),($V27=SS!$E$17)),(SS!$C$17),(IF(AND($AR27=SS!$B$18,($T27&gt;=SS!$F$18),($T27&lt;=SS!$G$18),($V27=SS!$E$18)),(SS!$C$18),(IF(AND($AR27=SS!$B$19,($T27&gt;=SS!$F$19),($T27&lt;=SS!$G$19),($V27=SS!$E$19)),(SS!$C$19),(IF(AND($AR27=SS!$B$20,($T27&gt;=SS!$F$20),($T27&lt;=SS!$G$20),($V27=SS!$E$20)),(SS!$C$20),(IF(AND($AR27=SS!$B$21,($T27&gt;=SS!$F$21),($T27&lt;=SS!$G$21),($V27=SS!$E$21)),(SS!$C$21),(IF(AND($AR27=SS!$B$22,($T27&gt;=SS!$F$22),($T27&lt;=SS!$G$22),($V27=SS!$E$22)),(SS!$C$22),(IF(AND($AR27=SS!$B$23,($T27&gt;=SS!$F$23),($T27&lt;=SS!$G$23),($V27=SS!$E$23)),(SS!$C$23),(IF(AND($AR27=SS!$B$24,($T27&gt;=SS!$F$24),($T27&lt;=SS!$G$24),($V27=SS!$E$24)),(SS!$C$24),(IF(AND($AR27=SS!$B$25,($T27&gt;=SS!$F$25),($T27&lt;=SS!$G$25),($V27=SS!$E$25)),(SS!$C$25),(IF(AND($AR27=SS!$B$26,($T27&gt;=SS!$F$26),($T27&lt;=SS!$G$26),($V27=SS!$E$26)),(SS!$C$26),(IF(AND($AR27=SS!$B$27,($T27&gt;=SS!$F$27),($T27&lt;=SS!$G$27),($V27=SS!$E$27)),(SS!$C$27),(IF(AND($AR27=SS!$B$28,($T27&gt;=SS!$F$28),($T27&lt;=SS!$G$28),($V27=SS!$E$28)),(SS!$C$28),(IF(AND($AR27=SS!$B$29,($T27&gt;=SS!$F$29),($T27&lt;=SS!$G$29),($V27=SS!$E$29)),(SS!$C$29),(IF(AND($AR27=SS!$B$30,($T27&gt;=SS!$F$30),($T27&lt;=SS!$G$30),($V27=SS!$E$30)),(SS!$C$30),("NA"))))))))))))))))))))))))))))))))))))))))))))))))))))))</f>
        <v>NA</v>
      </c>
      <c r="BI27" s="83" t="str">
        <f>(IF(AND($AR27=SS!$B$31,($T27&gt;=SS!$F$31),($T27&lt;=SS!$G$31),($V27=SS!$E$31)),(SS!$C$31),(IF(AND($AR27=SS!$B$32,($T27&gt;=SS!$F$32),($T27&lt;=SS!$G$32),($V27=SS!$E$32)),(SS!$C$32),(IF(AND($AR27=SS!$B$33,($T27&gt;=SS!$F$33),($T27&lt;=SS!$G$33),($V27=SS!$E$33)),(SS!$C$33),(IF(AND($AR27=SS!$B$34,($T27&gt;=SS!$F$34),($T27&lt;=SS!$G$34),($V27=SS!$E$34)),(SS!$C$34),(IF(AND($AR27=SS!$B$35,($T27&gt;=SS!$F$35),($T27&lt;=SS!$G$35),($V27=SS!$E$35)),(SS!$C$35),(IF(AND($AR27=SS!$B$36,($T27&gt;=SS!$F$36),($T27&lt;=SS!$G$36),($V27=SS!$E$36)),(SS!$C$36),(IF(AND($AR27=SS!$B$37,($T27&gt;=SS!$F$37),($T27&lt;=SS!$G$37),($V27=SS!$E$37)),(SS!$C$37),(IF(AND($AR27=SS!$B$38,($T27&gt;=SS!$F$38),($T27&lt;=SS!$G$38),($V27=SS!$E$38)),(SS!$C$38),(IF(AND($AR27=SS!$B$39,($T27&gt;=SS!$F$39),($T27&lt;=SS!$G$39),($V27=SS!$E$39)),(SS!$C$39),(IF(AND($AR27=SS!$B$40,($T27&gt;=SS!$F$40),($T27&lt;=SS!$G$40),($V27=SS!$E$40)),(SS!$C$40),(IF(AND($AR27=SS!$B$41,($T27&gt;=SS!$F$41),($T27&lt;=SS!$G$41),($V27=SS!$E$41)),(SS!$C$41),(IF(AND($AR27=SS!$B$42,($T27&gt;=SS!$F$42),($T27&lt;=SS!$G$42),($V27=SS!$E$42)),(SS!$C$42),(IF(AND($AR27=SS!$B$43,($T27&gt;=SS!$F$43),($T27&lt;=SS!$G$43),($V27=SS!$E$43)),(SS!$C$43),(IF(AND($AR27=SS!$B$44,($T27&gt;=SS!$F$44),($T27&lt;=SS!$G$44),($V27=SS!$E$44)),(SS!$C$44),(IF(AND($AR27=SS!$B$45,($T27&gt;=SS!$F$45),($T27&lt;=SS!$G$45),($V27=SS!$E$45)),(SS!$C$45),(IF(AND($AR27=SS!$B$46,($T27&gt;=SS!$F$46),($T27&lt;=SS!$G$46),($V27=SS!$E$46)),(SS!$C$46),(IF(AND($AR27=SS!$B$47,($T27&gt;=SS!$F$47),($T27&lt;=SS!$G$47),($V27=SS!$E$47)),(SS!$C$47),(IF(AND($AR27=SS!$B$48,($T27&gt;=SS!$F$48),($T27&lt;=SS!$G$48),($V27=SS!$E$48)),(SS!$C$48),(IF(AND($AR27=SS!$B$49,($T27&gt;=SS!$F$49),($T27&lt;=SS!$G$49),($V27=SS!$E$49)),(SS!$C$49),(IF(AND($AR27=SS!$B$50,($T27&gt;=SS!$F$50),($T27&lt;=SS!$G$50),($V27=SS!$E$50)),(SS!$C$50),(IF(AND($AR27=SS!$B$51,($T27&gt;=SS!$F$51),($T27&lt;=SS!$G$51),($V27=SS!$E$51)),(SS!$C$51),(IF(AND($AR27=SS!$B$52,($T27&gt;=SS!$F$52),($T27&lt;=SS!$G$52),($V27=SS!$E$52)),(SS!$C$52),(IF(AND($AR27=SS!$B$53,($T27&gt;=SS!$F$53),($T27&lt;=SS!$G$53),($V27=SS!$E$53)),(SS!$C$53),(IF(AND($AR27=SS!$B$54,($T27&gt;=SS!$F$54),($T27&lt;=SS!$G$54),($V27=SS!$E$54)),(SS!$C$54),(IF(AND($AR27=SS!$B$55,($T27&gt;=SS!$F$55),($T27&lt;=SS!$G$55),($V27=SS!$E$55)),(SS!$C$55),(IF(AND($AR27=SS!$B$56,($T27&gt;=SS!$F$56),($T27&lt;=SS!$G$56),($V27=SS!$E$56)),(SS!$C$56),(IF(AND($AR27=SS!$B$57,($T27&gt;=SS!$F$57),($T27&lt;=SS!$G$57),($V27=SS!$E$57)),(SS!$C$57),(IF(AND($AR27=SS!$B$58,($T27&gt;=SS!$F$58),($T27&lt;=SS!$G$58),($V27=SS!$E$58)),(SS!$C$58),(IF(AND($AR27=SS!$B$59,($T27&gt;=SS!$F$59),($T27&lt;=SS!$G$59),($V27=SS!$E$59)),(SS!$C$59),(IF(AND($AR27=SS!$B$60,($T27&gt;=SS!$F$60),($T27&lt;=SS!$G$60),($V27=SS!$E$60)),(SS!$C$60),("NA")))))))))))))))))))))))))))))))))))))))))))))))))))))))))))))</f>
        <v>NA</v>
      </c>
      <c r="BJ27" s="82" t="str">
        <f>IF(AND($AR27=SS!$B$61,($T27&gt;=SS!$F$61),($T27&lt;=SS!$G$61),($V27=SS!$E$61)),(SS!$C$61),(IF(AND($AR27=SS!$B$62,($T27&gt;=SS!$F$62),($T27&lt;=SS!$G$62),($V27=SS!$E$62)),(SS!$C$62),(IF(AND($AR27=SS!$B$63,($T27&gt;=SS!$F$63),($T27&lt;=SS!$G$63),($V27=SS!$E$63)),(SS!$C$63),(IF(AND($AR27=SS!$B$64,($T27&gt;=SS!$F$64),($T27&lt;=SS!$G$64),($V27=SS!$E$64)),(SS!$C$64),(IF(AND($AR27=SS!$B$65,($T27&gt;=SS!$F$65),($T27&lt;=SS!$G$65),($V27=SS!$E$65)),(SS!$C$65),(IF(AND($AR27=SS!$B$66,($T27&gt;=SS!$F$66),($T27&lt;=SS!$G$66),($V27=SS!$E$66)),(SS!$C$66),(IF(AND($AR27=SS!$B$67,($T27&gt;=SS!$F$67),($T27&lt;=SS!$G$67),($V27=SS!$E$67)),(SS!$C$67),(IF(AND($AR27=SS!$B$68,($T27&gt;=SS!$F$68),($T27&lt;=SS!$G$68),($V27=SS!$E$68)),(SS!$C$68),(IF(AND($AR27=SS!$B$69,($T27&gt;=SS!$F$69),($T27&lt;=SS!$G$69),($V27=SS!$E$69)),(SS!$C$69),(IF(AND($AR27=SS!$B$70,($T27&gt;=SS!$F$70),($T27&lt;=SS!$G$70),($V27=SS!$E$70)),(SS!$C$70),(IF(AND($AR27=SS!$B$71,($T27&gt;=SS!$F$71),($T27&lt;=SS!$G$71),($V27=SS!$E$71)),(SS!$C$71),(IF(AND($AR27=SS!$B$72,($T27&gt;=SS!$F$72),($T27&lt;=SS!$G$72),($V27=SS!$E$72)),(SS!$C$72),(IF(AND($AR27=SS!$B$73,($T27&gt;=SS!$F$73),($T27&lt;=SS!$G$73),($V27=SS!$E$73)),(SS!$C$73),(IF(AND($AR27=SS!$B$74,($T27&gt;=SS!$F$74),($T27&lt;=SS!$G$74),($V27=SS!$E$74)),(SS!$C$74),(IF(AND($AR27=SS!$B$75,($T27&gt;=SS!$F$75),($T27&lt;=SS!$G$75),($V27=SS!$E$75)),(SS!$C$75),(IF(AND($AR27=SS!$B$76,($T27&gt;=SS!$F$76),($T27&lt;=SS!$G$76),($V27=SS!$E$76)),(SS!$C$76),("NA"))))))))))))))))))))))))))))))))</f>
        <v>NA</v>
      </c>
      <c r="BK27" s="82" t="str">
        <f>IF(AND($AR27=SS!$B$77,($T27&gt;=SS!$F$77),($T27&lt;=SS!$G$77),($V27=SS!$E$77)),(SS!$C$77),(IF(AND($AR27=SS!$B$78,($T27&gt;=SS!$F$78),($T27&lt;=SS!$G$78),($V27=SS!$E$78)),(SS!$C$78),(IF(AND($AR27=SS!$B$79,($T27&gt;=SS!$F$79),($T27&lt;=SS!$G$79),($V27=SS!$E$79)),(SS!$C$79),(IF(AND($AR27=SS!$B$80,($T27&gt;=SS!$F$80),($T27&lt;=SS!$G$80),($V27=SS!$E$80)),(SS!$C$80),(IF(AND($AR27=SS!$B$81,($T27&gt;=SS!$F$81),($T27&lt;=SS!$G$81),($V27=SS!$E$81)),(SS!$C$81),(IF(AND($AR27=SS!$B$82,($T27&gt;=SS!$F$82),($T27&lt;=SS!$G$82),($V27=SS!$E$82)),(SS!$C$82),(IF(AND($AR27=SS!$B$83,($T27&gt;=SS!$F$83),($T27&lt;=SS!$G$83),($V27=SS!$E$83)),(SS!$C$83),(IF(AND($AR27=SS!$B$84,($T27&gt;=SS!$F$84),($T27&lt;=SS!$G$84),($V27=SS!$E$84)),(SS!$C$84),(IF(AND($AR27=SS!$B$85,($T27&gt;=SS!$F$85),($T27&lt;=SS!$G$85),($V27=SS!$E$85)),(SS!$C$85),(IF(AND($AR27=SS!$B$86,($T27&gt;=SS!$F$86),($T27&lt;=SS!$G$86),($V27=SS!$E$86)),(SS!$C$86),(IF(AND($AR27=SS!$B$87,($T27&gt;=SS!$F$87),($T27&lt;=SS!$G$87),($V27=SS!$E$87)),(SS!$C$87),(IF(AND($AR27=SS!$B$88,($T27&gt;=SS!$F$88),($T27&lt;=SS!$G$88),($V27=SS!$E$88)),(SS!$C$88),(IF(AND($AR27=SS!$B$89,($T27&gt;=SS!$F$89),($T27&lt;=SS!$G$89),($V27=SS!$E$89)),(SS!$C$89),(IF(AND($AR27=SS!$B$90,($T27&gt;=SS!$F$90),($T27&lt;=SS!$G$90),($V27=SS!$E$90)),(SS!$C$90),(IF(AND($AR27=SS!$B$91,($T27&gt;=SS!$F$91),($T27&lt;=SS!$G$91),($V27=SS!$E$91)),(SS!$C$91),(IF(AND($AR27=SS!$B$92,($T27&gt;=SS!$F$92),($T27&lt;=SS!$G$92),($V27=SS!$E$92)),(SS!$C$92),(IF(AND($AR27=SS!$B$93,($T27&gt;=SS!$F$93),($T27&lt;=SS!$G$93),($V27=SS!$E$93)),(SS!$C$93),(IF(AND($AR27=SS!$B$94,($T27&gt;=SS!$F$94),($T27&lt;=SS!$G$94),($V27=SS!$E$94)),(SS!$C$94),(IF(AND($AR27=SS!$B$95,($T27&gt;=SS!$F$95),($T27&lt;=SS!$G$95),($V27=SS!$E$95)),(SS!$C$95),(IF(AND($AR27=SS!$B$96,($T27&gt;=SS!$F$96),($T27&lt;=SS!$G$96),($V27=SS!$E$96)),(SS!$C$96),("NA"))))))))))))))))))))))))))))))))))))))))</f>
        <v>NA</v>
      </c>
      <c r="BL27" s="85" t="str">
        <f t="shared" si="20"/>
        <v/>
      </c>
      <c r="BM27" s="85" t="str">
        <f t="shared" si="21"/>
        <v/>
      </c>
      <c r="BN27" s="85" t="str">
        <f>IF(AND($AR27=SS!$B$4,($T27&gt;=SS!$F$4),($T27&lt;=SS!$G$4),($AA27=SS!$E$4)),(SS!$C$4),(IF(AND($AR27=SS!$B$5,($T27&gt;=SS!$F$5),($T27&lt;=SS!$G$5),($AA27=SS!$E$5)),(SS!$C$5),(IF(AND($AR27=SS!$B$6,($T27&gt;=SS!$F$6),($T27&lt;=SS!$G$6),($AA27=SS!$E$6)),(SS!$C$6),(IF(AND($AR27=SS!$B$7,($T27&gt;=SS!$F$7),($T27&lt;=SS!$G$7),($AA27=SS!$E$7)),(SS!$C$7),(IF(AND($AR27=SS!$B$8,($T27&gt;=SS!$F$8),($T27&lt;=SS!$G$8),($AA27=SS!$E$8)),(SS!$C$8),(IF(AND($AR27=SS!$B$9,($T27&gt;=SS!$F$9),($T27&lt;=SS!$G$9),($AA27=SS!$E$9)),(SS!$C$9),(IF(AND($AR27=SS!$B$10,($T27&gt;=SS!$F$10),($T27&lt;=SS!$G$10),($AA27=SS!$E$10)),(SS!$C$10),(IF(AND($AR27=SS!$B$11,($T27&gt;=SS!$F$11),($T27&lt;=SS!$G$11),($AA27=SS!$E$11)),(SS!$C$11),(IF(AND($AR27=SS!$B$12,($T27&gt;=SS!$F$12),($T27&lt;=SS!$G$12),($AA27=SS!$E$12)),(SS!$C$12),(IF(AND($AR27=SS!$B$13,($T27&gt;=SS!$F$13),($T27&lt;=SS!$G$13),($AA27=SS!$E$13)),(SS!$C$13),(IF(AND($AR27=SS!$B$14,($T27&gt;=SS!$F$14),($T27&lt;=SS!$G$14),($AA27=SS!$E$14)),(SS!$C$14),(IF(AND($AR27=SS!$B$15,($T27&gt;=SS!$F$15),($T27&lt;=SS!$G$15),($AA27=SS!$E$15)),(SS!$C$15),(IF(AND($AR27=SS!$B$16,($T27&gt;=SS!$F$16),($T27&lt;=SS!$G$16),($AA27=SS!$E$16)),(SS!$C$16),(IF(AND($AR27=SS!$B$17,($T27&gt;=SS!$F$17),($T27&lt;=SS!$G$17),($AA27=SS!$E$17)),(SS!$C$17),(IF(AND($AR27=SS!$B$18,($T27&gt;=SS!$F$18),($T27&lt;=SS!$G$18),($AA27=SS!$E$18)),(SS!$C$18),(IF(AND($AR27=SS!$B$19,($T27&gt;=SS!$F$19),($T27&lt;=SS!$G$19),($AA27=SS!$E$19)),(SS!$C$19),(IF(AND($AR27=SS!$B$20,($T27&gt;=SS!$F$20),($T27&lt;=SS!$G$20),($AA27=SS!$E$20)),(SS!$C$20),(IF(AND($AR27=SS!$B$21,($T27&gt;=SS!$F$21),($T27&lt;=SS!$G$21),($AA27=SS!$E$21)),(SS!$C$21),(IF(AND($AR27=SS!$B$22,($T27&gt;=SS!$F$22),($T27&lt;=SS!$G$22),($AA27=SS!$E$22)),(SS!$C$22),(IF(AND($AR27=SS!$B$23,($T27&gt;=SS!$F$23),($T27&lt;=SS!$G$23),($AA27=SS!$E$23)),(SS!$C$23),(IF(AND($AR27=SS!$B$24,($T27&gt;=SS!$F$24),($T27&lt;=SS!$G$24),($AA27=SS!$E$24)),(SS!$C$24),(IF(AND($AR27=SS!$B$25,($T27&gt;=SS!$F$25),($T27&lt;=SS!$G$25),($AA27=SS!$E$25)),(SS!$C$25),(IF(AND($AR27=SS!$B$26,($T27&gt;=SS!$F$26),($T27&lt;=SS!$G$26),($AA27=SS!$E$26)),(SS!$C$26),(IF(AND($AR27=SS!$B$27,($T27&gt;=SS!$F$27),($T27&lt;=SS!$G$27),($AA27=SS!$E$27)),(SS!$C$27),(IF(AND($AR27=SS!$B$28,($T27&gt;=SS!$F$28),($T27&lt;=SS!$G$28),($AA27=SS!$E$28)),(SS!$C$28),(IF(AND($AR27=SS!$B$29,($T27&gt;=SS!$F$29),($T27&lt;=SS!$G$29),($AA27=SS!$E$29)),(SS!$C$29),(IF(AND($AR27=SS!$B$30,($T27&gt;=SS!$F$30),($T27&lt;=SS!$G$30),($AA27=SS!$E$30)),(SS!$C$30),(IF(AND($AR27=SS!$B$31,($T27&gt;=SS!$F$31),($T27&lt;=SS!$G$31),($AA27=SS!$E$31)),(SS!$C$31),(IF(AND($AR27=SS!$B$32,($T27&gt;=SS!$F$32),($T27&lt;=SS!$G$32),($AA27=SS!$E$32)),(SS!$C$32),(IF(AND($AR27=SS!$B$33,($T27&gt;=SS!$F$33),($T27&lt;=SS!$G$33),($AA27=SS!$E$33)),(SS!$C$33),(IF(AND($AR27=SS!$B$34,($T27&gt;=SS!$F$34),($T27&lt;=SS!$G$34),($AA27=SS!$E$34)),(SS!$C$34),(IF(AND($AR27=SS!$B$35,($T27&gt;=SS!$F$35),($T27&lt;=SS!$G$35),($AA27=SS!$E$35)),(SS!$C$35),(IF(AND($AR27=SS!$B$36,($T27&gt;=SS!$F$36),($T27&lt;=SS!$G$36),($AA27=SS!$E$36)),(SS!$C$36),(IF(AND($AR27=SS!$B$37,($T27&gt;=SS!$F$37),($T27&lt;=SS!$G$37),($AA27=SS!$E$37)),(SS!$C$37),(IF(AND($AR27=SS!$B$38,($T27&gt;=SS!$F$38),($T27&lt;=SS!$G$38),($AA27=SS!$E$38)),(SS!$C$38),(IF(AND($AR27=SS!$B$39,($T27&gt;=SS!$F$39),($T27&lt;=SS!$G$39),($AA27=SS!$E$39)),(SS!$C$39),(IF(AND($AR27=SS!$B$40,($T27&gt;=SS!$F$40),($T27&lt;=SS!$G$40),($AA27=SS!$E$40)),(SS!$C$40),(IF(AND($AR27=SS!$B$41,($T27&gt;=SS!$F$41),($T27&lt;=SS!$G$41),($AA27=SS!$E$41)),(SS!$C$41),(IF(AND($AR27=SS!$B$42,($T27&gt;=SS!$F$42),($T27&lt;=SS!$G$42),($AA27=SS!$E$42)),(SS!$C$42),(IF(AND($AR27=SS!$B$43,($T27&gt;=SS!$F$43),($T27&lt;=SS!$G$43),($AA27=SS!$E$43)),(SS!$C$43),(IF(AND($AR27=SS!$B$44,($T27&gt;=SS!$F$44),($T27&lt;=SS!$G$44),($AA27=SS!$E$44)),(SS!$C$44),(IF(AND($AR27=SS!$B$45,($T27&gt;=SS!$F$45),($T27&lt;=SS!$G$45),($AA27=SS!$E$45)),(SS!$C$45),(IF(AND($AR27=SS!$B$46,($T27&gt;=SS!$F$46),($T27&lt;=SS!$G$46),($AA27=SS!$E$46)),(SS!$C$46),(IF(AND($AR27=SS!$B$47,($T27&gt;=SS!$F$47),($T27&lt;=SS!$G$47),($AA27=SS!$E$47)),(SS!$C$47),(IF(AND($AR27=SS!$B$48,($T27&gt;=SS!$F$48),($T27&lt;=SS!$G$48),($AA27=SS!$E$48)),(SS!$C$48),(IF(AND($AR27=SS!$B$49,($T27&gt;=SS!$F$49),($T27&lt;=SS!$G$49),($AA27=SS!$E$49)),(SS!$C$49),(IF(AND($AR27=SS!$B$50,($T27&gt;=SS!$F$50),($T27&lt;=SS!$G$50),($AA27=SS!$E$50)),(SS!$C$50),(IF(AND($AR27=SS!$B$51,($T27&gt;=SS!$F$51),($T27&lt;=SS!$G$51),($AA27=SS!$E$51)),(SS!$C$51),(IF(AND($AR27=SS!$B$52,($T27&gt;=SS!$F$52),($T27&lt;=SS!$G$52),($AA27=SS!$E$52)),(SS!$C$52),(IF(AND($AR27=SS!$B$53,($T27&gt;=SS!$F$53),($T27&lt;=SS!$G$53),($AA27=SS!$E$53)),(SS!$C$53),(IF(AND($AR27=SS!$B$54,($T27&gt;=SS!$F$54),($T27&lt;=SS!$G$54),($AA27=SS!$E$54)),(SS!$C$54),(IF(AND($AR27=SS!$B$55,($T27&gt;=SS!$F$55),($T27&lt;=SS!$G$55),($AA27=SS!$E$55)),(SS!$C$55),(IF(AND($AR27=SS!$B$56,($T27&gt;=SS!$F$56),($T27&lt;=SS!$G$56),($AA27=SS!$E$56)),(SS!$C$56),(IF(AND($AR27=SS!$B$57,($T27&gt;=SS!$F$57),($T27&lt;=SS!$G$57),($AA27=SS!$E$57)),(SS!$C$57),(IF(AND($AR27=SS!$B$58,($T27&gt;=SS!$F$58),($T27&lt;=SS!$G$58),($AA27=SS!$E$58)),(SS!$C$58),(IF(AND($AR27=SS!$B$59,($T27&gt;=SS!$F$59),($T27&lt;=SS!$G$59),($AA27=SS!$E$59)),(SS!$C$59),("NA"))))))))))))))))))))))))))))))))))))))))))))))))))))))))))))))))))))))))))))))))))))))))))))))))))))))))))))))))</f>
        <v>NA</v>
      </c>
      <c r="BO27" s="83" t="str">
        <f>(IF(AND($AR27=SS!$B$31,($T27&gt;=SS!$F$31),($T27&lt;=SS!$G$31),($AA27=SS!$E$31)),(SS!$C$31),(IF(AND($AR27=SS!$B$32,($T27&gt;=SS!$F$32),($T27&lt;=SS!$G$32),($AA27=SS!$E$32)),(SS!$C$32),(IF(AND($AR27=SS!$B$33,($T27&gt;=SS!$F$33),($T27&lt;=SS!$G$33),($AA27=SS!$E$33)),(SS!$C$33),(IF(AND($AR27=SS!$B$34,($T27&gt;=SS!$F$34),($T27&lt;=SS!$G$34),($AA27=SS!$E$34)),(SS!$C$34),(IF(AND($AR27=SS!$B$35,($T27&gt;=SS!$F$35),($T27&lt;=SS!$G$35),($AA27=SS!$E$35)),(SS!$C$35),(IF(AND($AR27=SS!$B$36,($T27&gt;=SS!$F$36),($T27&lt;=SS!$G$36),($AA27=SS!$E$36)),(SS!$C$36),(IF(AND($AR27=SS!$B$37,($T27&gt;=SS!$F$37),($T27&lt;=SS!$G$37),($AA27=SS!$E$37)),(SS!$C$37),(IF(AND($AR27=SS!$B$38,($T27&gt;=SS!$F$38),($T27&lt;=SS!$G$38),($AA27=SS!$E$38)),(SS!$C$38),(IF(AND($AR27=SS!$B$39,($T27&gt;=SS!$F$39),($T27&lt;=SS!$G$39),($AA27=SS!$E$39)),(SS!$C$39),(IF(AND($AR27=SS!$B$40,($T27&gt;=SS!$F$40),($T27&lt;=SS!$G$40),($AA27=SS!$E$40)),(SS!$C$40),(IF(AND($AR27=SS!$B$41,($T27&gt;=SS!$F$41),($T27&lt;=SS!$G$41),($AA27=SS!$E$41)),(SS!$C$41),(IF(AND($AR27=SS!$B$42,($T27&gt;=SS!$F$42),($T27&lt;=SS!$G$42),($AA27=SS!$E$42)),(SS!$C$42),(IF(AND($AR27=SS!$B$43,($T27&gt;=SS!$F$43),($T27&lt;=SS!$G$43),($AA27=SS!$E$43)),(SS!$C$43),(IF(AND($AR27=SS!$B$44,($T27&gt;=SS!$F$44),($T27&lt;=SS!$G$44),($AA27=SS!$E$44)),(SS!$C$44),(IF(AND($AR27=SS!$B$45,($T27&gt;=SS!$F$45),($T27&lt;=SS!$G$45),($AA27=SS!$E$45)),(SS!$C$45),(IF(AND($AR27=SS!$B$46,($T27&gt;=SS!$F$46),($T27&lt;=SS!$G$46),($AA27=SS!$E$46)),(SS!$C$46),(IF(AND($AR27=SS!$B$47,($T27&gt;=SS!$F$47),($T27&lt;=SS!$G$47),($AA27=SS!$E$47)),(SS!$C$47),(IF(AND($AR27=SS!$B$48,($T27&gt;=SS!$F$48),($T27&lt;=SS!$G$48),($AA27=SS!$E$48)),(SS!$C$48),(IF(AND($AR27=SS!$B$49,($T27&gt;=SS!$F$49),($T27&lt;=SS!$G$49),($AA27=SS!$E$49)),(SS!$C$49),(IF(AND($AR27=SS!$B$50,($T27&gt;=SS!$F$50),($T27&lt;=SS!$G$50),($AA27=SS!$E$50)),(SS!$C$50),(IF(AND($AR27=SS!$B$51,($T27&gt;=SS!$F$51),($T27&lt;=SS!$G$51),($AA27=SS!$E$51)),(SS!$C$51),(IF(AND($AR27=SS!$B$52,($T27&gt;=SS!$F$52),($T27&lt;=SS!$G$52),($AA27=SS!$E$52)),(SS!$C$52),(IF(AND($AR27=SS!$B$53,($T27&gt;=SS!$F$53),($T27&lt;=SS!$G$53),($AA27=SS!$E$53)),(SS!$C$53),(IF(AND($AR27=SS!$B$54,($T27&gt;=SS!$F$54),($T27&lt;=SS!$G$54),($AA27=SS!$E$54)),(SS!$C$54),(IF(AND($AR27=SS!$B$55,($T27&gt;=SS!$F$55),($T27&lt;=SS!$G$55),($AA27=SS!$E$55)),(SS!$C$55),(IF(AND($AR27=SS!$B$56,($T27&gt;=SS!$F$56),($T27&lt;=SS!$G$56),($AA27=SS!$E$56)),(SS!$C$56),(IF(AND($AR27=SS!$B$57,($T27&gt;=SS!$F$57),($T27&lt;=SS!$G$57),($AA27=SS!$E$57)),(SS!$C$57),(IF(AND($AR27=SS!$B$58,($T27&gt;=SS!$F$58),($T27&lt;=SS!$G$58),($AA27=SS!$E$58)),(SS!$C$58),(IF(AND($AR27=SS!$B$59,($T27&gt;=SS!$F$59),($T27&lt;=SS!$G$59),($AA27=SS!$E$59)),(SS!$C$59),("NA")))))))))))))))))))))))))))))))))))))))))))))))))))))))))))</f>
        <v>NA</v>
      </c>
      <c r="BP27" s="152" t="str">
        <f>IF(AND($AR27=SS!$B$61,($T27&gt;=SS!$F$61),($T27&lt;=SS!$G$61),($AA27=SS!$E$61)),(SS!$C$61),(IF(AND($AR27=SS!$B$62,($T27&gt;=SS!$F$62),($T27&lt;=SS!$G$62),($AA27=SS!$E$62)),(SS!$C$62),(IF(AND($AR27=SS!$B$63,($T27&gt;=SS!$F$63),($T27&lt;=SS!$G$63),($AA27=SS!$E$63)),(SS!$C$63),(IF(AND($AR27=SS!$B$64,($T27&gt;=SS!$F$64),($T27&lt;=SS!$G$64),($AA27=SS!$E$64)),(SS!$C$64),(IF(AND($AR27=SS!$B$65,($T27&gt;=SS!$F$65),($T27&lt;=SS!$G$65),($AA27=SS!$E$65)),(SS!$C$65),(IF(AND($AR27=SS!$B$66,($T27&gt;=SS!$F$66),($T27&lt;=SS!$G$66),($AA27=SS!$E$66)),(SS!$C$66),(IF(AND($AR27=SS!$B$67,($T27&gt;=SS!$F$67),($T27&lt;=SS!$G$67),($AA27=SS!$E$67)),(SS!$C$67),(IF(AND($AR27=SS!$B$68,($T27&gt;=SS!$F$68),($T27&lt;=SS!$G$68),($AA27=SS!$E$68)),(SS!$C$68),(IF(AND($AR27=SS!$B$69,($T27&gt;=SS!$F$69),($T27&lt;=SS!$G$69),($AA27=SS!$E$69)),(SS!$C$69),(IF(AND($AR27=SS!$B$70,($T27&gt;=SS!$F$70),($T27&lt;=SS!$G$70),($AA27=SS!$E$70)),(SS!$C$70),(IF(AND($AR27=SS!$B$71,($T27&gt;=SS!$F$71),($T27&lt;=SS!$G$71),($AA27=SS!$E$71)),(SS!$C$71),(IF(AND($AR27=SS!$B$72,($T27&gt;=SS!$F$72),($T27&lt;=SS!$G$72),($AA27=SS!$E$72)),(SS!$C$72),(IF(AND($AR27=SS!$B$73,($T27&gt;=SS!$F$73),($T27&lt;=SS!$G$73),($AA27=SS!$E$73)),(SS!$C$73),(IF(AND($AR27=SS!$B$74,($T27&gt;=SS!$F$74),($T27&lt;=SS!$G$74),($AA27=SS!$E$74)),(SS!$C$74),(IF(AND($AR27=SS!$B$75,($T27&gt;=SS!$F$75),($T27&lt;=SS!$G$75),($AA27=SS!$E$75)),(SS!$C$75),(IF(AND($AR27=SS!$B$76,($T27&gt;=SS!$F$76),($T27&lt;=SS!$G$76),($AA27=SS!$E$76)),(SS!$C$76),("NA"))))))))))))))))))))))))))))))))</f>
        <v>NA</v>
      </c>
      <c r="BQ27" s="152" t="str">
        <f>IF(AND($AR27=SS!$B$77,($T27&gt;=SS!$F$77),($T27&lt;=SS!$G$77),($AA27=SS!$E$77)),(SS!$C$77),(IF(AND($AR27=SS!$B$78,($T27&gt;=SS!$F$78),($T27&lt;=SS!$G$78),($AA27=SS!$E$78)),(SS!$C$78),(IF(AND($AR27=SS!$B$79,($T27&gt;=SS!$F$79),($T27&lt;=SS!$G$79),($AA27=SS!$E$79)),(SS!$C$79),(IF(AND($AR27=SS!$B$80,($T27&gt;=SS!$F$80),($T27&lt;=SS!$G$80),($AA27=SS!$E$80)),(SS!$C$80),(IF(AND($AR27=SS!$B$81,($T27&gt;=SS!$F$81),($T27&lt;=SS!$G$81),($AA27=SS!$E$81)),(SS!$C$81),(IF(AND($AR27=SS!$B$82,($T27&gt;=SS!$F$82),($T27&lt;=SS!$G$82),($AA27=SS!$E$82)),(SS!$C$82),(IF(AND($AR27=SS!$B$83,($T27&gt;=SS!$F$83),($T27&lt;=SS!$G$83),($AA27=SS!$E$83)),(SS!$C$83),(IF(AND($AR27=SS!$B$84,($T27&gt;=SS!$F$84),($T27&lt;=SS!$G$84),($AA27=SS!$E$84)),(SS!$C$84),(IF(AND($AR27=SS!$B$85,($T27&gt;=SS!$F$85),($T27&lt;=SS!$G$85),($AA27=SS!$E$85)),(SS!$C$85),(IF(AND($AR27=SS!$B$86,($T27&gt;=SS!$F$86),($T27&lt;=SS!$G$86),($AA27=SS!$E$86)),(SS!$C$86),(IF(AND($AR27=SS!$B$87,($T27&gt;=SS!$F$87),($T27&lt;=SS!$G$87),($AA27=SS!$E$87)),(SS!$C$87),(IF(AND($AR27=SS!$B$88,($T27&gt;=SS!$F$88),($T27&lt;=SS!$G$88),($AA27=SS!$E$88)),(SS!$C$88),(IF(AND($AR27=SS!$B$89,($T27&gt;=SS!$F$89),($T27&lt;=SS!$G$89),($AA27=SS!$E$89)),(SS!$C$89),(IF(AND($AR27=SS!$B$90,($T27&gt;=SS!$F$90),($T27&lt;=SS!$G$90),($AA27=SS!$E$90)),(SS!$C$90),(IF(AND($AR27=SS!$B$91,($T27&gt;=SS!$F$91),($T27&lt;=SS!$G$91),($AA27=SS!$E$91)),(SS!$C$91),(IF(AND($AR27=SS!$B$92,($T27&gt;=SS!$F$92),($T27&lt;=SS!$G$92),($AA27=SS!$E$92)),(SS!$C$92),(IF(AND($AR27=SS!$B$93,($T27&gt;=SS!$F$93),($T27&lt;=SS!$G$93),($AA27=SS!$E$93)),(SS!$C$93),(IF(AND($AR27=SS!$B$94,($T27&gt;=SS!$F$94),($T27&lt;=SS!$G$94),($AA27=SS!$E$94)),(SS!$C$94),(IF(AND($AR27=SS!$B$95,($T27&gt;=SS!$F$95),($T27&lt;=SS!$G$95),($AA27=SS!$E$95)),(SS!$C$95),(IF(AND($AR27=SS!$B$96,($T27&gt;=SS!$F$96),($T27&lt;=SS!$G$96),($AA27=SS!$E$96)),(SS!$C$96),("NA"))))))))))))))))))))))))))))))))))))))))</f>
        <v>NA</v>
      </c>
      <c r="BR27" s="84"/>
    </row>
    <row r="28" spans="1:70" s="53" customFormat="1" ht="38.25" customHeight="1" x14ac:dyDescent="0.35">
      <c r="A28" s="296"/>
      <c r="B28" s="277"/>
      <c r="C28" s="275"/>
      <c r="D28" s="147"/>
      <c r="E28" s="163"/>
      <c r="F28" s="146" t="s">
        <v>532</v>
      </c>
      <c r="G28" s="277"/>
      <c r="H28" s="275"/>
      <c r="I28" s="277"/>
      <c r="J28" s="277"/>
      <c r="K28" s="283"/>
      <c r="L28" s="277"/>
      <c r="M28" s="277"/>
      <c r="N28" s="147" t="str">
        <f t="shared" si="22"/>
        <v>/LIP-1 - TBA-7</v>
      </c>
      <c r="O28" s="147" t="str">
        <f>P22&amp;" - "&amp;Q28</f>
        <v>LIP-1 - TBA-7</v>
      </c>
      <c r="P28" s="299"/>
      <c r="Q28" s="94" t="s">
        <v>535</v>
      </c>
      <c r="R28" s="299"/>
      <c r="S28" s="275"/>
      <c r="T28" s="293"/>
      <c r="U28" s="286"/>
      <c r="V28" s="289"/>
      <c r="W28" s="280"/>
      <c r="X28" s="302"/>
      <c r="Y28" s="305"/>
      <c r="Z28" s="302"/>
      <c r="AA28" s="289"/>
      <c r="AB28" s="280"/>
      <c r="AC28" s="302"/>
      <c r="AD28" s="305"/>
      <c r="AE28" s="275"/>
      <c r="AF28" s="149"/>
      <c r="AG28" s="147"/>
      <c r="AH28" s="150"/>
      <c r="AI28" s="147"/>
      <c r="AJ28" s="150"/>
      <c r="AK28" s="64"/>
      <c r="AL28" s="64" t="s">
        <v>505</v>
      </c>
      <c r="AO28" s="63"/>
      <c r="AP28" s="59"/>
      <c r="AQ28" s="82" t="str">
        <f t="shared" si="13"/>
        <v/>
      </c>
      <c r="AR28" s="82" t="str">
        <f>'GLAND SELEC. INPUT &amp; NOTES SHT'!$H$16</f>
        <v>BRACO</v>
      </c>
      <c r="AS28" s="82" t="str">
        <f t="shared" si="14"/>
        <v/>
      </c>
      <c r="AT28" s="82" t="str">
        <f t="shared" si="15"/>
        <v/>
      </c>
      <c r="AU28" s="82" t="str">
        <f>IF(AND($AR28=BRASS!$B$4,($T28&gt;=BRASS!$F$4),($T28&lt;=BRASS!$G$4),($V28=BRASS!$E$4)),(BRASS!$C$4),(IF(AND($AR28=BRASS!$B$5,($T28&gt;=BRASS!$F$5),($T28&lt;=BRASS!$G$5),($V28=BRASS!$E$5)),(BRASS!$C$5),(IF(AND($AR28=BRASS!$B$6,($T28&gt;=BRASS!$F$6),($T28&lt;=BRASS!$G$6),($V28=BRASS!$E$6)),(BRASS!$C$6),(IF(AND($AR28=BRASS!$B$7,($T28&gt;=BRASS!$F$7),($T28&lt;=BRASS!$G$7),($V28=BRASS!$E$7)),(BRASS!$C$7),(IF(AND($AR28=BRASS!$B$8,($T28&gt;=BRASS!$F$8),($T28&lt;=BRASS!$G$8),($V28=BRASS!$E$8)),(BRASS!$C$8),(IF(AND($AR28=BRASS!$B$9,($T28&gt;=BRASS!$F$9),($T28&lt;=BRASS!$G$9),($V28=BRASS!$E$9)),(BRASS!$C$9),(IF(AND($AR28=BRASS!$B$10,($T28&gt;=BRASS!$F$10),($T28&lt;=BRASS!$G$10),($V28=BRASS!$E$10)),(BRASS!$C$10),(IF(AND($AR28=BRASS!$B$11,($T28&gt;=BRASS!$F$11),($T28&lt;=BRASS!$G$11),($V28=BRASS!$E$11)),(BRASS!$C$11),(IF(AND($AR28=BRASS!$B$12,($T28&gt;=BRASS!$F$12),($T28&lt;=BRASS!$G$12),($V28=BRASS!$E$12)),(BRASS!$C$12),(IF(AND($AR28=BRASS!$B$13,($T28&gt;=BRASS!$F$13),($T28&lt;=BRASS!$G$13),($V28=BRASS!$E$13)),(BRASS!$C$13),(IF(AND($AR28=BRASS!$B$14,($T28&gt;=BRASS!$F$14),($T28&lt;=BRASS!$G$14),($V28=BRASS!$E$14)),(BRASS!$C$14),(IF(AND($AR28=BRASS!$B$15,($T28&gt;=BRASS!$F$15),($T28&lt;=BRASS!$G$15),($V28=BRASS!$E$15)),(BRASS!$C$15),(IF(AND($AR28=BRASS!$B$16,($T28&gt;=BRASS!$F$16),($T28&lt;=BRASS!$G$16),($V28=BRASS!$E$16)),(BRASS!$C$16),(IF(AND($AR28=BRASS!$B$17,($T28&gt;=BRASS!$F$17),($T28&lt;=BRASS!$G$17),($V28=BRASS!$E$17)),(BRASS!$C$17),(IF(AND($AR28=BRASS!$B$18,($T28&gt;=BRASS!$F$18),($T28&lt;=BRASS!$G$18),($V28=BRASS!$E$18)),(BRASS!$C$18),(IF(AND($AR28=BRASS!$B$19,($T28&gt;=BRASS!$F$19),($T28&lt;=BRASS!$G$19),($V28=BRASS!$E$19)),(BRASS!$C$19),(IF(AND($AR28=BRASS!$B$20,($T28&gt;=BRASS!$F$20),($T28&lt;=BRASS!$G$20),($V28=BRASS!$E$20)),(BRASS!$C$20),(IF(AND($AR28=BRASS!$B$21,($T28&gt;=BRASS!$F$21),($T28&lt;=BRASS!$G$21),($V28=BRASS!$E$21)),(BRASS!$C$21),(IF(AND($AR28=BRASS!$B$22,($T28&gt;=BRASS!$F$22),($T28&lt;=BRASS!$G$22),($V28=BRASS!$E$22)),(BRASS!$C$22),(IF(AND($AR28=BRASS!$B$23,($T28&gt;=BRASS!$F$23),($T28&lt;=BRASS!$G$23),($V28=BRASS!$E$23)),(BRASS!$C$23),(IF(AND($AR28=BRASS!$B$24,($T28&gt;=BRASS!$F$24),($T28&lt;=BRASS!$G$24),($V28=BRASS!$E$24)),(BRASS!$C$24),(IF(AND($AR28=BRASS!$B$25,($T28&gt;=BRASS!$F$25),($T28&lt;=BRASS!$G$25),($V28=BRASS!$E$25)),(BRASS!$C$25),(IF(AND($AR28=BRASS!$B$26,($T28&gt;=BRASS!$F$26),($T28&lt;=BRASS!$G$26),($V28=BRASS!$E$26)),(BRASS!$C$26),(IF(AND($AR28=BRASS!$B$27,($T28&gt;=BRASS!$F$27),($T28&lt;=BRASS!$G$27),($V28=BRASS!$E$27)),(BRASS!$C$27),(IF(AND($AR28=BRASS!$B$28,($T28&gt;=BRASS!$F$28),($T28&lt;=BRASS!$G$28),($V28=BRASS!$E$28)),(BRASS!$C$28),(IF(AND($AR28=BRASS!$B$29,($T28&gt;=BRASS!$F$29),($T28&lt;=BRASS!$G$29),($V28=BRASS!$E$29)),(BRASS!$C$29),(IF(AND($AR28=BRASS!$B$30,($T28&gt;=BRASS!$F$30),($T28&lt;=BRASS!$G$30),($V28=BRASS!$E$30)),(BRASS!$C$30),(IF(AND($AR28=BRASS!$B$31,($T28&gt;=BRASS!$F$31),($T28&lt;=BRASS!$G$31),($V28=BRASS!$E$31)),(BRASS!$C$31),(IF(AND($AR28=BRASS!$B$32,($T28&gt;=BRASS!$F$32),($T28&lt;=BRASS!$G$32),($V28=BRASS!$E$32)),(BRASS!$C$32),(IF(AND($AR28=BRASS!$B$33,($T28&gt;=BRASS!$F$33),($T28&lt;=BRASS!$G$33),($V28=BRASS!$E$33)),(BRASS!$C$33),(IF(AND($AR28=BRASS!$B$34,($T28&gt;=BRASS!$F$34),($T28&lt;=BRASS!$G$34),($V28=BRASS!$E$34)),(BRASS!$C$34),(IF(AND($AR28=BRASS!$B$35,($T28&gt;=BRASS!$F$35),($T28&lt;=BRASS!$G$35),($V28=BRASS!$E$35)),(BRASS!$C$35),(IF(AND($AR28=BRASS!$B$36,($T28&gt;=BRASS!$F$36),($T28&lt;=BRASS!$G$36),($V28=BRASS!$E$36)),(BRASS!$C$36),(IF(AND($AR28=BRASS!$B$37,($T28&gt;=BRASS!$F$37),($T28&lt;=BRASS!$G$37),($V28=BRASS!$E$37)),(BRASS!$C$37),(IF(AND($AR28=BRASS!$B$38,($T28&gt;=BRASS!$F$38),($T28&lt;=BRASS!$G$38),($V28=BRASS!$E$38)),(BRASS!$C$38),(IF(AND($AR28=BRASS!$B$39,($T28&gt;=BRASS!$F$39),($T28&lt;=BRASS!$G$39),($V28=BRASS!$E$39)),(BRASS!$C$39),(IF(AND($AR28=BRASS!$B$40,($T28&gt;=BRASS!$F$40),($T28&lt;=BRASS!$G$40),($V28=BRASS!$E$40)),(BRASS!$C$40),(IF(AND($AR28=BRASS!$B$41,($T28&gt;=BRASS!$F$41),($T28&lt;=BRASS!$G$41),($V28=BRASS!$E$41)),(BRASS!$C$41),(IF(AND($AR28=BRASS!$B$42,($T28&gt;=BRASS!$F$42),($T28&lt;=BRASS!$G$42),($V28=BRASS!$E$42)),(BRASS!$C$42),(IF(AND($AR28=BRASS!$B$43,($T28&gt;=BRASS!$F$43),($T28&lt;=BRASS!$G$43),($V28=BRASS!$E$43)),(BRASS!$C$43),(IF(AND($AR28=BRASS!$B$44,($T28&gt;=BRASS!$F$44),($T28&lt;=BRASS!$G$44),($V28=BRASS!$E$44)),(BRASS!$C$44),(IF(AND($AR28=BRASS!$B$45,($T28&gt;=BRASS!$F$45),($T28&lt;=BRASS!$G$45),($V28=BRASS!$E$45)),(BRASS!$C$45),(IF(AND($AR28=BRASS!$B$46,($T28&gt;=BRASS!$F$46),($T28&lt;=BRASS!$G$46),($V28=BRASS!$E$46)),(BRASS!$C$46),(IF(AND($AR28=BRASS!$B$47,($T28&gt;=BRASS!$F$47),($T28&lt;=BRASS!$G$47),($V28=BRASS!$E$47)),(BRASS!$C$47),(IF(AND($AR28=BRASS!$B$48,($T28&gt;=BRASS!$F$48),($T28&lt;=BRASS!$G$48),($V28=BRASS!$E$48)),(BRASS!$C$48),(IF(AND($AR28=BRASS!$B$49,($T28&gt;=BRASS!$F$49),($T28&lt;=BRASS!$G$49),($V28=BRASS!$E$49)),(BRASS!$C$49),(IF(AND($AR28=BRASS!$B$50,($T28&gt;=BRASS!$F$50),($T28&lt;=BRASS!$G$50),($V28=BRASS!$E$50)),(BRASS!$C$50),(IF(AND($AR28=BRASS!$B$51,($T28&gt;=BRASS!$F$51),($T28&lt;=BRASS!$G$51),($V28=BRASS!$E$51)),(BRASS!$C$51),(IF(AND($AR28=BRASS!$B$52,($T28&gt;=BRASS!$F$52),($T28&lt;=BRASS!$G$52),($V28=BRASS!$E$52)),(BRASS!$C$52),(IF(AND($AR28=BRASS!$B$53,($T28&gt;=BRASS!$F$53),($T28&lt;=BRASS!$G$53),($V28=BRASS!$E$53)),(BRASS!$C$53),(IF(AND($AR28=BRASS!$B$54,($T28&gt;=BRASS!$F$54),($T28&lt;=BRASS!$G$54),($V28=BRASS!$E$54)),(BRASS!$C$54),(IF(AND($AR28=BRASS!$B$55,($T28&gt;=BRASS!$F$55),($T28&lt;=BRASS!$G$55),($V28=BRASS!$E$55)),(BRASS!$C$55),(IF(AND($AR28=BRASS!$B$56,($T28&gt;=BRASS!$F$56),($T28&lt;=BRASS!$G$56),($V28=BRASS!$E$56)),(BRASS!$C$56),(IF(AND($AR28=BRASS!$B$57,($T28&gt;=BRASS!$F$57),($T28&lt;=BRASS!$G$57),($V28=BRASS!$E$57)),(BRASS!$C$57),(IF(AND($AR28=BRASS!$B$58,($T28&gt;=BRASS!$F$58),($T28&lt;=BRASS!$G$58),($V28=BRASS!$E$58)),(BRASS!$C$58),(IF(AND($AR28=BRASS!$B$59,($T28&gt;=BRASS!$F$59),($T28&lt;=BRASS!$G$59),($V28=BRASS!$E$59)),(BRASS!$C$59),("NA"))))))))))))))))))))))))))))))))))))))))))))))))))))))))))))))))))))))))))))))))))))))))))))))))))))))))))))))))</f>
        <v>NA</v>
      </c>
      <c r="AV28" s="83" t="str">
        <f>(IF(AND($AR28=BRASS!$B$98,($T28&gt;=BRASS!$F$98),($T28&lt;=BRASS!$G$98),($V28=BRASS!$E$98)),(BRASS!$C$98),(IF(AND($AR28=BRASS!$B$99,($T28&gt;=BRASS!$F$99),($T28&lt;=BRASS!$G$99),($V28=BRASS!$E$99)),(BRASS!$C$99),(IF(AND($AR28=BRASS!$B$100,($T28&gt;=BRASS!$F$100),($T28&lt;=BRASS!$G$100),($V28=BRASS!$E$100)),(BRASS!$C$100),(IF(AND($AR28=BRASS!$B$101,($T28&gt;=BRASS!$F$101),($T28&lt;=BRASS!$G$101),($V28=BRASS!$E$101)),(BRASS!$C$101),(IF(AND($AR28=BRASS!$B$102,($T28&gt;=BRASS!$F$102),($T28&lt;=BRASS!$G$102),($V28=BRASS!$E$102)),(BRASS!$C$102),(IF(AND($AR28=BRASS!$B$103,($T28&gt;=BRASS!$F$103),($T28&lt;=BRASS!$G$103),($V28=BRASS!$E$103)),(BRASS!$C$103),(IF(AND($AR28=BRASS!$B$104,($T28&gt;=BRASS!$F$104),($T28&lt;=BRASS!$G$104),($V28=BRASS!$E$104)),(BRASS!$C$104),(IF(AND($AR28=BRASS!$B$105,($T28&gt;=BRASS!$F$105),($T28&lt;=BRASS!$G$105),($V28=BRASS!$E$105)),(BRASS!$C$105),(IF(AND($AR28=BRASS!$B$106,($T28&gt;=BRASS!$F$106),($T28&lt;=BRASS!$G$106),($V28=BRASS!$E$106)),(BRASS!$C$106),(IF(AND($AR28=BRASS!$B$107,($T28&gt;=BRASS!$F$107),($T28&lt;=BRASS!$G$107),($V28=BRASS!$E$107)),(BRASS!$C$107),(IF(AND($AR28=BRASS!$B$108,($T28&gt;=BRASS!$F$108),($T28&lt;=BRASS!$G$108),($V28=BRASS!$E$108)),(BRASS!$C$108),(IF(AND($AR28=BRASS!$B$109,($T28&gt;=BRASS!$F$109),($T28&lt;=BRASS!$G$109),($V28=BRASS!$E$109)),(BRASS!$C$109),(IF(AND($AR28=BRASS!$B$110,($T28&gt;=BRASS!$F$110),($T28&lt;=BRASS!$G$110),($V28=BRASS!$E$110)),(BRASS!$C$110),(IF(AND($AR28=BRASS!$B$111,($T28&gt;=BRASS!$F$111),($T28&lt;=BRASS!$G$111),($V28=BRASS!$E$111)),(BRASS!$C$111),(IF(AND($AR28=BRASS!$B$112,($T28&gt;=BRASS!$F$112),($T28&lt;=BRASS!$G$112),($V28=BRASS!$E$112)),(BRASS!$C$112),(IF(AND($AR28=BRASS!$B$113,($T28&gt;=BRASS!$F$113),($T28&lt;=BRASS!$G$113),($V28=BRASS!$E$113)),(BRASS!$C$113),(IF(AND($AR28=BRASS!$B$114,($T28&gt;=BRASS!$F$114),($T28&lt;=BRASS!$G$114),($V28=BRASS!$E$114)),(BRASS!$C$114),(IF(AND($AR28=BRASS!$B$115,($T28&gt;=BRASS!$F$115),($T28&lt;=BRASS!$G$115),($V28=BRASS!$E$115)),(BRASS!$C$115),(IF(AND($AR28=BRASS!$B$116,($T28&gt;=BRASS!$F$116),($T28&lt;=BRASS!$G$116),($V28=BRASS!$E$116)),(BRASS!$C$116),(IF(AND($AR28=BRASS!$B$117,($T28&gt;=BRASS!$F$117),($T28&lt;=BRASS!$G$117),($V28=BRASS!$E$117)),(BRASS!$C$117),(IF(AND($AR28=BRASS!$B$118,($T28&gt;=BRASS!$F$118),($T28&lt;=BRASS!$G$118),($V28=BRASS!$E$118)),(BRASS!$C$118),(IF(AND($AR28=BRASS!$B$119,($T28&gt;=BRASS!$F$119),($T28&lt;=BRASS!$G$119),($V28=BRASS!$E$119)),(BRASS!$C$119),(IF(AND($AR28=BRASS!$B$120,($T28&gt;=BRASS!$F$120),($T28&lt;=BRASS!$G$120),($V28=BRASS!$E$120)),(BRASS!$C$120),(IF(AND($AR28=BRASS!$B$121,($T28&gt;=BRASS!$F$121),($T28&lt;=BRASS!$G$121),($V28=BRASS!$E$121)),(BRASS!$C$121),(IF(AND($AR28=BRASS!$B$122,($T28&gt;=BRASS!$F$122),($T28&lt;=BRASS!$G$122),($V28=BRASS!$E$122)),(BRASS!$C$122),(IF(AND($AR28=BRASS!$B$123,($T28&gt;=BRASS!$F$123),($T28&lt;=BRASS!$G$123),($V28=BRASS!$E$123)),(BRASS!$C$123),(IF(AND($AR28=BRASS!$B$124,($T28&gt;=BRASS!$F$124),($T28&lt;=BRASS!$G$124),($V28=BRASS!$E$124)),(BRASS!$C$124),(IF(AND($AR28=BRASS!$B$125,($T28&gt;=BRASS!$F$125),($T28&lt;=BRASS!$G$125),($V28=BRASS!$E$125)),(BRASS!$C$125),(IF(AND($AR28=BRASS!$B$126,($T28&gt;=BRASS!$F$126),($T28&lt;=BRASS!$G$126),($V28=BRASS!$E$126)),(BRASS!$C$126),(IF(AND($AR28=BRASS!$B$127,($T28&gt;=BRASS!$F$127),($T28&lt;=BRASS!$G$127),($V28=BRASS!$E$127)),(BRASS!$C$127),(IF(AND($AR28=BRASS!$B$128,($T28&gt;=BRASS!$F$128),($T28&lt;=BRASS!$G$128),($V28=BRASS!$E$128)),(BRASS!$C$128),(IF(AND($AR28=BRASS!$B$129,($T28&gt;=BRASS!$F$129),($T28&lt;=BRASS!$G$129),($V28=BRASS!$E$129)),(BRASS!$C$129),(IF(AND($AR28=BRASS!$B$130,($T28&gt;=BRASS!$F$130),($T28&lt;=BRASS!$G$130),($V28=BRASS!$E$130)),(BRASS!$C$130),(IF(AND($AR28=BRASS!$B$131,($T28&gt;=BRASS!$F$131),($T28&lt;=BRASS!$G$131),($V28=BRASS!$E$131)),(BRASS!$C$131),(IF(AND($AR28=BRASS!$B$132,($T28&gt;=BRASS!$F$132),($T28&lt;=BRASS!$G$132),($V28=BRASS!$E$132)),(BRASS!$C$132),(IF(AND($AR28=BRASS!$B$133,($T28&gt;=BRASS!$F$133),($T28&lt;=BRASS!$G$133),($V28=BRASS!$E$133)),(BRASS!$C$133),(IF(AND($AR28=BRASS!$B$134,($T28&gt;=BRASS!$F$134),($T28&lt;=BRASS!$G$134),($V28=BRASS!$E$134)),(BRASS!$C$134),(IF(AND($AR28=BRASS!$B$135,($T28&gt;=BRASS!$F$135),($T28&lt;=BRASS!$G$135),($V28=BRASS!$E$135)),(BRASS!$C$135),(IF(AND($AR28=BRASS!$B$136,($T28&gt;=BRASS!$F$136),($T28&lt;=BRASS!$G$136),($V28=BRASS!$E$136)),(BRASS!$C$136),(IF(AND($AR28=BRASS!$B$137,($T28&gt;=BRASS!$F$137),($T28&lt;=BRASS!$G$137),($V28=BRASS!$E$137)),(BRASS!$C$137),(IF(AND($AR28=BRASS!$B$138,($T28&gt;=BRASS!$F$138),($T28&lt;=BRASS!$G$138),($V28=BRASS!$E$138)),(BRASS!$C$138),(IF(AND($AR28=BRASS!$B$139,($T28&gt;=BRASS!$F$139),($T28&lt;=BRASS!$G$139),($V28=BRASS!$E$139)),(BRASS!$C$139),(IF(AND($AR28=BRASS!$B$140,($T28&gt;=BRASS!$F$140),($T28&lt;=BRASS!$G$140),($V28=BRASS!$E$140)),(BRASS!$C$140),(IF(AND($AR28=BRASS!$B$141,($T28&gt;=BRASS!$F$141),($T28&lt;=BRASS!$G$141),($V28=BRASS!$E$141)),(BRASS!$C$141),(IF(AND($AR28=BRASS!$B$142,($T28&gt;=BRASS!$F$142),($T28&lt;=BRASS!$G$142),($V28=BRASS!$E$142)),(BRASS!$C$142),(IF(AND($AR28=BRASS!$B$143,($T28&gt;=BRASS!$F$143),($T28&lt;=BRASS!$G$143),($V28=BRASS!$E$143)),(BRASS!$C$143),(IF(AND($AR28=BRASS!$B$144,($T28&gt;=BRASS!$F$144),($T28&lt;=BRASS!$G$144),($V28=BRASS!$E$144)),(BRASS!$C$144),(IF(AND($AR28=BRASS!$B$145,($T28&gt;=BRASS!$F$145),($T28&lt;=BRASS!$G$145),($V28=BRASS!$E$145)),(BRASS!$C$145),(IF(AND($AR28=BRASS!$B$145,($T28&gt;=BRASS!$F$145),($T28&lt;=BRASS!$G$145),($V28=BRASS!$E$145)),(BRASS!$C$145),(IF(AND($AR28=BRASS!$B$146,($T28&gt;=BRASS!$F$146),($T28&lt;=BRASS!$G$146),($V28=BRASS!$E$146)),(BRASS!$C$146),(IF(AND($AR28=BRASS!$B$147,($T28&gt;=BRASS!$F$147),($T28&lt;=BRASS!$G$147),($V28=BRASS!$E$147)),(BRASS!$C$147),(IF(AND($AR28=BRASS!$B$148,($T28&gt;=BRASS!$F$148),($T28&lt;=BRASS!$G$148),($V28=BRASS!$E$148)),(BRASS!$C$148),(IF(AND($AR28=BRASS!$B$149,($T28&gt;=BRASS!$F$149),($T28&lt;=BRASS!$G$149),($V28=BRASS!$E$149)),(BRASS!$C$149),(IF(AND($AR28=BRASS!$B$150,($T28&gt;=BRASS!$F$150),($T28&lt;=BRASS!$G$150),($V28=BRASS!$E$150)),(BRASS!$C$150),(IF(AND($AR28=BRASS!$B$151,($T28&gt;=BRASS!$F$151),($T28&lt;=BRASS!$G$151),($V28=BRASS!$E$151)),(BRASS!$C$151),(IF(AND($AR28=BRASS!$B$152,($T28&gt;=BRASS!$F$152),($T28&lt;=BRASS!$G$152),($V28=BRASS!$E$152)),(BRASS!$C$152),(IF(AND($AR28=BRASS!$B$153,($T28&gt;=BRASS!$F$153),($T28&lt;=BRASS!$G$153),($V28=BRASS!$E$153)),(BRASS!$C$153),("NA")))))))))))))))))))))))))))))))))))))))))))))))))))))))))))))))))))))))))))))))))))))))))))))))))))))))))))))))))))</f>
        <v>NA</v>
      </c>
      <c r="AW28" s="82" t="str">
        <f>IF(AND($AR28=BRASS!$B$154,($T28&gt;=BRASS!$F$154),($T28&lt;=BRASS!$G$154),($V28=BRASS!$E$154)),(BRASS!$C$154),(IF(AND($AR28=BRASS!$B$155,($T28&gt;=BRASS!$F$155),($T28&lt;=BRASS!$G$155),($V28=BRASS!$E$155)),(BRASS!$C$155),(IF(AND($AR28=BRASS!$B$156,($T28&gt;=BRASS!$F$156),($T28&lt;=BRASS!$G$156),($V28=BRASS!$E$156)),(BRASS!$C$156),(IF(AND($AR28=BRASS!$B$157,($T28&gt;=BRASS!$F$157),($T28&lt;=BRASS!$G$157),($V28=BRASS!$E$157)),(BRASS!$C$157),(IF(AND($AR28=BRASS!$B$158,($T28&gt;=BRASS!$F$158),($T28&lt;=BRASS!$G$158),($V28=BRASS!$E$158)),(BRASS!$C$158),(IF(AND($AR28=BRASS!$B$159,($T28&gt;=BRASS!$F$159),($T28&lt;=BRASS!$G$159),($V28=BRASS!$E$159)),(BRASS!$C$159),(IF(AND($AR28=BRASS!$B$160,($T28&gt;=BRASS!$F$160),($T28&lt;=BRASS!$G$160),($V28=BRASS!$E$160)),(BRASS!$C$160),(IF(AND($AR28=BRASS!$B$161,($T28&gt;=BRASS!$F$161),($T28&lt;=BRASS!$G$161),($V28=BRASS!$E$161)),(BRASS!$C$161),(IF(AND($AR28=BRASS!$B$162,($T28&gt;=BRASS!$F$162),($T28&lt;=BRASS!$G$162),($V28=BRASS!$E$162)),(BRASS!$C$162),(IF(AND($AR28=BRASS!$B$163,($T28&gt;=BRASS!$F$163),($T28&lt;=BRASS!$G$163),($V28=BRASS!$E$163)),(BRASS!$C$163),(IF(AND($AR28=BRASS!$B$164,($T28&gt;=BRASS!$F$164),($T28&lt;=BRASS!$G$164),($V28=BRASS!$E$164)),(BRASS!$C$164),(IF(AND($AR28=BRASS!$B$165,($T28&gt;=BRASS!$F$165),($T28&lt;=BRASS!$G$165),($V28=BRASS!$E$165)),(BRASS!$C$165),(IF(AND($AR28=BRASS!$B$166,($T28&gt;=BRASS!$F$166),($T28&lt;=BRASS!$G$166),($V28=BRASS!$E$166)),(BRASS!$C$166),(IF(AND($AR28=BRASS!$B$167,($T28&gt;=BRASS!$F$167),($T28&lt;=BRASS!$G$167),($V28=BRASS!$E$167)),(BRASS!$C$167),(IF(AND($AR28=BRASS!$B$168,($T28&gt;=BRASS!$F$168),($T28&lt;=BRASS!$G$168),($V28=BRASS!$E$168)),(BRASS!$C$168),(IF(AND($AR28=BRASS!$B$169,($T28&gt;=BRASS!$F$169),($T28&lt;=BRASS!$G$169),($V28=BRASS!$E$169)),(BRASS!$C$169),(IF(AND($AR28=BRASS!$B$170,($T28&gt;=BRASS!$F$170),($T28&lt;=BRASS!$G$170),($V28=BRASS!$E$170)),(BRASS!$C$170),(IF(AND($AR28=BRASS!$B$171,($T28&gt;=BRASS!$F$171),($T28&lt;=BRASS!$G$171),($V28=BRASS!$E$171)),(BRASS!$C$171),(IF(AND($AR28=BRASS!$B$172,($T28&gt;=BRASS!$F$172),($T28&lt;=BRASS!$G$172),($V28=BRASS!$E$172)),(BRASS!$C$172),(IF(AND($AR28=BRASS!$B$173,($T28&gt;=BRASS!$F$173),($T28&lt;=BRASS!$G$173),($V28=BRASS!$E$173)),(BRASS!$C$173),(IF(AND($AR28=BRASS!$B$174,($T28&gt;=BRASS!$F$174),($T28&lt;=BRASS!$G$174),($V28=BRASS!$E$174)),(BRASS!$C$174),(IF(AND($AR28=BRASS!$B$175,($T28&gt;=BRASS!$F$175),($T28&lt;=BRASS!$G$175),($V28=BRASS!$E$175)),(BRASS!$C$175),(IF(AND($AR28=BRASS!$B$176,($T28&gt;=BRASS!$F$176),($T28&lt;=BRASS!$G$176),($V28=BRASS!$E$176)),(BRASS!$C$176),(IF(AND($AR28=BRASS!$B$177,($T28&gt;=BRASS!$F$177),($T28&lt;=BRASS!$G$177),($V28=BRASS!$E$177)),(BRASS!$C$177),(IF(AND($AR28=BRASS!$B$178,($T28&gt;=BRASS!$F$178),($T28&lt;=BRASS!$G$178),($V28=BRASS!$E$178)),(BRASS!$C$178),(IF(AND($AR28=BRASS!$B$179,($T28&gt;=BRASS!$F$179),($T28&lt;=BRASS!$G$179),($V28=BRASS!$E$179)),(BRASS!$C$179),(IF(AND($AR28=BRASS!$B$180,($T28&gt;=BRASS!$F$180),($T28&lt;=BRASS!$G$180),($V28=BRASS!$E$180)),(BRASS!$C$180),(IF(AND($AR28=BRASS!$B$181,($T28&gt;=BRASS!$F$181),($T28&lt;=BRASS!$G$181),($V28=BRASS!$E$181)),(BRASS!$C$181),(IF(AND($AR28=BRASS!$B$182,($T28&gt;=BRASS!$F$182),($T28&lt;=BRASS!$G$182),($V28=BRASS!$E$182)),(BRASS!$C$182),(IF(AND($AR28=BRASS!$B$183,($T28&gt;=BRASS!$F$183),($T28&lt;=BRASS!$G$183),($V28=BRASS!$E$183)),(BRASS!$C$183),(IF(AND($AR28=BRASS!$B$184,($T28&gt;=BRASS!$F$184),($T28&lt;=BRASS!$G$184),($V28=BRASS!$E$184)),(BRASS!$C$184),(IF(AND($AR28=BRASS!$B$185,($T28&gt;=BRASS!$F$185),($T28&lt;=BRASS!$G$185),($V28=BRASS!$E$185)),(BRASS!$C$185),(IF(AND($AR28=BRASS!$B$186,($T28&gt;=BRASS!$F$186),($T28&lt;=BRASS!$G$186),($V28=BRASS!$E$186)),(BRASS!$C$186),(IF(AND($AR28=BRASS!$B$187,($T28&gt;=BRASS!$F$187),($T28&lt;=BRASS!$G$187),($V28=BRASS!$E$187)),(BRASS!$C$187),(IF(AND($AR28=BRASS!$B$188,($T28&gt;=BRASS!$F$188),($T28&lt;=BRASS!$G$188),($V28=BRASS!$E$188)),(BRASS!$C$188),(IF(AND($AR28=BRASS!$B$189,($T28&gt;=BRASS!$F$189),($T28&lt;=BRASS!$G$189),($V28=BRASS!$E$189)),(BRASS!$C$189),(IF(AND($AR28=BRASS!$B$190,($T28&gt;=BRASS!$F$190),($T28&lt;=BRASS!$G$190),($V28=BRASS!$E$190)),(BRASS!$C$190),(IF(AND($AR28=BRASS!$B$191,($T28&gt;=BRASS!$F$191),($T28&lt;=BRASS!$G$191),($V28=BRASS!$E$191)),(BRASS!$C$191),(IF(AND($AR28=BRASS!$B$192,($T28&gt;=BRASS!$F$192),($T28&lt;=BRASS!$G$192),($V28=BRASS!$E$192)),(BRASS!$C$192),(IF(AND($AR28=BRASS!$B$193,($T28&gt;=BRASS!$F$193),($T28&lt;=BRASS!$G$193),($V28=BRASS!$E$193)),(BRASS!$C$193),(IF(AND($AR28=BRASS!$B$194,($T28&gt;=BRASS!$F$194),($T28&lt;=BRASS!$G$194),($V28=BRASS!$E$194)),(BRASS!$C$194),(IF(AND($AR28=BRASS!$B$195,($T28&gt;=BRASS!$F$195),($T28&lt;=BRASS!$G$195),($V28=BRASS!$E$195)),(BRASS!$C$195),(IF(AND($AR28=BRASS!$B$196,($T28&gt;=BRASS!$F$196),($T28&lt;=BRASS!$G$196),($V28=BRASS!$E$196)),(BRASS!$C$196),("NA"))))))))))))))))))))))))))))))))))))))))))))))))))))))))))))))))))))))))))))))))))))))</f>
        <v>NA</v>
      </c>
      <c r="AX28" s="82" t="str">
        <f>IF(AND($AR28=BRASS!$B$60,($T28&gt;=BRASS!$F$60),($T28&lt;=BRASS!$G$60),($V28=BRASS!$E$60)),(BRASS!$C$60),(IF(AND($AR28=BRASS!$B$61,($T28&gt;=BRASS!$F$61),($T28&lt;=BRASS!$G$61),($V28=BRASS!$E$61)),(BRASS!$C$61),(IF(AND($AR28=BRASS!$B$62,($T28&gt;=BRASS!$F$62),($T28&lt;=BRASS!$G$62),($V28=BRASS!$E$62)),(BRASS!$C$62),(IF(AND($AR28=BRASS!$B$63,($T28&gt;=BRASS!$F$63),($T28&lt;=BRASS!$G$63),($V28=BRASS!$E$63)),(BRASS!$C$63),(IF(AND($AR28=BRASS!$B$64,($T28&gt;=BRASS!$F$64),($T28&lt;=BRASS!$G$64),($V28=BRASS!$E$64)),(BRASS!$C$64),(IF(AND($AR28=BRASS!$B$65,($T28&gt;=BRASS!$F$65),($T28&lt;=BRASS!$G$65),($V28=BRASS!$E$65)),(BRASS!$C$65),(IF(AND($AR28=BRASS!$B$66,($T28&gt;=BRASS!$F$66),($T28&lt;=BRASS!$G$66),($V28=BRASS!$E$66)),(BRASS!$C$66),(IF(AND($AR28=BRASS!$B$67,($T28&gt;=BRASS!$F$67),($T28&lt;=BRASS!$G$67),($V28=BRASS!$E$67)),(BRASS!$C$67),(IF(AND($AR28=BRASS!$B$68,($T28&gt;=BRASS!$F$68),($T28&lt;=BRASS!$G$68),($V28=BRASS!$E$68)),(BRASS!$C$68),(IF(AND($AR28=BRASS!$B$69,($T28&gt;=BRASS!$F$69),($T28&lt;=BRASS!$G$69),($V28=BRASS!$E$69)),(BRASS!$C$69),(IF(AND($AR28=BRASS!$B$70,($T28&gt;=BRASS!$F$70),($T28&lt;=BRASS!$G$70),($V28=BRASS!$E$70)),(BRASS!$C$70),(IF(AND($AR28=BRASS!$B$71,($T28&gt;=BRASS!$F$71),($T28&lt;=BRASS!$G$71),($V28=BRASS!$E$71)),(BRASS!$C$71),(IF(AND($AR28=BRASS!$B$72,($T28&gt;=BRASS!$F$72),($T28&lt;=BRASS!$G$72),($V28=BRASS!$E$72)),(BRASS!$C$72),(IF(AND($AR28=BRASS!$B$73,($T28&gt;=BRASS!$F$73),($T28&lt;=BRASS!$G$73),($V28=BRASS!$E$73)),(BRASS!$C$73),(IF(AND($AR28=BRASS!$B$74,($T28&gt;=BRASS!$F$74),($T28&lt;=BRASS!$G$74),($V28=BRASS!$E$74)),(BRASS!$C$74),(IF(AND($AR28=BRASS!$B$75,($T28&gt;=BRASS!$F$75),($T28&lt;=BRASS!$G$75),($V28=BRASS!$E$75)),(BRASS!$C$75),(IF(AND($AR28=BRASS!$B$76,($T28&gt;=BRASS!$F$76),($T28&lt;=BRASS!$G$76),($V28=BRASS!$E$76)),(BRASS!$C$76),(IF(AND($AR28=BRASS!$B$77,($T28&gt;=BRASS!$F$77),($T28&lt;=BRASS!$G$77),($V28=BRASS!$E$77)),(BRASS!$C$77),(IF(AND($AR28=BRASS!$B$78,($T28&gt;=BRASS!$F$78),($T28&lt;=BRASS!$G$78),($V28=BRASS!$E$78)),(BRASS!$C$78),(IF(AND($AR28=BRASS!$B$79,($T28&gt;=BRASS!$F$79),($T28&lt;=BRASS!$G$79),($V28=BRASS!$E$79)),(BRASS!$C$79),(IF(AND($AR28=BRASS!$B$80,($T28&gt;=BRASS!$F$80),($T28&lt;=BRASS!$G$80),($V28=BRASS!$E$80)),(BRASS!$C$80),(IF(AND($AR28=BRASS!$B$81,($T28&gt;=BRASS!$F$81),($T28&lt;=BRASS!$G$81),($V28=BRASS!$E$81)),(BRASS!$C$81),(IF(AND($AR28=BRASS!$B$82,($T28&gt;=BRASS!$F$82),($T28&lt;=BRASS!$G$82),($V28=BRASS!$E$82)),(BRASS!$C$82),(IF(AND($AR28=BRASS!$B$83,($T28&gt;=BRASS!$F$83),($T28&lt;=BRASS!$G$83),($V28=BRASS!$E$83)),(BRASS!$C$83),(IF(AND($AR28=BRASS!$B$84,($T28&gt;=BRASS!$F$84),($T28&lt;=BRASS!$G$84),($V28=BRASS!$E$84)),(BRASS!$C$84),(IF(AND($AR28=BRASS!$B$85,($T28&gt;=BRASS!$F$85),($T28&lt;=BRASS!$G$85),($V28=BRASS!$E$85)),(BRASS!$C$85),(IF(AND($AR28=BRASS!$B$86,($T28&gt;=BRASS!$F$86),($T28&lt;=BRASS!$G$86),($V28=BRASS!$E$86)),(BRASS!$C$86),(IF(AND($AR28=BRASS!$B$87,($T28&gt;=BRASS!$F$87),($T28&lt;=BRASS!$G$87),($V28=BRASS!$E$87)),(BRASS!$C$87),(IF(AND($AR28=BRASS!$B$88,($T28&gt;=BRASS!$F$88),($T28&lt;=BRASS!$G$88),($V28=BRASS!$E$88)),(BRASS!$C$88),(IF(AND($AR28=BRASS!$B$89,($T28&gt;=BRASS!$F$89),($T28&lt;=BRASS!$G$89),($V28=BRASS!$E$89)),(BRASS!$C$89),(IF(AND($AR28=BRASS!$B$90,($T28&gt;=BRASS!$F$90),($T28&lt;=BRASS!$G$90),($V28=BRASS!$E$90)),(BRASS!$C$90),(IF(AND($AR28=BRASS!$B$91,($T28&gt;=BRASS!$F$91),($T28&lt;=BRASS!$G$91),($V28=BRASS!$E$91)),(BRASS!$C$91),(IF(AND($AR28=BRASS!$B$92,($T28&gt;=BRASS!$F$92),($T28&lt;=BRASS!$G$92),($V28=BRASS!$E$92)),(BRASS!$C$92),(IF(AND($AR28=BRASS!$B$93,($T28&gt;=BRASS!$F$93),($T28&lt;=BRASS!$G$93),($V28=BRASS!$E$93)),(BRASS!$C$93),(IF(AND($AR28=BRASS!$B$94,($T28&gt;=BRASS!$F$94),($T28&lt;=BRASS!$G$94),($V28=BRASS!$E$94)),(BRASS!$C$94),(IF(AND($AR28=BRASS!$B$95,($T28&gt;=BRASS!$F$95),($T28&lt;=BRASS!$G$95),($V28=BRASS!$E$95)),(BRASS!$C$95),(IF(AND($AR28=BRASS!$B$96,($T28&gt;=BRASS!$F$96),($T28&lt;=BRASS!$G$96),($V28=BRASS!$E$96)),(BRASS!$C$96),(IF(AND($AR28=BRASS!$B$97,($T28&gt;=BRASS!$F$97),($T28&lt;=BRASS!$G$97),($V28=BRASS!$E$97)),(BRASS!$C$97),("NA"))))))))))))))))))))))))))))))))))))))))))))))))))))))))))))))))))))))))))))</f>
        <v>NA</v>
      </c>
      <c r="AY28" s="82" t="str">
        <f t="shared" si="16"/>
        <v/>
      </c>
      <c r="AZ28" s="82" t="str">
        <f t="shared" si="17"/>
        <v/>
      </c>
      <c r="BA28" s="82" t="str">
        <f>IF(AND($AR28=BRASS!$B$4,($T28&gt;=BRASS!$F$4),($T28&lt;=BRASS!$G$4),($AA28=BRASS!$E$4)),(BRASS!$C$4),(IF(AND($AR28=BRASS!$B$5,($T28&gt;=BRASS!$F$5),($T28&lt;=BRASS!$G$5),($AA28=BRASS!$E$5)),(BRASS!$C$5),(IF(AND($AR28=BRASS!$B$6,($T28&gt;=BRASS!$F$6),($T28&lt;=BRASS!$G$6),($AA28=BRASS!$E$6)),(BRASS!$C$6),(IF(AND($AR28=BRASS!$B$7,($T28&gt;=BRASS!$F$7),($T28&lt;=BRASS!$G$7),($AA28=BRASS!$E$7)),(BRASS!$C$7),(IF(AND($AR28=BRASS!$B$8,($T28&gt;=BRASS!$F$8),($T28&lt;=BRASS!$G$8),($AA28=BRASS!$E$8)),(BRASS!$C$8),(IF(AND($AR28=BRASS!$B$9,($T28&gt;=BRASS!$F$9),($T28&lt;=BRASS!$G$9),($AA28=BRASS!$E$9)),(BRASS!$C$9),(IF(AND($AR28=BRASS!$B$10,($T28&gt;=BRASS!$F$10),($T28&lt;=BRASS!$G$10),($AA28=BRASS!$E$10)),(BRASS!$C$10),(IF(AND($AR28=BRASS!$B$11,($T28&gt;=BRASS!$F$11),($T28&lt;=BRASS!$G$11),($AA28=BRASS!$E$11)),(BRASS!$C$11),(IF(AND($AR28=BRASS!$B$12,($T28&gt;=BRASS!$F$12),($T28&lt;=BRASS!$G$12),($AA28=BRASS!$E$12)),(BRASS!$C$12),(IF(AND($AR28=BRASS!$B$13,($T28&gt;=BRASS!$F$13),($T28&lt;=BRASS!$G$13),($AA28=BRASS!$E$13)),(BRASS!$C$13),(IF(AND($AR28=BRASS!$B$14,($T28&gt;=BRASS!$F$14),($T28&lt;=BRASS!$G$14),($AA28=BRASS!$E$14)),(BRASS!$C$14),(IF(AND($AR28=BRASS!$B$15,($T28&gt;=BRASS!$F$15),($T28&lt;=BRASS!$G$15),($AA28=BRASS!$E$15)),(BRASS!$C$15),(IF(AND($AR28=BRASS!$B$16,($T28&gt;=BRASS!$F$16),($T28&lt;=BRASS!$G$16),($AA28=BRASS!$E$16)),(BRASS!$C$16),(IF(AND($AR28=BRASS!$B$17,($T28&gt;=BRASS!$F$17),($T28&lt;=BRASS!$G$17),($AA28=BRASS!$E$17)),(BRASS!$C$17),(IF(AND($AR28=BRASS!$B$18,($T28&gt;=BRASS!$F$18),($T28&lt;=BRASS!$G$18),($AA28=BRASS!$E$18)),(BRASS!$C$18),(IF(AND($AR28=BRASS!$B$19,($T28&gt;=BRASS!$F$19),($T28&lt;=BRASS!$G$19),($AA28=BRASS!$E$19)),(BRASS!$C$19),(IF(AND($AR28=BRASS!$B$20,($T28&gt;=BRASS!$F$20),($T28&lt;=BRASS!$G$20),($AA28=BRASS!$E$20)),(BRASS!$C$20),(IF(AND($AR28=BRASS!$B$21,($T28&gt;=BRASS!$F$21),($T28&lt;=BRASS!$G$21),($AA28=BRASS!$E$21)),(BRASS!$C$21),(IF(AND($AR28=BRASS!$B$22,($T28&gt;=BRASS!$F$22),($T28&lt;=BRASS!$G$22),($AA28=BRASS!$E$22)),(BRASS!$C$22),(IF(AND($AR28=BRASS!$B$23,($T28&gt;=BRASS!$F$23),($T28&lt;=BRASS!$G$23),($AA28=BRASS!$E$23)),(BRASS!$C$23),(IF(AND($AR28=BRASS!$B$24,($T28&gt;=BRASS!$F$24),($T28&lt;=BRASS!$G$24),($AA28=BRASS!$E$24)),(BRASS!$C$24),(IF(AND($AR28=BRASS!$B$25,($T28&gt;=BRASS!$F$25),($T28&lt;=BRASS!$G$25),($AA28=BRASS!$E$25)),(BRASS!$C$25),(IF(AND($AR28=BRASS!$B$26,($T28&gt;=BRASS!$F$26),($T28&lt;=BRASS!$G$26),($AA28=BRASS!$E$26)),(BRASS!$C$26),(IF(AND($AR28=BRASS!$B$27,($T28&gt;=BRASS!$F$27),($T28&lt;=BRASS!$G$27),($AA28=BRASS!$E$27)),(BRASS!$C$27),(IF(AND($AR28=BRASS!$B$28,($T28&gt;=BRASS!$F$28),($T28&lt;=BRASS!$G$28),($AA28=BRASS!$E$28)),(BRASS!$C$28),(IF(AND($AR28=BRASS!$B$29,($T28&gt;=BRASS!$F$29),($T28&lt;=BRASS!$G$29),($AA28=BRASS!$E$29)),(BRASS!$C$29),(IF(AND($AR28=BRASS!$B$30,($T28&gt;=BRASS!$F$30),($T28&lt;=BRASS!$G$30),($AA28=BRASS!$E$30)),(BRASS!$C$30),(IF(AND($AR28=BRASS!$B$31,($T28&gt;=BRASS!$F$31),($T28&lt;=BRASS!$G$31),($AA28=BRASS!$E$31)),(BRASS!$C$31),(IF(AND($AR28=BRASS!$B$32,($T28&gt;=BRASS!$F$32),($T28&lt;=BRASS!$G$32),($AA28=BRASS!$E$32)),(BRASS!$C$32),(IF(AND($AR28=BRASS!$B$33,($T28&gt;=BRASS!$F$33),($T28&lt;=BRASS!$G$33),($AA28=BRASS!$E$33)),(BRASS!$C$33),(IF(AND($AR28=BRASS!$B$34,($T28&gt;=BRASS!$F$34),($T28&lt;=BRASS!$G$34),($AA28=BRASS!$E$34)),(BRASS!$C$34),(IF(AND($AR28=BRASS!$B$35,($T28&gt;=BRASS!$F$35),($T28&lt;=BRASS!$G$35),($AA28=BRASS!$E$35)),(BRASS!$C$35),(IF(AND($AR28=BRASS!$B$36,($T28&gt;=BRASS!$F$36),($T28&lt;=BRASS!$G$36),($AA28=BRASS!$E$36)),(BRASS!$C$36),(IF(AND($AR28=BRASS!$B$37,($T28&gt;=BRASS!$F$37),($T28&lt;=BRASS!$G$37),($AA28=BRASS!$E$37)),(BRASS!$C$37),(IF(AND($AR28=BRASS!$B$38,($T28&gt;=BRASS!$F$38),($T28&lt;=BRASS!$G$38),($AA28=BRASS!$E$38)),(BRASS!$C$38),(IF(AND($AR28=BRASS!$B$39,($T28&gt;=BRASS!$F$39),($T28&lt;=BRASS!$G$39),($AA28=BRASS!$E$39)),(BRASS!$C$39),(IF(AND($AR28=BRASS!$B$40,($T28&gt;=BRASS!$F$40),($T28&lt;=BRASS!$G$40),($AA28=BRASS!$E$40)),(BRASS!$C$40),(IF(AND($AR28=BRASS!$B$41,($T28&gt;=BRASS!$F$41),($T28&lt;=BRASS!$G$41),($AA28=BRASS!$E$41)),(BRASS!$C$41),(IF(AND($AR28=BRASS!$B$42,($T28&gt;=BRASS!$F$42),($T28&lt;=BRASS!$G$42),($AA28=BRASS!$E$42)),(BRASS!$C$42),(IF(AND($AR28=BRASS!$B$43,($T28&gt;=BRASS!$F$43),($T28&lt;=BRASS!$G$43),($AA28=BRASS!$E$43)),(BRASS!$C$43),(IF(AND($AR28=BRASS!$B$44,($T28&gt;=BRASS!$F$44),($T28&lt;=BRASS!$G$44),($AA28=BRASS!$E$44)),(BRASS!$C$44),(IF(AND($AR28=BRASS!$B$45,($T28&gt;=BRASS!$F$45),($T28&lt;=BRASS!$G$45),($AA28=BRASS!$E$45)),(BRASS!$C$45),(IF(AND($AR28=BRASS!$B$46,($T28&gt;=BRASS!$F$46),($T28&lt;=BRASS!$G$46),($AA28=BRASS!$E$46)),(BRASS!$C$46),(IF(AND($AR28=BRASS!$B$47,($T28&gt;=BRASS!$F$47),($T28&lt;=BRASS!$G$47),($AA28=BRASS!$E$47)),(BRASS!$C$47),(IF(AND($AR28=BRASS!$B$48,($T28&gt;=BRASS!$F$48),($T28&lt;=BRASS!$G$48),($AA28=BRASS!$E$48)),(BRASS!$C$48),(IF(AND($AR28=BRASS!$B$49,($T28&gt;=BRASS!$F$49),($T28&lt;=BRASS!$G$49),($AA28=BRASS!$E$49)),(BRASS!$C$49),(IF(AND($AR28=BRASS!$B$50,($T28&gt;=BRASS!$F$50),($T28&lt;=BRASS!$G$50),($AA28=BRASS!$E$50)),(BRASS!$C$50),(IF(AND($AR28=BRASS!$B$51,($T28&gt;=BRASS!$F$51),($T28&lt;=BRASS!$G$51),($AA28=BRASS!$E$51)),(BRASS!$C$51),(IF(AND($AR28=BRASS!$B$52,($T28&gt;=BRASS!$F$52),($T28&lt;=BRASS!$G$52),($AA28=BRASS!$E$52)),(BRASS!$C$52),(IF(AND($AR28=BRASS!$B$53,($T28&gt;=BRASS!$F$53),($T28&lt;=BRASS!$G$53),($AA28=BRASS!$E$53)),(BRASS!$C$53),(IF(AND($AR28=BRASS!$B$54,($T28&gt;=BRASS!$F$54),($T28&lt;=BRASS!$G$54),($AA28=BRASS!$E$54)),(BRASS!$C$54),(IF(AND($AR28=BRASS!$B$55,($T28&gt;=BRASS!$F$55),($T28&lt;=BRASS!$G$55),($AA28=BRASS!$E$55)),(BRASS!$C$55),(IF(AND($AR28=BRASS!$B$56,($T28&gt;=BRASS!$F$56),($T28&lt;=BRASS!$G$56),($AA28=BRASS!$E$56)),(BRASS!$C$56),(IF(AND($AR28=BRASS!$B$57,($T28&gt;=BRASS!$F$57),($T28&lt;=BRASS!$G$57),($AA28=BRASS!$E$57)),(BRASS!$C$57),(IF(AND($AR28=BRASS!$B$58,($T28&gt;=BRASS!$F$58),($T28&lt;=BRASS!$G$58),($AA28=BRASS!$E$58)),(BRASS!$C$58),(IF(AND($AR28=BRASS!$B$59,($T28&gt;=BRASS!$F$59),($T28&lt;=BRASS!$G$59),($AA28=BRASS!$E$59)),(BRASS!$C$59),("NA"))))))))))))))))))))))))))))))))))))))))))))))))))))))))))))))))))))))))))))))))))))))))))))))))))))))))))))))))</f>
        <v>NA</v>
      </c>
      <c r="BB28" s="151" t="str">
        <f>(IF(AND($AR28=BRASS!$B$98,($T28&gt;=BRASS!$F$98),($T28&lt;=BRASS!$G$98),($AA28=BRASS!$E$98)),(BRASS!$C$98),(IF(AND($AR28=BRASS!$B$99,($T28&gt;=BRASS!$F$99),($T28&lt;=BRASS!$G$99),($AA28=BRASS!$E$99)),(BRASS!$C$99),(IF(AND($AR28=BRASS!$B$100,($T28&gt;=BRASS!$F$100),($T28&lt;=BRASS!$G$100),($AA28=BRASS!$E$100)),(BRASS!$C$100),(IF(AND($AR28=BRASS!$B$101,($T28&gt;=BRASS!$F$101),($T28&lt;=BRASS!$G$101),($AA28=BRASS!$E$101)),(BRASS!$C$101),(IF(AND($AR28=BRASS!$B$102,($T28&gt;=BRASS!$F$102),($T28&lt;=BRASS!$G$102),($AA28=BRASS!$E$102)),(BRASS!$C$102),(IF(AND($AR28=BRASS!$B$103,($T28&gt;=BRASS!$F$103),($T28&lt;=BRASS!$G$103),($AA28=BRASS!$E$103)),(BRASS!$C$103),(IF(AND($AR28=BRASS!$B$104,($T28&gt;=BRASS!$F$104),($T28&lt;=BRASS!$G$104),($AA28=BRASS!$E$104)),(BRASS!$C$104),(IF(AND($AR28=BRASS!$B$105,($T28&gt;=BRASS!$F$105),($T28&lt;=BRASS!$G$105),($AA28=BRASS!$E$105)),(BRASS!$C$105),(IF(AND($AR28=BRASS!$B$106,($T28&gt;=BRASS!$F$106),($T28&lt;=BRASS!$G$106),($AA28=BRASS!$E$106)),(BRASS!$C$106),(IF(AND($AR28=BRASS!$B$107,($T28&gt;=BRASS!$F$107),($T28&lt;=BRASS!$G$107),($AA28=BRASS!$E$107)),(BRASS!$C$107),(IF(AND($AR28=BRASS!$B$108,($T28&gt;=BRASS!$F$108),($T28&lt;=BRASS!$G$108),($AA28=BRASS!$E$108)),(BRASS!$C$108),(IF(AND($AR28=BRASS!$B$109,($T28&gt;=BRASS!$F$109),($T28&lt;=BRASS!$G$109),($AA28=BRASS!$E$109)),(BRASS!$C$109),(IF(AND($AR28=BRASS!$B$110,($T28&gt;=BRASS!$F$110),($T28&lt;=BRASS!$G$110),($AA28=BRASS!$E$110)),(BRASS!$C$110),(IF(AND($AR28=BRASS!$B$111,($T28&gt;=BRASS!$F$111),($T28&lt;=BRASS!$G$111),($AA28=BRASS!$E$111)),(BRASS!$C$111),(IF(AND($AR28=BRASS!$B$112,($T28&gt;=BRASS!$F$112),($T28&lt;=BRASS!$G$112),($AA28=BRASS!$E$112)),(BRASS!$C$112),(IF(AND($AR28=BRASS!$B$113,($T28&gt;=BRASS!$F$113),($T28&lt;=BRASS!$G$113),($AA28=BRASS!$E$113)),(BRASS!$C$113),(IF(AND($AR28=BRASS!$B$114,($T28&gt;=BRASS!$F$114),($T28&lt;=BRASS!$G$114),($AA28=BRASS!$E$114)),(BRASS!$C$114),(IF(AND($AR28=BRASS!$B$115,($T28&gt;=BRASS!$F$115),($T28&lt;=BRASS!$G$115),($AA28=BRASS!$E$115)),(BRASS!$C$115),(IF(AND($AR28=BRASS!$B$116,($T28&gt;=BRASS!$F$116),($T28&lt;=BRASS!$G$116),($AA28=BRASS!$E$116)),(BRASS!$C$116),(IF(AND($AR28=BRASS!$B$117,($T28&gt;=BRASS!$F$117),($T28&lt;=BRASS!$G$117),($AA28=BRASS!$E$117)),(BRASS!$C$117),(IF(AND($AR28=BRASS!$B$118,($T28&gt;=BRASS!$F$118),($T28&lt;=BRASS!$G$118),($AA28=BRASS!$E$118)),(BRASS!$C$118),(IF(AND($AR28=BRASS!$B$119,($T28&gt;=BRASS!$F$119),($T28&lt;=BRASS!$G$119),($AA28=BRASS!$E$119)),(BRASS!$C$119),(IF(AND($AR28=BRASS!$B$120,($T28&gt;=BRASS!$F$120),($T28&lt;=BRASS!$G$120),($AA28=BRASS!$E$120)),(BRASS!$C$120),(IF(AND($AR28=BRASS!$B$121,($T28&gt;=BRASS!$F$121),($T28&lt;=BRASS!$G$121),($AA28=BRASS!$E$121)),(BRASS!$C$121),(IF(AND($AR28=BRASS!$B$122,($T28&gt;=BRASS!$F$122),($T28&lt;=BRASS!$G$122),($AA28=BRASS!$E$122)),(BRASS!$C$122),(IF(AND($AR28=BRASS!$B$123,($T28&gt;=BRASS!$F$123),($T28&lt;=BRASS!$G$123),($AA28=BRASS!$E$123)),(BRASS!$C$123),(IF(AND($AR28=BRASS!$B$124,($T28&gt;=BRASS!$F$124),($T28&lt;=BRASS!$G$124),($AA28=BRASS!$E$124)),(BRASS!$C$124),(IF(AND($AR28=BRASS!$B$125,($T28&gt;=BRASS!$F$125),($T28&lt;=BRASS!$G$125),($AA28=BRASS!$E$125)),(BRASS!$C$125),(IF(AND($AR28=BRASS!$B$126,($T28&gt;=BRASS!$F$126),($T28&lt;=BRASS!$G$126),($AA28=BRASS!$E$126)),(BRASS!$C$126),(IF(AND($AR28=BRASS!$B$127,($T28&gt;=BRASS!$F$127),($T28&lt;=BRASS!$G$127),($AA28=BRASS!$E$127)),(BRASS!$C$127),(IF(AND($AR28=BRASS!$B$128,($T28&gt;=BRASS!$F$128),($T28&lt;=BRASS!$G$128),($AA28=BRASS!$E$128)),(BRASS!$C$128),(IF(AND($AR28=BRASS!$B$129,($T28&gt;=BRASS!$F$129),($T28&lt;=BRASS!$G$129),($AA28=BRASS!$E$129)),(BRASS!$C$129),(IF(AND($AR28=BRASS!$B$130,($T28&gt;=BRASS!$F$130),($T28&lt;=BRASS!$G$130),($AA28=BRASS!$E$130)),(BRASS!$C$130),(IF(AND($AR28=BRASS!$B$131,($T28&gt;=BRASS!$F$131),($T28&lt;=BRASS!$G$131),($AA28=BRASS!$E$131)),(BRASS!$C$131),(IF(AND($AR28=BRASS!$B$132,($T28&gt;=BRASS!$F$132),($T28&lt;=BRASS!$G$132),($AA28=BRASS!$E$132)),(BRASS!$C$132),(IF(AND($AR28=BRASS!$B$133,($T28&gt;=BRASS!$F$133),($T28&lt;=BRASS!$G$133),($AA28=BRASS!$E$133)),(BRASS!$C$133),(IF(AND($AR28=BRASS!$B$134,($T28&gt;=BRASS!$F$134),($T28&lt;=BRASS!$G$134),($AA28=BRASS!$E$134)),(BRASS!$C$134),(IF(AND($AR28=BRASS!$B$135,($T28&gt;=BRASS!$F$135),($T28&lt;=BRASS!$G$135),($AA28=BRASS!$E$135)),(BRASS!$C$135),(IF(AND($AR28=BRASS!$B$136,($T28&gt;=BRASS!$F$136),($T28&lt;=BRASS!$G$136),($AA28=BRASS!$E$136)),(BRASS!$C$136),(IF(AND($AR28=BRASS!$B$137,($T28&gt;=BRASS!$F$137),($T28&lt;=BRASS!$G$137),($AA28=BRASS!$E$137)),(BRASS!$C$137),(IF(AND($AR28=BRASS!$B$138,($T28&gt;=BRASS!$F$138),($T28&lt;=BRASS!$G$138),($AA28=BRASS!$E$138)),(BRASS!$C$138),(IF(AND($AR28=BRASS!$B$139,($T28&gt;=BRASS!$F$139),($T28&lt;=BRASS!$G$139),($AA28=BRASS!$E$139)),(BRASS!$C$139),(IF(AND($AR28=BRASS!$B$140,($T28&gt;=BRASS!$F$140),($T28&lt;=BRASS!$G$140),($AA28=BRASS!$E$140)),(BRASS!$C$140),(IF(AND($AR28=BRASS!$B$141,($T28&gt;=BRASS!$F$141),($T28&lt;=BRASS!$G$141),($AA28=BRASS!$E$141)),(BRASS!$C$141),(IF(AND($AR28=BRASS!$B$142,($T28&gt;=BRASS!$F$142),($T28&lt;=BRASS!$G$142),($AA28=BRASS!$E$142)),(BRASS!$C$142),(IF(AND($AR28=BRASS!$B$143,($T28&gt;=BRASS!$F$143),($T28&lt;=BRASS!$G$143),($AA28=BRASS!$E$143)),(BRASS!$C$143),(IF(AND($AR28=BRASS!$B$144,($T28&gt;=BRASS!$F$144),($T28&lt;=BRASS!$G$144),($AA28=BRASS!$E$144)),(BRASS!$C$144),(IF(AND($AR28=BRASS!$B$145,($T28&gt;=BRASS!$F$145),($T28&lt;=BRASS!$G$145),($AA28=BRASS!$E$145)),(BRASS!$C$145),(IF(AND($AR28=BRASS!$B$145,($T28&gt;=BRASS!$F$145),($T28&lt;=BRASS!$G$145),($AA28=BRASS!$E$145)),(BRASS!$C$145),(IF(AND($AR28=BRASS!$B$146,($T28&gt;=BRASS!$F$146),($T28&lt;=BRASS!$G$146),($AA28=BRASS!$E$146)),(BRASS!$C$146),(IF(AND($AR28=BRASS!$B$147,($T28&gt;=BRASS!$F$147),($T28&lt;=BRASS!$G$147),($AA28=BRASS!$E$147)),(BRASS!$C$147),(IF(AND($AR28=BRASS!$B$148,($T28&gt;=BRASS!$F$148),($T28&lt;=BRASS!$G$148),($AA28=BRASS!$E$148)),(BRASS!$C$148),(IF(AND($AR28=BRASS!$B$149,($T28&gt;=BRASS!$F$149),($T28&lt;=BRASS!$G$149),($AA28=BRASS!$E$149)),(BRASS!$C$149),(IF(AND($AR28=BRASS!$B$150,($T28&gt;=BRASS!$F$150),($T28&lt;=BRASS!$G$150),($AA28=BRASS!$E$150)),(BRASS!$C$150),(IF(AND($AR28=BRASS!$B$151,($T28&gt;=BRASS!$F$151),($T28&lt;=BRASS!$G$151),($AA28=BRASS!$E$151)),(BRASS!$C$151),(IF(AND($AR28=BRASS!$B$152,($T28&gt;=BRASS!$F$152),($T28&lt;=BRASS!$G$152),($AA28=BRASS!$E$152)),(BRASS!$C$152),(IF(AND($AR28=BRASS!$B$153,($T28&gt;=BRASS!$F$153),($T28&lt;=BRASS!$G$153),($AA28=BRASS!$E$153)),(BRASS!$C$153),("NA")))))))))))))))))))))))))))))))))))))))))))))))))))))))))))))))))))))))))))))))))))))))))))))))))))))))))))))))))))</f>
        <v>NA</v>
      </c>
      <c r="BC28" s="152" t="str">
        <f>IF(AND($AR28=BRASS!$B$154,($T28&gt;=BRASS!$F$154),($T28&lt;=BRASS!$G$154),($AA28=BRASS!$E$154)),(BRASS!$C$154),(IF(AND($AR28=BRASS!$B$155,($T28&gt;=BRASS!$F$155),($T28&lt;=BRASS!$G$155),($AA28=BRASS!$E$155)),(BRASS!$C$155),(IF(AND($AR28=BRASS!$B$156,($T28&gt;=BRASS!$F$156),($T28&lt;=BRASS!$G$156),($AA28=BRASS!$E$156)),(BRASS!$C$156),(IF(AND($AR28=BRASS!$B$157,($T28&gt;=BRASS!$F$157),($T28&lt;=BRASS!$G$157),($AA28=BRASS!$E$157)),(BRASS!$C$157),(IF(AND($AR28=BRASS!$B$158,($T28&gt;=BRASS!$F$158),($T28&lt;=BRASS!$G$158),($AA28=BRASS!$E$158)),(BRASS!$C$158),(IF(AND($AR28=BRASS!$B$159,($T28&gt;=BRASS!$F$159),($T28&lt;=BRASS!$G$159),($AA28=BRASS!$E$159)),(BRASS!$C$159),(IF(AND($AR28=BRASS!$B$160,($T28&gt;=BRASS!$F$160),($T28&lt;=BRASS!$G$160),($AA28=BRASS!$E$160)),(BRASS!$C$160),(IF(AND($AR28=BRASS!$B$161,($T28&gt;=BRASS!$F$161),($T28&lt;=BRASS!$G$161),($AA28=BRASS!$E$161)),(BRASS!$C$161),(IF(AND($AR28=BRASS!$B$162,($T28&gt;=BRASS!$F$162),($T28&lt;=BRASS!$G$162),($AA28=BRASS!$E$162)),(BRASS!$C$162),(IF(AND($AR28=BRASS!$B$163,($T28&gt;=BRASS!$F$163),($T28&lt;=BRASS!$G$163),($AA28=BRASS!$E$163)),(BRASS!$C$163),(IF(AND($AR28=BRASS!$B$164,($T28&gt;=BRASS!$F$164),($T28&lt;=BRASS!$G$164),($AA28=BRASS!$E$164)),(BRASS!$C$164),(IF(AND($AR28=BRASS!$B$165,($T28&gt;=BRASS!$F$165),($T28&lt;=BRASS!$G$165),($AA28=BRASS!$E$165)),(BRASS!$C$165),(IF(AND($AR28=BRASS!$B$166,($T28&gt;=BRASS!$F$166),($T28&lt;=BRASS!$G$166),($AA28=BRASS!$E$166)),(BRASS!$C$166),(IF(AND($AR28=BRASS!$B$167,($T28&gt;=BRASS!$F$167),($T28&lt;=BRASS!$G$167),($AA28=BRASS!$E$167)),(BRASS!$C$167),(IF(AND($AR28=BRASS!$B$168,($T28&gt;=BRASS!$F$168),($T28&lt;=BRASS!$G$168),($AA28=BRASS!$E$168)),(BRASS!$C$168),(IF(AND($AR28=BRASS!$B$169,($T28&gt;=BRASS!$F$169),($T28&lt;=BRASS!$G$169),($AA28=BRASS!$E$169)),(BRASS!$C$169),(IF(AND($AR28=BRASS!$B$170,($T28&gt;=BRASS!$F$170),($T28&lt;=BRASS!$G$170),($AA28=BRASS!$E$170)),(BRASS!$C$170),(IF(AND($AR28=BRASS!$B$171,($T28&gt;=BRASS!$F$171),($T28&lt;=BRASS!$G$171),($AA28=BRASS!$E$171)),(BRASS!$C$171),(IF(AND($AR28=BRASS!$B$172,($T28&gt;=BRASS!$F$172),($T28&lt;=BRASS!$G$172),($AA28=BRASS!$E$172)),(BRASS!$C$172),(IF(AND($AR28=BRASS!$B$173,($T28&gt;=BRASS!$F$173),($T28&lt;=BRASS!$G$173),($AA28=BRASS!$E$173)),(BRASS!$C$173),(IF(AND($AR28=BRASS!$B$174,($T28&gt;=BRASS!$F$174),($T28&lt;=BRASS!$G$174),($AA28=BRASS!$E$174)),(BRASS!$C$174),(IF(AND($AR28=BRASS!$B$175,($T28&gt;=BRASS!$F$175),($T28&lt;=BRASS!$G$175),($AA28=BRASS!$E$175)),(BRASS!$C$175),(IF(AND($AR28=BRASS!$B$176,($T28&gt;=BRASS!$F$176),($T28&lt;=BRASS!$G$176),($AA28=BRASS!$E$176)),(BRASS!$C$176),(IF(AND($AR28=BRASS!$B$177,($T28&gt;=BRASS!$F$177),($T28&lt;=BRASS!$G$177),($AA28=BRASS!$E$177)),(BRASS!$C$177),(IF(AND($AR28=BRASS!$B$178,($T28&gt;=BRASS!$F$178),($T28&lt;=BRASS!$G$178),($AA28=BRASS!$E$178)),(BRASS!$C$178),(IF(AND($AR28=BRASS!$B$179,($T28&gt;=BRASS!$F$179),($T28&lt;=BRASS!$G$179),($AA28=BRASS!$E$179)),(BRASS!$C$179),(IF(AND($AR28=BRASS!$B$180,($T28&gt;=BRASS!$F$180),($T28&lt;=BRASS!$G$180),($AA28=BRASS!$E$180)),(BRASS!$C$180),(IF(AND($AR28=BRASS!$B$181,($T28&gt;=BRASS!$F$181),($T28&lt;=BRASS!$G$181),($AA28=BRASS!$E$181)),(BRASS!$C$181),(IF(AND($AR28=BRASS!$B$182,($T28&gt;=BRASS!$F$182),($T28&lt;=BRASS!$G$182),($AA28=BRASS!$E$182)),(BRASS!$C$182),(IF(AND($AR28=BRASS!$B$183,($T28&gt;=BRASS!$F$183),($T28&lt;=BRASS!$G$183),($AA28=BRASS!$E$183)),(BRASS!$C$183),(IF(AND($AR28=BRASS!$B$184,($T28&gt;=BRASS!$F$184),($T28&lt;=BRASS!$G$184),($AA28=BRASS!$E$184)),(BRASS!$C$184),(IF(AND($AR28=BRASS!$B$185,($T28&gt;=BRASS!$F$185),($T28&lt;=BRASS!$G$185),($AA28=BRASS!$E$185)),(BRASS!$C$185),(IF(AND($AR28=BRASS!$B$186,($T28&gt;=BRASS!$F$186),($T28&lt;=BRASS!$G$186),($AA28=BRASS!$E$186)),(BRASS!$C$186),(IF(AND($AR28=BRASS!$B$187,($T28&gt;=BRASS!$F$187),($T28&lt;=BRASS!$G$187),($AA28=BRASS!$E$187)),(BRASS!$C$187),(IF(AND($AR28=BRASS!$B$188,($T28&gt;=BRASS!$F$188),($T28&lt;=BRASS!$G$188),($AA28=BRASS!$E$188)),(BRASS!$C$188),(IF(AND($AR28=BRASS!$B$189,($T28&gt;=BRASS!$F$189),($T28&lt;=BRASS!$G$189),($AA28=BRASS!$E$189)),(BRASS!$C$189),(IF(AND($AR28=BRASS!$B$190,($T28&gt;=BRASS!$F$190),($T28&lt;=BRASS!$G$190),($AA28=BRASS!$E$190)),(BRASS!$C$190),(IF(AND($AR28=BRASS!$B$191,($T28&gt;=BRASS!$F$191),($T28&lt;=BRASS!$G$191),($AA28=BRASS!$E$191)),(BRASS!$C$191),(IF(AND($AR28=BRASS!$B$192,($T28&gt;=BRASS!$F$192),($T28&lt;=BRASS!$G$192),($AA28=BRASS!$E$192)),(BRASS!$C$192),(IF(AND($AR28=BRASS!$B$193,($T28&gt;=BRASS!$F$193),($T28&lt;=BRASS!$G$193),($AA28=BRASS!$E$193)),(BRASS!$C$193),(IF(AND($AR28=BRASS!$B$194,($T28&gt;=BRASS!$F$194),($T28&lt;=BRASS!$G$194),($AA28=BRASS!$E$194)),(BRASS!$C$194),(IF(AND($AR28=BRASS!$B$195,($T28&gt;=BRASS!$F$195),($T28&lt;=BRASS!$G$195),($AA28=BRASS!$E$195)),(BRASS!$C$195),(IF(AND($AR28=BRASS!$B$196,($T28&gt;=BRASS!$F$196),($T28&lt;=BRASS!$G$196),($AA28=BRASS!$E$196)),(BRASS!$C$196),("NA"))))))))))))))))))))))))))))))))))))))))))))))))))))))))))))))))))))))))))))))))))))))</f>
        <v>NA</v>
      </c>
      <c r="BD28" s="152" t="str">
        <f>IF(AND($AR28=BRASS!$B$60,($T28&gt;=BRASS!$F$60),($T28&lt;=BRASS!$G$60),($AA28=BRASS!$E$60)),(BRASS!$C$60),(IF(AND($AR28=BRASS!$B$61,($T28&gt;=BRASS!$F$61),($T28&lt;=BRASS!$G$61),($AA28=BRASS!$E$61)),(BRASS!$C$61),(IF(AND($AR28=BRASS!$B$62,($T28&gt;=BRASS!$F$62),($T28&lt;=BRASS!$G$62),($AA28=BRASS!$E$62)),(BRASS!$C$62),(IF(AND($AR28=BRASS!$B$63,($T28&gt;=BRASS!$F$63),($T28&lt;=BRASS!$G$63),($AA28=BRASS!$E$63)),(BRASS!$C$63),(IF(AND($AR28=BRASS!$B$64,($T28&gt;=BRASS!$F$64),($T28&lt;=BRASS!$G$64),($AA28=BRASS!$E$64)),(BRASS!$C$64),(IF(AND($AR28=BRASS!$B$65,($T28&gt;=BRASS!$F$65),($T28&lt;=BRASS!$G$65),($AA28=BRASS!$E$65)),(BRASS!$C$65),(IF(AND($AR28=BRASS!$B$66,($T28&gt;=BRASS!$F$66),($T28&lt;=BRASS!$G$66),($AA28=BRASS!$E$66)),(BRASS!$C$66),(IF(AND($AR28=BRASS!$B$67,($T28&gt;=BRASS!$F$67),($T28&lt;=BRASS!$G$67),($AA28=BRASS!$E$67)),(BRASS!$C$67),(IF(AND($AR28=BRASS!$B$68,($T28&gt;=BRASS!$F$68),($T28&lt;=BRASS!$G$68),($AA28=BRASS!$E$68)),(BRASS!$C$68),(IF(AND($AR28=BRASS!$B$69,($T28&gt;=BRASS!$F$69),($T28&lt;=BRASS!$G$69),($AA28=BRASS!$E$69)),(BRASS!$C$69),(IF(AND($AR28=BRASS!$B$70,($T28&gt;=BRASS!$F$70),($T28&lt;=BRASS!$G$70),($AA28=BRASS!$E$70)),(BRASS!$C$70),(IF(AND($AR28=BRASS!$B$71,($T28&gt;=BRASS!$F$71),($T28&lt;=BRASS!$G$71),($AA28=BRASS!$E$71)),(BRASS!$C$71),(IF(AND($AR28=BRASS!$B$72,($T28&gt;=BRASS!$F$72),($T28&lt;=BRASS!$G$72),($AA28=BRASS!$E$72)),(BRASS!$C$72),(IF(AND($AR28=BRASS!$B$73,($T28&gt;=BRASS!$F$73),($T28&lt;=BRASS!$G$73),($AA28=BRASS!$E$73)),(BRASS!$C$73),(IF(AND($AR28=BRASS!$B$74,($T28&gt;=BRASS!$F$74),($T28&lt;=BRASS!$G$74),($AA28=BRASS!$E$74)),(BRASS!$C$74),(IF(AND($AR28=BRASS!$B$75,($T28&gt;=BRASS!$F$75),($T28&lt;=BRASS!$G$75),($AA28=BRASS!$E$75)),(BRASS!$C$75),(IF(AND($AR28=BRASS!$B$76,($T28&gt;=BRASS!$F$76),($T28&lt;=BRASS!$G$76),($AA28=BRASS!$E$76)),(BRASS!$C$76),(IF(AND($AR28=BRASS!$B$77,($T28&gt;=BRASS!$F$77),($T28&lt;=BRASS!$G$77),($AA28=BRASS!$E$77)),(BRASS!$C$77),(IF(AND($AR28=BRASS!$B$78,($T28&gt;=BRASS!$F$78),($T28&lt;=BRASS!$G$78),($AA28=BRASS!$E$78)),(BRASS!$C$78),(IF(AND($AR28=BRASS!$B$79,($T28&gt;=BRASS!$F$79),($T28&lt;=BRASS!$G$79),($AA28=BRASS!$E$79)),(BRASS!$C$79),(IF(AND($AR28=BRASS!$B$80,($T28&gt;=BRASS!$F$80),($T28&lt;=BRASS!$G$80),($AA28=BRASS!$E$80)),(BRASS!$C$80),(IF(AND($AR28=BRASS!$B$81,($T28&gt;=BRASS!$F$81),($T28&lt;=BRASS!$G$81),($AA28=BRASS!$E$81)),(BRASS!$C$81),(IF(AND($AR28=BRASS!$B$82,($T28&gt;=BRASS!$F$82),($T28&lt;=BRASS!$G$82),($AA28=BRASS!$E$82)),(BRASS!$C$82),(IF(AND($AR28=BRASS!$B$83,($T28&gt;=BRASS!$F$83),($T28&lt;=BRASS!$G$83),($AA28=BRASS!$E$83)),(BRASS!$C$83),(IF(AND($AR28=BRASS!$B$84,($T28&gt;=BRASS!$F$84),($T28&lt;=BRASS!$G$84),($AA28=BRASS!$E$84)),(BRASS!$C$84),(IF(AND($AR28=BRASS!$B$85,($T28&gt;=BRASS!$F$85),($T28&lt;=BRASS!$G$85),($AA28=BRASS!$E$85)),(BRASS!$C$85),(IF(AND($AR28=BRASS!$B$86,($T28&gt;=BRASS!$F$86),($T28&lt;=BRASS!$G$86),($AA28=BRASS!$E$86)),(BRASS!$C$86),(IF(AND($AR28=BRASS!$B$87,($T28&gt;=BRASS!$F$87),($T28&lt;=BRASS!$G$87),($AA28=BRASS!$E$87)),(BRASS!$C$87),(IF(AND($AR28=BRASS!$B$88,($T28&gt;=BRASS!$F$88),($T28&lt;=BRASS!$G$88),($AA28=BRASS!$E$88)),(BRASS!$C$88),(IF(AND($AR28=BRASS!$B$89,($T28&gt;=BRASS!$F$89),($T28&lt;=BRASS!$G$89),($AA28=BRASS!$E$89)),(BRASS!$C$89),(IF(AND($AR28=BRASS!$B$90,($T28&gt;=BRASS!$F$90),($T28&lt;=BRASS!$G$90),($AA28=BRASS!$E$90)),(BRASS!$C$90),(IF(AND($AR28=BRASS!$B$91,($T28&gt;=BRASS!$F$91),($T28&lt;=BRASS!$G$91),($AA28=BRASS!$E$91)),(BRASS!$C$91),(IF(AND($AR28=BRASS!$B$92,($T28&gt;=BRASS!$F$92),($T28&lt;=BRASS!$G$92),($AA28=BRASS!$E$92)),(BRASS!$C$92),(IF(AND($AR28=BRASS!$B$93,($T28&gt;=BRASS!$F$93),($T28&lt;=BRASS!$G$93),($AA28=BRASS!$E$93)),(BRASS!$C$93),(IF(AND($AR28=BRASS!$B$94,($T28&gt;=BRASS!$F$94),($T28&lt;=BRASS!$G$94),($AA28=BRASS!$E$94)),(BRASS!$C$94),(IF(AND($AR28=BRASS!$B$95,($T28&gt;=BRASS!$F$95),($T28&lt;=BRASS!$G$95),($AA28=BRASS!$E$95)),(BRASS!$C$95),(IF(AND($AR28=BRASS!$B$96,($T28&gt;=BRASS!$F$96),($T28&lt;=BRASS!$G$96),($AA28=BRASS!$E$96)),(BRASS!$C$96),(IF(AND($AR28=BRASS!$B$97,($T28&gt;=BRASS!$F$97),($T28&lt;=BRASS!$G$97),($AA28=BRASS!$E$97)),(BRASS!$C$97),("NA"))))))))))))))))))))))))))))))))))))))))))))))))))))))))))))))))))))))))))))</f>
        <v>NA</v>
      </c>
      <c r="BE28" s="97"/>
      <c r="BF28" s="82" t="str">
        <f t="shared" si="18"/>
        <v/>
      </c>
      <c r="BG28" s="82" t="str">
        <f t="shared" si="19"/>
        <v/>
      </c>
      <c r="BH28" s="82" t="str">
        <f>IF(AND($AR28=SS!$B$4,($T28&gt;=SS!$F$4),($T28&lt;=SS!$G$4),($V28=SS!$E$4)),(SS!$C$4),(IF(AND($AR28=SS!$B$5,($T28&gt;=SS!$F$5),($T28&lt;=SS!$G$5),($V28=SS!$E$5)),(SS!$C$5),(IF(AND($AR28=SS!$B$6,($T28&gt;=SS!$F$6),($T28&lt;=SS!$G$6),($V28=SS!$E$6)),(SS!$C$6),(IF(AND($AR28=SS!$B$7,($T28&gt;=SS!$F$7),($T28&lt;=SS!$G$7),($V28=SS!$E$7)),(SS!$C$7),(IF(AND($AR28=SS!$B$8,($T28&gt;=SS!$F$8),($T28&lt;=SS!$G$8),($V28=SS!$E$8)),(SS!$C$8),(IF(AND($AR28=SS!$B$9,($T28&gt;=SS!$F$9),($T28&lt;=SS!$G$9),($V28=SS!$E$9)),(SS!$C$9),(IF(AND($AR28=SS!$B$10,($T28&gt;=SS!$F$10),($T28&lt;=SS!$G$10),($V28=SS!$E$10)),(SS!$C$10),(IF(AND($AR28=SS!$B$11,($T28&gt;=SS!$F$11),($T28&lt;=SS!$G$11),($V28=SS!$E$11)),(SS!$C$11),(IF(AND($AR28=SS!$B$12,($T28&gt;=SS!$F$12),($T28&lt;=SS!$G$12),($V28=SS!$E$12)),(SS!$C$12),(IF(AND($AR28=SS!$B$13,($T28&gt;=SS!$F$13),($T28&lt;=SS!$G$13),($V28=SS!$E$13)),(SS!$C$13),(IF(AND($AR28=SS!$B$14,($T28&gt;=SS!$F$14),($T28&lt;=SS!$G$14),($V28=SS!$E$14)),(SS!$C$14),(IF(AND($AR28=SS!$B$15,($T28&gt;=SS!$F$15),($T28&lt;=SS!$G$15),($V28=SS!$E$15)),(SS!$C$15),(IF(AND($AR28=SS!$B$16,($T28&gt;=SS!$F$16),($T28&lt;=SS!$G$16),($V28=SS!$E$16)),(SS!$C$16),(IF(AND($AR28=SS!$B$17,($T28&gt;=SS!$F$17),($T28&lt;=SS!$G$17),($V28=SS!$E$17)),(SS!$C$17),(IF(AND($AR28=SS!$B$18,($T28&gt;=SS!$F$18),($T28&lt;=SS!$G$18),($V28=SS!$E$18)),(SS!$C$18),(IF(AND($AR28=SS!$B$19,($T28&gt;=SS!$F$19),($T28&lt;=SS!$G$19),($V28=SS!$E$19)),(SS!$C$19),(IF(AND($AR28=SS!$B$20,($T28&gt;=SS!$F$20),($T28&lt;=SS!$G$20),($V28=SS!$E$20)),(SS!$C$20),(IF(AND($AR28=SS!$B$21,($T28&gt;=SS!$F$21),($T28&lt;=SS!$G$21),($V28=SS!$E$21)),(SS!$C$21),(IF(AND($AR28=SS!$B$22,($T28&gt;=SS!$F$22),($T28&lt;=SS!$G$22),($V28=SS!$E$22)),(SS!$C$22),(IF(AND($AR28=SS!$B$23,($T28&gt;=SS!$F$23),($T28&lt;=SS!$G$23),($V28=SS!$E$23)),(SS!$C$23),(IF(AND($AR28=SS!$B$24,($T28&gt;=SS!$F$24),($T28&lt;=SS!$G$24),($V28=SS!$E$24)),(SS!$C$24),(IF(AND($AR28=SS!$B$25,($T28&gt;=SS!$F$25),($T28&lt;=SS!$G$25),($V28=SS!$E$25)),(SS!$C$25),(IF(AND($AR28=SS!$B$26,($T28&gt;=SS!$F$26),($T28&lt;=SS!$G$26),($V28=SS!$E$26)),(SS!$C$26),(IF(AND($AR28=SS!$B$27,($T28&gt;=SS!$F$27),($T28&lt;=SS!$G$27),($V28=SS!$E$27)),(SS!$C$27),(IF(AND($AR28=SS!$B$28,($T28&gt;=SS!$F$28),($T28&lt;=SS!$G$28),($V28=SS!$E$28)),(SS!$C$28),(IF(AND($AR28=SS!$B$29,($T28&gt;=SS!$F$29),($T28&lt;=SS!$G$29),($V28=SS!$E$29)),(SS!$C$29),(IF(AND($AR28=SS!$B$30,($T28&gt;=SS!$F$30),($T28&lt;=SS!$G$30),($V28=SS!$E$30)),(SS!$C$30),("NA"))))))))))))))))))))))))))))))))))))))))))))))))))))))</f>
        <v>NA</v>
      </c>
      <c r="BI28" s="83" t="str">
        <f>(IF(AND($AR28=SS!$B$31,($T28&gt;=SS!$F$31),($T28&lt;=SS!$G$31),($V28=SS!$E$31)),(SS!$C$31),(IF(AND($AR28=SS!$B$32,($T28&gt;=SS!$F$32),($T28&lt;=SS!$G$32),($V28=SS!$E$32)),(SS!$C$32),(IF(AND($AR28=SS!$B$33,($T28&gt;=SS!$F$33),($T28&lt;=SS!$G$33),($V28=SS!$E$33)),(SS!$C$33),(IF(AND($AR28=SS!$B$34,($T28&gt;=SS!$F$34),($T28&lt;=SS!$G$34),($V28=SS!$E$34)),(SS!$C$34),(IF(AND($AR28=SS!$B$35,($T28&gt;=SS!$F$35),($T28&lt;=SS!$G$35),($V28=SS!$E$35)),(SS!$C$35),(IF(AND($AR28=SS!$B$36,($T28&gt;=SS!$F$36),($T28&lt;=SS!$G$36),($V28=SS!$E$36)),(SS!$C$36),(IF(AND($AR28=SS!$B$37,($T28&gt;=SS!$F$37),($T28&lt;=SS!$G$37),($V28=SS!$E$37)),(SS!$C$37),(IF(AND($AR28=SS!$B$38,($T28&gt;=SS!$F$38),($T28&lt;=SS!$G$38),($V28=SS!$E$38)),(SS!$C$38),(IF(AND($AR28=SS!$B$39,($T28&gt;=SS!$F$39),($T28&lt;=SS!$G$39),($V28=SS!$E$39)),(SS!$C$39),(IF(AND($AR28=SS!$B$40,($T28&gt;=SS!$F$40),($T28&lt;=SS!$G$40),($V28=SS!$E$40)),(SS!$C$40),(IF(AND($AR28=SS!$B$41,($T28&gt;=SS!$F$41),($T28&lt;=SS!$G$41),($V28=SS!$E$41)),(SS!$C$41),(IF(AND($AR28=SS!$B$42,($T28&gt;=SS!$F$42),($T28&lt;=SS!$G$42),($V28=SS!$E$42)),(SS!$C$42),(IF(AND($AR28=SS!$B$43,($T28&gt;=SS!$F$43),($T28&lt;=SS!$G$43),($V28=SS!$E$43)),(SS!$C$43),(IF(AND($AR28=SS!$B$44,($T28&gt;=SS!$F$44),($T28&lt;=SS!$G$44),($V28=SS!$E$44)),(SS!$C$44),(IF(AND($AR28=SS!$B$45,($T28&gt;=SS!$F$45),($T28&lt;=SS!$G$45),($V28=SS!$E$45)),(SS!$C$45),(IF(AND($AR28=SS!$B$46,($T28&gt;=SS!$F$46),($T28&lt;=SS!$G$46),($V28=SS!$E$46)),(SS!$C$46),(IF(AND($AR28=SS!$B$47,($T28&gt;=SS!$F$47),($T28&lt;=SS!$G$47),($V28=SS!$E$47)),(SS!$C$47),(IF(AND($AR28=SS!$B$48,($T28&gt;=SS!$F$48),($T28&lt;=SS!$G$48),($V28=SS!$E$48)),(SS!$C$48),(IF(AND($AR28=SS!$B$49,($T28&gt;=SS!$F$49),($T28&lt;=SS!$G$49),($V28=SS!$E$49)),(SS!$C$49),(IF(AND($AR28=SS!$B$50,($T28&gt;=SS!$F$50),($T28&lt;=SS!$G$50),($V28=SS!$E$50)),(SS!$C$50),(IF(AND($AR28=SS!$B$51,($T28&gt;=SS!$F$51),($T28&lt;=SS!$G$51),($V28=SS!$E$51)),(SS!$C$51),(IF(AND($AR28=SS!$B$52,($T28&gt;=SS!$F$52),($T28&lt;=SS!$G$52),($V28=SS!$E$52)),(SS!$C$52),(IF(AND($AR28=SS!$B$53,($T28&gt;=SS!$F$53),($T28&lt;=SS!$G$53),($V28=SS!$E$53)),(SS!$C$53),(IF(AND($AR28=SS!$B$54,($T28&gt;=SS!$F$54),($T28&lt;=SS!$G$54),($V28=SS!$E$54)),(SS!$C$54),(IF(AND($AR28=SS!$B$55,($T28&gt;=SS!$F$55),($T28&lt;=SS!$G$55),($V28=SS!$E$55)),(SS!$C$55),(IF(AND($AR28=SS!$B$56,($T28&gt;=SS!$F$56),($T28&lt;=SS!$G$56),($V28=SS!$E$56)),(SS!$C$56),(IF(AND($AR28=SS!$B$57,($T28&gt;=SS!$F$57),($T28&lt;=SS!$G$57),($V28=SS!$E$57)),(SS!$C$57),(IF(AND($AR28=SS!$B$58,($T28&gt;=SS!$F$58),($T28&lt;=SS!$G$58),($V28=SS!$E$58)),(SS!$C$58),(IF(AND($AR28=SS!$B$59,($T28&gt;=SS!$F$59),($T28&lt;=SS!$G$59),($V28=SS!$E$59)),(SS!$C$59),(IF(AND($AR28=SS!$B$60,($T28&gt;=SS!$F$60),($T28&lt;=SS!$G$60),($V28=SS!$E$60)),(SS!$C$60),("NA")))))))))))))))))))))))))))))))))))))))))))))))))))))))))))))</f>
        <v>NA</v>
      </c>
      <c r="BJ28" s="82" t="str">
        <f>IF(AND($AR28=SS!$B$61,($T28&gt;=SS!$F$61),($T28&lt;=SS!$G$61),($V28=SS!$E$61)),(SS!$C$61),(IF(AND($AR28=SS!$B$62,($T28&gt;=SS!$F$62),($T28&lt;=SS!$G$62),($V28=SS!$E$62)),(SS!$C$62),(IF(AND($AR28=SS!$B$63,($T28&gt;=SS!$F$63),($T28&lt;=SS!$G$63),($V28=SS!$E$63)),(SS!$C$63),(IF(AND($AR28=SS!$B$64,($T28&gt;=SS!$F$64),($T28&lt;=SS!$G$64),($V28=SS!$E$64)),(SS!$C$64),(IF(AND($AR28=SS!$B$65,($T28&gt;=SS!$F$65),($T28&lt;=SS!$G$65),($V28=SS!$E$65)),(SS!$C$65),(IF(AND($AR28=SS!$B$66,($T28&gt;=SS!$F$66),($T28&lt;=SS!$G$66),($V28=SS!$E$66)),(SS!$C$66),(IF(AND($AR28=SS!$B$67,($T28&gt;=SS!$F$67),($T28&lt;=SS!$G$67),($V28=SS!$E$67)),(SS!$C$67),(IF(AND($AR28=SS!$B$68,($T28&gt;=SS!$F$68),($T28&lt;=SS!$G$68),($V28=SS!$E$68)),(SS!$C$68),(IF(AND($AR28=SS!$B$69,($T28&gt;=SS!$F$69),($T28&lt;=SS!$G$69),($V28=SS!$E$69)),(SS!$C$69),(IF(AND($AR28=SS!$B$70,($T28&gt;=SS!$F$70),($T28&lt;=SS!$G$70),($V28=SS!$E$70)),(SS!$C$70),(IF(AND($AR28=SS!$B$71,($T28&gt;=SS!$F$71),($T28&lt;=SS!$G$71),($V28=SS!$E$71)),(SS!$C$71),(IF(AND($AR28=SS!$B$72,($T28&gt;=SS!$F$72),($T28&lt;=SS!$G$72),($V28=SS!$E$72)),(SS!$C$72),(IF(AND($AR28=SS!$B$73,($T28&gt;=SS!$F$73),($T28&lt;=SS!$G$73),($V28=SS!$E$73)),(SS!$C$73),(IF(AND($AR28=SS!$B$74,($T28&gt;=SS!$F$74),($T28&lt;=SS!$G$74),($V28=SS!$E$74)),(SS!$C$74),(IF(AND($AR28=SS!$B$75,($T28&gt;=SS!$F$75),($T28&lt;=SS!$G$75),($V28=SS!$E$75)),(SS!$C$75),(IF(AND($AR28=SS!$B$76,($T28&gt;=SS!$F$76),($T28&lt;=SS!$G$76),($V28=SS!$E$76)),(SS!$C$76),("NA"))))))))))))))))))))))))))))))))</f>
        <v>NA</v>
      </c>
      <c r="BK28" s="82" t="str">
        <f>IF(AND($AR28=SS!$B$77,($T28&gt;=SS!$F$77),($T28&lt;=SS!$G$77),($V28=SS!$E$77)),(SS!$C$77),(IF(AND($AR28=SS!$B$78,($T28&gt;=SS!$F$78),($T28&lt;=SS!$G$78),($V28=SS!$E$78)),(SS!$C$78),(IF(AND($AR28=SS!$B$79,($T28&gt;=SS!$F$79),($T28&lt;=SS!$G$79),($V28=SS!$E$79)),(SS!$C$79),(IF(AND($AR28=SS!$B$80,($T28&gt;=SS!$F$80),($T28&lt;=SS!$G$80),($V28=SS!$E$80)),(SS!$C$80),(IF(AND($AR28=SS!$B$81,($T28&gt;=SS!$F$81),($T28&lt;=SS!$G$81),($V28=SS!$E$81)),(SS!$C$81),(IF(AND($AR28=SS!$B$82,($T28&gt;=SS!$F$82),($T28&lt;=SS!$G$82),($V28=SS!$E$82)),(SS!$C$82),(IF(AND($AR28=SS!$B$83,($T28&gt;=SS!$F$83),($T28&lt;=SS!$G$83),($V28=SS!$E$83)),(SS!$C$83),(IF(AND($AR28=SS!$B$84,($T28&gt;=SS!$F$84),($T28&lt;=SS!$G$84),($V28=SS!$E$84)),(SS!$C$84),(IF(AND($AR28=SS!$B$85,($T28&gt;=SS!$F$85),($T28&lt;=SS!$G$85),($V28=SS!$E$85)),(SS!$C$85),(IF(AND($AR28=SS!$B$86,($T28&gt;=SS!$F$86),($T28&lt;=SS!$G$86),($V28=SS!$E$86)),(SS!$C$86),(IF(AND($AR28=SS!$B$87,($T28&gt;=SS!$F$87),($T28&lt;=SS!$G$87),($V28=SS!$E$87)),(SS!$C$87),(IF(AND($AR28=SS!$B$88,($T28&gt;=SS!$F$88),($T28&lt;=SS!$G$88),($V28=SS!$E$88)),(SS!$C$88),(IF(AND($AR28=SS!$B$89,($T28&gt;=SS!$F$89),($T28&lt;=SS!$G$89),($V28=SS!$E$89)),(SS!$C$89),(IF(AND($AR28=SS!$B$90,($T28&gt;=SS!$F$90),($T28&lt;=SS!$G$90),($V28=SS!$E$90)),(SS!$C$90),(IF(AND($AR28=SS!$B$91,($T28&gt;=SS!$F$91),($T28&lt;=SS!$G$91),($V28=SS!$E$91)),(SS!$C$91),(IF(AND($AR28=SS!$B$92,($T28&gt;=SS!$F$92),($T28&lt;=SS!$G$92),($V28=SS!$E$92)),(SS!$C$92),(IF(AND($AR28=SS!$B$93,($T28&gt;=SS!$F$93),($T28&lt;=SS!$G$93),($V28=SS!$E$93)),(SS!$C$93),(IF(AND($AR28=SS!$B$94,($T28&gt;=SS!$F$94),($T28&lt;=SS!$G$94),($V28=SS!$E$94)),(SS!$C$94),(IF(AND($AR28=SS!$B$95,($T28&gt;=SS!$F$95),($T28&lt;=SS!$G$95),($V28=SS!$E$95)),(SS!$C$95),(IF(AND($AR28=SS!$B$96,($T28&gt;=SS!$F$96),($T28&lt;=SS!$G$96),($V28=SS!$E$96)),(SS!$C$96),("NA"))))))))))))))))))))))))))))))))))))))))</f>
        <v>NA</v>
      </c>
      <c r="BL28" s="82" t="str">
        <f t="shared" si="20"/>
        <v/>
      </c>
      <c r="BM28" s="82" t="str">
        <f t="shared" si="21"/>
        <v/>
      </c>
      <c r="BN28" s="82" t="str">
        <f>IF(AND($AR28=SS!$B$4,($T28&gt;=SS!$F$4),($T28&lt;=SS!$G$4),($AA28=SS!$E$4)),(SS!$C$4),(IF(AND($AR28=SS!$B$5,($T28&gt;=SS!$F$5),($T28&lt;=SS!$G$5),($AA28=SS!$E$5)),(SS!$C$5),(IF(AND($AR28=SS!$B$6,($T28&gt;=SS!$F$6),($T28&lt;=SS!$G$6),($AA28=SS!$E$6)),(SS!$C$6),(IF(AND($AR28=SS!$B$7,($T28&gt;=SS!$F$7),($T28&lt;=SS!$G$7),($AA28=SS!$E$7)),(SS!$C$7),(IF(AND($AR28=SS!$B$8,($T28&gt;=SS!$F$8),($T28&lt;=SS!$G$8),($AA28=SS!$E$8)),(SS!$C$8),(IF(AND($AR28=SS!$B$9,($T28&gt;=SS!$F$9),($T28&lt;=SS!$G$9),($AA28=SS!$E$9)),(SS!$C$9),(IF(AND($AR28=SS!$B$10,($T28&gt;=SS!$F$10),($T28&lt;=SS!$G$10),($AA28=SS!$E$10)),(SS!$C$10),(IF(AND($AR28=SS!$B$11,($T28&gt;=SS!$F$11),($T28&lt;=SS!$G$11),($AA28=SS!$E$11)),(SS!$C$11),(IF(AND($AR28=SS!$B$12,($T28&gt;=SS!$F$12),($T28&lt;=SS!$G$12),($AA28=SS!$E$12)),(SS!$C$12),(IF(AND($AR28=SS!$B$13,($T28&gt;=SS!$F$13),($T28&lt;=SS!$G$13),($AA28=SS!$E$13)),(SS!$C$13),(IF(AND($AR28=SS!$B$14,($T28&gt;=SS!$F$14),($T28&lt;=SS!$G$14),($AA28=SS!$E$14)),(SS!$C$14),(IF(AND($AR28=SS!$B$15,($T28&gt;=SS!$F$15),($T28&lt;=SS!$G$15),($AA28=SS!$E$15)),(SS!$C$15),(IF(AND($AR28=SS!$B$16,($T28&gt;=SS!$F$16),($T28&lt;=SS!$G$16),($AA28=SS!$E$16)),(SS!$C$16),(IF(AND($AR28=SS!$B$17,($T28&gt;=SS!$F$17),($T28&lt;=SS!$G$17),($AA28=SS!$E$17)),(SS!$C$17),(IF(AND($AR28=SS!$B$18,($T28&gt;=SS!$F$18),($T28&lt;=SS!$G$18),($AA28=SS!$E$18)),(SS!$C$18),(IF(AND($AR28=SS!$B$19,($T28&gt;=SS!$F$19),($T28&lt;=SS!$G$19),($AA28=SS!$E$19)),(SS!$C$19),(IF(AND($AR28=SS!$B$20,($T28&gt;=SS!$F$20),($T28&lt;=SS!$G$20),($AA28=SS!$E$20)),(SS!$C$20),(IF(AND($AR28=SS!$B$21,($T28&gt;=SS!$F$21),($T28&lt;=SS!$G$21),($AA28=SS!$E$21)),(SS!$C$21),(IF(AND($AR28=SS!$B$22,($T28&gt;=SS!$F$22),($T28&lt;=SS!$G$22),($AA28=SS!$E$22)),(SS!$C$22),(IF(AND($AR28=SS!$B$23,($T28&gt;=SS!$F$23),($T28&lt;=SS!$G$23),($AA28=SS!$E$23)),(SS!$C$23),(IF(AND($AR28=SS!$B$24,($T28&gt;=SS!$F$24),($T28&lt;=SS!$G$24),($AA28=SS!$E$24)),(SS!$C$24),(IF(AND($AR28=SS!$B$25,($T28&gt;=SS!$F$25),($T28&lt;=SS!$G$25),($AA28=SS!$E$25)),(SS!$C$25),(IF(AND($AR28=SS!$B$26,($T28&gt;=SS!$F$26),($T28&lt;=SS!$G$26),($AA28=SS!$E$26)),(SS!$C$26),(IF(AND($AR28=SS!$B$27,($T28&gt;=SS!$F$27),($T28&lt;=SS!$G$27),($AA28=SS!$E$27)),(SS!$C$27),(IF(AND($AR28=SS!$B$28,($T28&gt;=SS!$F$28),($T28&lt;=SS!$G$28),($AA28=SS!$E$28)),(SS!$C$28),(IF(AND($AR28=SS!$B$29,($T28&gt;=SS!$F$29),($T28&lt;=SS!$G$29),($AA28=SS!$E$29)),(SS!$C$29),(IF(AND($AR28=SS!$B$30,($T28&gt;=SS!$F$30),($T28&lt;=SS!$G$30),($AA28=SS!$E$30)),(SS!$C$30),(IF(AND($AR28=SS!$B$31,($T28&gt;=SS!$F$31),($T28&lt;=SS!$G$31),($AA28=SS!$E$31)),(SS!$C$31),(IF(AND($AR28=SS!$B$32,($T28&gt;=SS!$F$32),($T28&lt;=SS!$G$32),($AA28=SS!$E$32)),(SS!$C$32),(IF(AND($AR28=SS!$B$33,($T28&gt;=SS!$F$33),($T28&lt;=SS!$G$33),($AA28=SS!$E$33)),(SS!$C$33),(IF(AND($AR28=SS!$B$34,($T28&gt;=SS!$F$34),($T28&lt;=SS!$G$34),($AA28=SS!$E$34)),(SS!$C$34),(IF(AND($AR28=SS!$B$35,($T28&gt;=SS!$F$35),($T28&lt;=SS!$G$35),($AA28=SS!$E$35)),(SS!$C$35),(IF(AND($AR28=SS!$B$36,($T28&gt;=SS!$F$36),($T28&lt;=SS!$G$36),($AA28=SS!$E$36)),(SS!$C$36),(IF(AND($AR28=SS!$B$37,($T28&gt;=SS!$F$37),($T28&lt;=SS!$G$37),($AA28=SS!$E$37)),(SS!$C$37),(IF(AND($AR28=SS!$B$38,($T28&gt;=SS!$F$38),($T28&lt;=SS!$G$38),($AA28=SS!$E$38)),(SS!$C$38),(IF(AND($AR28=SS!$B$39,($T28&gt;=SS!$F$39),($T28&lt;=SS!$G$39),($AA28=SS!$E$39)),(SS!$C$39),(IF(AND($AR28=SS!$B$40,($T28&gt;=SS!$F$40),($T28&lt;=SS!$G$40),($AA28=SS!$E$40)),(SS!$C$40),(IF(AND($AR28=SS!$B$41,($T28&gt;=SS!$F$41),($T28&lt;=SS!$G$41),($AA28=SS!$E$41)),(SS!$C$41),(IF(AND($AR28=SS!$B$42,($T28&gt;=SS!$F$42),($T28&lt;=SS!$G$42),($AA28=SS!$E$42)),(SS!$C$42),(IF(AND($AR28=SS!$B$43,($T28&gt;=SS!$F$43),($T28&lt;=SS!$G$43),($AA28=SS!$E$43)),(SS!$C$43),(IF(AND($AR28=SS!$B$44,($T28&gt;=SS!$F$44),($T28&lt;=SS!$G$44),($AA28=SS!$E$44)),(SS!$C$44),(IF(AND($AR28=SS!$B$45,($T28&gt;=SS!$F$45),($T28&lt;=SS!$G$45),($AA28=SS!$E$45)),(SS!$C$45),(IF(AND($AR28=SS!$B$46,($T28&gt;=SS!$F$46),($T28&lt;=SS!$G$46),($AA28=SS!$E$46)),(SS!$C$46),(IF(AND($AR28=SS!$B$47,($T28&gt;=SS!$F$47),($T28&lt;=SS!$G$47),($AA28=SS!$E$47)),(SS!$C$47),(IF(AND($AR28=SS!$B$48,($T28&gt;=SS!$F$48),($T28&lt;=SS!$G$48),($AA28=SS!$E$48)),(SS!$C$48),(IF(AND($AR28=SS!$B$49,($T28&gt;=SS!$F$49),($T28&lt;=SS!$G$49),($AA28=SS!$E$49)),(SS!$C$49),(IF(AND($AR28=SS!$B$50,($T28&gt;=SS!$F$50),($T28&lt;=SS!$G$50),($AA28=SS!$E$50)),(SS!$C$50),(IF(AND($AR28=SS!$B$51,($T28&gt;=SS!$F$51),($T28&lt;=SS!$G$51),($AA28=SS!$E$51)),(SS!$C$51),(IF(AND($AR28=SS!$B$52,($T28&gt;=SS!$F$52),($T28&lt;=SS!$G$52),($AA28=SS!$E$52)),(SS!$C$52),(IF(AND($AR28=SS!$B$53,($T28&gt;=SS!$F$53),($T28&lt;=SS!$G$53),($AA28=SS!$E$53)),(SS!$C$53),(IF(AND($AR28=SS!$B$54,($T28&gt;=SS!$F$54),($T28&lt;=SS!$G$54),($AA28=SS!$E$54)),(SS!$C$54),(IF(AND($AR28=SS!$B$55,($T28&gt;=SS!$F$55),($T28&lt;=SS!$G$55),($AA28=SS!$E$55)),(SS!$C$55),(IF(AND($AR28=SS!$B$56,($T28&gt;=SS!$F$56),($T28&lt;=SS!$G$56),($AA28=SS!$E$56)),(SS!$C$56),(IF(AND($AR28=SS!$B$57,($T28&gt;=SS!$F$57),($T28&lt;=SS!$G$57),($AA28=SS!$E$57)),(SS!$C$57),(IF(AND($AR28=SS!$B$58,($T28&gt;=SS!$F$58),($T28&lt;=SS!$G$58),($AA28=SS!$E$58)),(SS!$C$58),(IF(AND($AR28=SS!$B$59,($T28&gt;=SS!$F$59),($T28&lt;=SS!$G$59),($AA28=SS!$E$59)),(SS!$C$59),("NA"))))))))))))))))))))))))))))))))))))))))))))))))))))))))))))))))))))))))))))))))))))))))))))))))))))))))))))))))</f>
        <v>NA</v>
      </c>
      <c r="BO28" s="83" t="str">
        <f>(IF(AND($AR28=SS!$B$31,($T28&gt;=SS!$F$31),($T28&lt;=SS!$G$31),($AA28=SS!$E$31)),(SS!$C$31),(IF(AND($AR28=SS!$B$32,($T28&gt;=SS!$F$32),($T28&lt;=SS!$G$32),($AA28=SS!$E$32)),(SS!$C$32),(IF(AND($AR28=SS!$B$33,($T28&gt;=SS!$F$33),($T28&lt;=SS!$G$33),($AA28=SS!$E$33)),(SS!$C$33),(IF(AND($AR28=SS!$B$34,($T28&gt;=SS!$F$34),($T28&lt;=SS!$G$34),($AA28=SS!$E$34)),(SS!$C$34),(IF(AND($AR28=SS!$B$35,($T28&gt;=SS!$F$35),($T28&lt;=SS!$G$35),($AA28=SS!$E$35)),(SS!$C$35),(IF(AND($AR28=SS!$B$36,($T28&gt;=SS!$F$36),($T28&lt;=SS!$G$36),($AA28=SS!$E$36)),(SS!$C$36),(IF(AND($AR28=SS!$B$37,($T28&gt;=SS!$F$37),($T28&lt;=SS!$G$37),($AA28=SS!$E$37)),(SS!$C$37),(IF(AND($AR28=SS!$B$38,($T28&gt;=SS!$F$38),($T28&lt;=SS!$G$38),($AA28=SS!$E$38)),(SS!$C$38),(IF(AND($AR28=SS!$B$39,($T28&gt;=SS!$F$39),($T28&lt;=SS!$G$39),($AA28=SS!$E$39)),(SS!$C$39),(IF(AND($AR28=SS!$B$40,($T28&gt;=SS!$F$40),($T28&lt;=SS!$G$40),($AA28=SS!$E$40)),(SS!$C$40),(IF(AND($AR28=SS!$B$41,($T28&gt;=SS!$F$41),($T28&lt;=SS!$G$41),($AA28=SS!$E$41)),(SS!$C$41),(IF(AND($AR28=SS!$B$42,($T28&gt;=SS!$F$42),($T28&lt;=SS!$G$42),($AA28=SS!$E$42)),(SS!$C$42),(IF(AND($AR28=SS!$B$43,($T28&gt;=SS!$F$43),($T28&lt;=SS!$G$43),($AA28=SS!$E$43)),(SS!$C$43),(IF(AND($AR28=SS!$B$44,($T28&gt;=SS!$F$44),($T28&lt;=SS!$G$44),($AA28=SS!$E$44)),(SS!$C$44),(IF(AND($AR28=SS!$B$45,($T28&gt;=SS!$F$45),($T28&lt;=SS!$G$45),($AA28=SS!$E$45)),(SS!$C$45),(IF(AND($AR28=SS!$B$46,($T28&gt;=SS!$F$46),($T28&lt;=SS!$G$46),($AA28=SS!$E$46)),(SS!$C$46),(IF(AND($AR28=SS!$B$47,($T28&gt;=SS!$F$47),($T28&lt;=SS!$G$47),($AA28=SS!$E$47)),(SS!$C$47),(IF(AND($AR28=SS!$B$48,($T28&gt;=SS!$F$48),($T28&lt;=SS!$G$48),($AA28=SS!$E$48)),(SS!$C$48),(IF(AND($AR28=SS!$B$49,($T28&gt;=SS!$F$49),($T28&lt;=SS!$G$49),($AA28=SS!$E$49)),(SS!$C$49),(IF(AND($AR28=SS!$B$50,($T28&gt;=SS!$F$50),($T28&lt;=SS!$G$50),($AA28=SS!$E$50)),(SS!$C$50),(IF(AND($AR28=SS!$B$51,($T28&gt;=SS!$F$51),($T28&lt;=SS!$G$51),($AA28=SS!$E$51)),(SS!$C$51),(IF(AND($AR28=SS!$B$52,($T28&gt;=SS!$F$52),($T28&lt;=SS!$G$52),($AA28=SS!$E$52)),(SS!$C$52),(IF(AND($AR28=SS!$B$53,($T28&gt;=SS!$F$53),($T28&lt;=SS!$G$53),($AA28=SS!$E$53)),(SS!$C$53),(IF(AND($AR28=SS!$B$54,($T28&gt;=SS!$F$54),($T28&lt;=SS!$G$54),($AA28=SS!$E$54)),(SS!$C$54),(IF(AND($AR28=SS!$B$55,($T28&gt;=SS!$F$55),($T28&lt;=SS!$G$55),($AA28=SS!$E$55)),(SS!$C$55),(IF(AND($AR28=SS!$B$56,($T28&gt;=SS!$F$56),($T28&lt;=SS!$G$56),($AA28=SS!$E$56)),(SS!$C$56),(IF(AND($AR28=SS!$B$57,($T28&gt;=SS!$F$57),($T28&lt;=SS!$G$57),($AA28=SS!$E$57)),(SS!$C$57),(IF(AND($AR28=SS!$B$58,($T28&gt;=SS!$F$58),($T28&lt;=SS!$G$58),($AA28=SS!$E$58)),(SS!$C$58),(IF(AND($AR28=SS!$B$59,($T28&gt;=SS!$F$59),($T28&lt;=SS!$G$59),($AA28=SS!$E$59)),(SS!$C$59),("NA")))))))))))))))))))))))))))))))))))))))))))))))))))))))))))</f>
        <v>NA</v>
      </c>
      <c r="BP28" s="152" t="str">
        <f>IF(AND($AR28=SS!$B$61,($T28&gt;=SS!$F$61),($T28&lt;=SS!$G$61),($AA28=SS!$E$61)),(SS!$C$61),(IF(AND($AR28=SS!$B$62,($T28&gt;=SS!$F$62),($T28&lt;=SS!$G$62),($AA28=SS!$E$62)),(SS!$C$62),(IF(AND($AR28=SS!$B$63,($T28&gt;=SS!$F$63),($T28&lt;=SS!$G$63),($AA28=SS!$E$63)),(SS!$C$63),(IF(AND($AR28=SS!$B$64,($T28&gt;=SS!$F$64),($T28&lt;=SS!$G$64),($AA28=SS!$E$64)),(SS!$C$64),(IF(AND($AR28=SS!$B$65,($T28&gt;=SS!$F$65),($T28&lt;=SS!$G$65),($AA28=SS!$E$65)),(SS!$C$65),(IF(AND($AR28=SS!$B$66,($T28&gt;=SS!$F$66),($T28&lt;=SS!$G$66),($AA28=SS!$E$66)),(SS!$C$66),(IF(AND($AR28=SS!$B$67,($T28&gt;=SS!$F$67),($T28&lt;=SS!$G$67),($AA28=SS!$E$67)),(SS!$C$67),(IF(AND($AR28=SS!$B$68,($T28&gt;=SS!$F$68),($T28&lt;=SS!$G$68),($AA28=SS!$E$68)),(SS!$C$68),(IF(AND($AR28=SS!$B$69,($T28&gt;=SS!$F$69),($T28&lt;=SS!$G$69),($AA28=SS!$E$69)),(SS!$C$69),(IF(AND($AR28=SS!$B$70,($T28&gt;=SS!$F$70),($T28&lt;=SS!$G$70),($AA28=SS!$E$70)),(SS!$C$70),(IF(AND($AR28=SS!$B$71,($T28&gt;=SS!$F$71),($T28&lt;=SS!$G$71),($AA28=SS!$E$71)),(SS!$C$71),(IF(AND($AR28=SS!$B$72,($T28&gt;=SS!$F$72),($T28&lt;=SS!$G$72),($AA28=SS!$E$72)),(SS!$C$72),(IF(AND($AR28=SS!$B$73,($T28&gt;=SS!$F$73),($T28&lt;=SS!$G$73),($AA28=SS!$E$73)),(SS!$C$73),(IF(AND($AR28=SS!$B$74,($T28&gt;=SS!$F$74),($T28&lt;=SS!$G$74),($AA28=SS!$E$74)),(SS!$C$74),(IF(AND($AR28=SS!$B$75,($T28&gt;=SS!$F$75),($T28&lt;=SS!$G$75),($AA28=SS!$E$75)),(SS!$C$75),(IF(AND($AR28=SS!$B$76,($T28&gt;=SS!$F$76),($T28&lt;=SS!$G$76),($AA28=SS!$E$76)),(SS!$C$76),("NA"))))))))))))))))))))))))))))))))</f>
        <v>NA</v>
      </c>
      <c r="BQ28" s="152" t="str">
        <f>IF(AND($AR28=SS!$B$77,($T28&gt;=SS!$F$77),($T28&lt;=SS!$G$77),($AA28=SS!$E$77)),(SS!$C$77),(IF(AND($AR28=SS!$B$78,($T28&gt;=SS!$F$78),($T28&lt;=SS!$G$78),($AA28=SS!$E$78)),(SS!$C$78),(IF(AND($AR28=SS!$B$79,($T28&gt;=SS!$F$79),($T28&lt;=SS!$G$79),($AA28=SS!$E$79)),(SS!$C$79),(IF(AND($AR28=SS!$B$80,($T28&gt;=SS!$F$80),($T28&lt;=SS!$G$80),($AA28=SS!$E$80)),(SS!$C$80),(IF(AND($AR28=SS!$B$81,($T28&gt;=SS!$F$81),($T28&lt;=SS!$G$81),($AA28=SS!$E$81)),(SS!$C$81),(IF(AND($AR28=SS!$B$82,($T28&gt;=SS!$F$82),($T28&lt;=SS!$G$82),($AA28=SS!$E$82)),(SS!$C$82),(IF(AND($AR28=SS!$B$83,($T28&gt;=SS!$F$83),($T28&lt;=SS!$G$83),($AA28=SS!$E$83)),(SS!$C$83),(IF(AND($AR28=SS!$B$84,($T28&gt;=SS!$F$84),($T28&lt;=SS!$G$84),($AA28=SS!$E$84)),(SS!$C$84),(IF(AND($AR28=SS!$B$85,($T28&gt;=SS!$F$85),($T28&lt;=SS!$G$85),($AA28=SS!$E$85)),(SS!$C$85),(IF(AND($AR28=SS!$B$86,($T28&gt;=SS!$F$86),($T28&lt;=SS!$G$86),($AA28=SS!$E$86)),(SS!$C$86),(IF(AND($AR28=SS!$B$87,($T28&gt;=SS!$F$87),($T28&lt;=SS!$G$87),($AA28=SS!$E$87)),(SS!$C$87),(IF(AND($AR28=SS!$B$88,($T28&gt;=SS!$F$88),($T28&lt;=SS!$G$88),($AA28=SS!$E$88)),(SS!$C$88),(IF(AND($AR28=SS!$B$89,($T28&gt;=SS!$F$89),($T28&lt;=SS!$G$89),($AA28=SS!$E$89)),(SS!$C$89),(IF(AND($AR28=SS!$B$90,($T28&gt;=SS!$F$90),($T28&lt;=SS!$G$90),($AA28=SS!$E$90)),(SS!$C$90),(IF(AND($AR28=SS!$B$91,($T28&gt;=SS!$F$91),($T28&lt;=SS!$G$91),($AA28=SS!$E$91)),(SS!$C$91),(IF(AND($AR28=SS!$B$92,($T28&gt;=SS!$F$92),($T28&lt;=SS!$G$92),($AA28=SS!$E$92)),(SS!$C$92),(IF(AND($AR28=SS!$B$93,($T28&gt;=SS!$F$93),($T28&lt;=SS!$G$93),($AA28=SS!$E$93)),(SS!$C$93),(IF(AND($AR28=SS!$B$94,($T28&gt;=SS!$F$94),($T28&lt;=SS!$G$94),($AA28=SS!$E$94)),(SS!$C$94),(IF(AND($AR28=SS!$B$95,($T28&gt;=SS!$F$95),($T28&lt;=SS!$G$95),($AA28=SS!$E$95)),(SS!$C$95),(IF(AND($AR28=SS!$B$96,($T28&gt;=SS!$F$96),($T28&lt;=SS!$G$96),($AA28=SS!$E$96)),(SS!$C$96),("NA"))))))))))))))))))))))))))))))))))))))))</f>
        <v>NA</v>
      </c>
      <c r="BR28" s="84"/>
    </row>
    <row r="29" spans="1:70" s="53" customFormat="1" ht="38.25" customHeight="1" x14ac:dyDescent="0.35">
      <c r="A29" s="296"/>
      <c r="B29" s="277"/>
      <c r="C29" s="275"/>
      <c r="D29" s="147"/>
      <c r="E29" s="163"/>
      <c r="F29" s="146" t="s">
        <v>532</v>
      </c>
      <c r="G29" s="277"/>
      <c r="H29" s="275"/>
      <c r="I29" s="277"/>
      <c r="J29" s="277"/>
      <c r="K29" s="283"/>
      <c r="L29" s="277"/>
      <c r="M29" s="277"/>
      <c r="N29" s="147" t="str">
        <f t="shared" si="22"/>
        <v>/LIP-1 - TBA-8</v>
      </c>
      <c r="O29" s="147" t="str">
        <f>P22&amp;" - "&amp;Q29</f>
        <v>LIP-1 - TBA-8</v>
      </c>
      <c r="P29" s="299"/>
      <c r="Q29" s="94" t="s">
        <v>536</v>
      </c>
      <c r="R29" s="299"/>
      <c r="S29" s="275"/>
      <c r="T29" s="293"/>
      <c r="U29" s="286"/>
      <c r="V29" s="289"/>
      <c r="W29" s="280"/>
      <c r="X29" s="302"/>
      <c r="Y29" s="305"/>
      <c r="Z29" s="302"/>
      <c r="AA29" s="289"/>
      <c r="AB29" s="280"/>
      <c r="AC29" s="302"/>
      <c r="AD29" s="305"/>
      <c r="AE29" s="275"/>
      <c r="AF29" s="149"/>
      <c r="AG29" s="147"/>
      <c r="AH29" s="150"/>
      <c r="AI29" s="147">
        <v>3</v>
      </c>
      <c r="AJ29" s="150"/>
      <c r="AK29" s="64"/>
      <c r="AL29" s="64" t="s">
        <v>512</v>
      </c>
      <c r="AO29" s="63"/>
      <c r="AP29" s="59"/>
      <c r="AQ29" s="82" t="str">
        <f t="shared" si="13"/>
        <v/>
      </c>
      <c r="AR29" s="82" t="str">
        <f>'GLAND SELEC. INPUT &amp; NOTES SHT'!$H$16</f>
        <v>BRACO</v>
      </c>
      <c r="AS29" s="82" t="str">
        <f t="shared" si="14"/>
        <v/>
      </c>
      <c r="AT29" s="82" t="str">
        <f t="shared" si="15"/>
        <v/>
      </c>
      <c r="AU29" s="82" t="str">
        <f>IF(AND($AR29=BRASS!$B$4,($T29&gt;=BRASS!$F$4),($T29&lt;=BRASS!$G$4),($V29=BRASS!$E$4)),(BRASS!$C$4),(IF(AND($AR29=BRASS!$B$5,($T29&gt;=BRASS!$F$5),($T29&lt;=BRASS!$G$5),($V29=BRASS!$E$5)),(BRASS!$C$5),(IF(AND($AR29=BRASS!$B$6,($T29&gt;=BRASS!$F$6),($T29&lt;=BRASS!$G$6),($V29=BRASS!$E$6)),(BRASS!$C$6),(IF(AND($AR29=BRASS!$B$7,($T29&gt;=BRASS!$F$7),($T29&lt;=BRASS!$G$7),($V29=BRASS!$E$7)),(BRASS!$C$7),(IF(AND($AR29=BRASS!$B$8,($T29&gt;=BRASS!$F$8),($T29&lt;=BRASS!$G$8),($V29=BRASS!$E$8)),(BRASS!$C$8),(IF(AND($AR29=BRASS!$B$9,($T29&gt;=BRASS!$F$9),($T29&lt;=BRASS!$G$9),($V29=BRASS!$E$9)),(BRASS!$C$9),(IF(AND($AR29=BRASS!$B$10,($T29&gt;=BRASS!$F$10),($T29&lt;=BRASS!$G$10),($V29=BRASS!$E$10)),(BRASS!$C$10),(IF(AND($AR29=BRASS!$B$11,($T29&gt;=BRASS!$F$11),($T29&lt;=BRASS!$G$11),($V29=BRASS!$E$11)),(BRASS!$C$11),(IF(AND($AR29=BRASS!$B$12,($T29&gt;=BRASS!$F$12),($T29&lt;=BRASS!$G$12),($V29=BRASS!$E$12)),(BRASS!$C$12),(IF(AND($AR29=BRASS!$B$13,($T29&gt;=BRASS!$F$13),($T29&lt;=BRASS!$G$13),($V29=BRASS!$E$13)),(BRASS!$C$13),(IF(AND($AR29=BRASS!$B$14,($T29&gt;=BRASS!$F$14),($T29&lt;=BRASS!$G$14),($V29=BRASS!$E$14)),(BRASS!$C$14),(IF(AND($AR29=BRASS!$B$15,($T29&gt;=BRASS!$F$15),($T29&lt;=BRASS!$G$15),($V29=BRASS!$E$15)),(BRASS!$C$15),(IF(AND($AR29=BRASS!$B$16,($T29&gt;=BRASS!$F$16),($T29&lt;=BRASS!$G$16),($V29=BRASS!$E$16)),(BRASS!$C$16),(IF(AND($AR29=BRASS!$B$17,($T29&gt;=BRASS!$F$17),($T29&lt;=BRASS!$G$17),($V29=BRASS!$E$17)),(BRASS!$C$17),(IF(AND($AR29=BRASS!$B$18,($T29&gt;=BRASS!$F$18),($T29&lt;=BRASS!$G$18),($V29=BRASS!$E$18)),(BRASS!$C$18),(IF(AND($AR29=BRASS!$B$19,($T29&gt;=BRASS!$F$19),($T29&lt;=BRASS!$G$19),($V29=BRASS!$E$19)),(BRASS!$C$19),(IF(AND($AR29=BRASS!$B$20,($T29&gt;=BRASS!$F$20),($T29&lt;=BRASS!$G$20),($V29=BRASS!$E$20)),(BRASS!$C$20),(IF(AND($AR29=BRASS!$B$21,($T29&gt;=BRASS!$F$21),($T29&lt;=BRASS!$G$21),($V29=BRASS!$E$21)),(BRASS!$C$21),(IF(AND($AR29=BRASS!$B$22,($T29&gt;=BRASS!$F$22),($T29&lt;=BRASS!$G$22),($V29=BRASS!$E$22)),(BRASS!$C$22),(IF(AND($AR29=BRASS!$B$23,($T29&gt;=BRASS!$F$23),($T29&lt;=BRASS!$G$23),($V29=BRASS!$E$23)),(BRASS!$C$23),(IF(AND($AR29=BRASS!$B$24,($T29&gt;=BRASS!$F$24),($T29&lt;=BRASS!$G$24),($V29=BRASS!$E$24)),(BRASS!$C$24),(IF(AND($AR29=BRASS!$B$25,($T29&gt;=BRASS!$F$25),($T29&lt;=BRASS!$G$25),($V29=BRASS!$E$25)),(BRASS!$C$25),(IF(AND($AR29=BRASS!$B$26,($T29&gt;=BRASS!$F$26),($T29&lt;=BRASS!$G$26),($V29=BRASS!$E$26)),(BRASS!$C$26),(IF(AND($AR29=BRASS!$B$27,($T29&gt;=BRASS!$F$27),($T29&lt;=BRASS!$G$27),($V29=BRASS!$E$27)),(BRASS!$C$27),(IF(AND($AR29=BRASS!$B$28,($T29&gt;=BRASS!$F$28),($T29&lt;=BRASS!$G$28),($V29=BRASS!$E$28)),(BRASS!$C$28),(IF(AND($AR29=BRASS!$B$29,($T29&gt;=BRASS!$F$29),($T29&lt;=BRASS!$G$29),($V29=BRASS!$E$29)),(BRASS!$C$29),(IF(AND($AR29=BRASS!$B$30,($T29&gt;=BRASS!$F$30),($T29&lt;=BRASS!$G$30),($V29=BRASS!$E$30)),(BRASS!$C$30),(IF(AND($AR29=BRASS!$B$31,($T29&gt;=BRASS!$F$31),($T29&lt;=BRASS!$G$31),($V29=BRASS!$E$31)),(BRASS!$C$31),(IF(AND($AR29=BRASS!$B$32,($T29&gt;=BRASS!$F$32),($T29&lt;=BRASS!$G$32),($V29=BRASS!$E$32)),(BRASS!$C$32),(IF(AND($AR29=BRASS!$B$33,($T29&gt;=BRASS!$F$33),($T29&lt;=BRASS!$G$33),($V29=BRASS!$E$33)),(BRASS!$C$33),(IF(AND($AR29=BRASS!$B$34,($T29&gt;=BRASS!$F$34),($T29&lt;=BRASS!$G$34),($V29=BRASS!$E$34)),(BRASS!$C$34),(IF(AND($AR29=BRASS!$B$35,($T29&gt;=BRASS!$F$35),($T29&lt;=BRASS!$G$35),($V29=BRASS!$E$35)),(BRASS!$C$35),(IF(AND($AR29=BRASS!$B$36,($T29&gt;=BRASS!$F$36),($T29&lt;=BRASS!$G$36),($V29=BRASS!$E$36)),(BRASS!$C$36),(IF(AND($AR29=BRASS!$B$37,($T29&gt;=BRASS!$F$37),($T29&lt;=BRASS!$G$37),($V29=BRASS!$E$37)),(BRASS!$C$37),(IF(AND($AR29=BRASS!$B$38,($T29&gt;=BRASS!$F$38),($T29&lt;=BRASS!$G$38),($V29=BRASS!$E$38)),(BRASS!$C$38),(IF(AND($AR29=BRASS!$B$39,($T29&gt;=BRASS!$F$39),($T29&lt;=BRASS!$G$39),($V29=BRASS!$E$39)),(BRASS!$C$39),(IF(AND($AR29=BRASS!$B$40,($T29&gt;=BRASS!$F$40),($T29&lt;=BRASS!$G$40),($V29=BRASS!$E$40)),(BRASS!$C$40),(IF(AND($AR29=BRASS!$B$41,($T29&gt;=BRASS!$F$41),($T29&lt;=BRASS!$G$41),($V29=BRASS!$E$41)),(BRASS!$C$41),(IF(AND($AR29=BRASS!$B$42,($T29&gt;=BRASS!$F$42),($T29&lt;=BRASS!$G$42),($V29=BRASS!$E$42)),(BRASS!$C$42),(IF(AND($AR29=BRASS!$B$43,($T29&gt;=BRASS!$F$43),($T29&lt;=BRASS!$G$43),($V29=BRASS!$E$43)),(BRASS!$C$43),(IF(AND($AR29=BRASS!$B$44,($T29&gt;=BRASS!$F$44),($T29&lt;=BRASS!$G$44),($V29=BRASS!$E$44)),(BRASS!$C$44),(IF(AND($AR29=BRASS!$B$45,($T29&gt;=BRASS!$F$45),($T29&lt;=BRASS!$G$45),($V29=BRASS!$E$45)),(BRASS!$C$45),(IF(AND($AR29=BRASS!$B$46,($T29&gt;=BRASS!$F$46),($T29&lt;=BRASS!$G$46),($V29=BRASS!$E$46)),(BRASS!$C$46),(IF(AND($AR29=BRASS!$B$47,($T29&gt;=BRASS!$F$47),($T29&lt;=BRASS!$G$47),($V29=BRASS!$E$47)),(BRASS!$C$47),(IF(AND($AR29=BRASS!$B$48,($T29&gt;=BRASS!$F$48),($T29&lt;=BRASS!$G$48),($V29=BRASS!$E$48)),(BRASS!$C$48),(IF(AND($AR29=BRASS!$B$49,($T29&gt;=BRASS!$F$49),($T29&lt;=BRASS!$G$49),($V29=BRASS!$E$49)),(BRASS!$C$49),(IF(AND($AR29=BRASS!$B$50,($T29&gt;=BRASS!$F$50),($T29&lt;=BRASS!$G$50),($V29=BRASS!$E$50)),(BRASS!$C$50),(IF(AND($AR29=BRASS!$B$51,($T29&gt;=BRASS!$F$51),($T29&lt;=BRASS!$G$51),($V29=BRASS!$E$51)),(BRASS!$C$51),(IF(AND($AR29=BRASS!$B$52,($T29&gt;=BRASS!$F$52),($T29&lt;=BRASS!$G$52),($V29=BRASS!$E$52)),(BRASS!$C$52),(IF(AND($AR29=BRASS!$B$53,($T29&gt;=BRASS!$F$53),($T29&lt;=BRASS!$G$53),($V29=BRASS!$E$53)),(BRASS!$C$53),(IF(AND($AR29=BRASS!$B$54,($T29&gt;=BRASS!$F$54),($T29&lt;=BRASS!$G$54),($V29=BRASS!$E$54)),(BRASS!$C$54),(IF(AND($AR29=BRASS!$B$55,($T29&gt;=BRASS!$F$55),($T29&lt;=BRASS!$G$55),($V29=BRASS!$E$55)),(BRASS!$C$55),(IF(AND($AR29=BRASS!$B$56,($T29&gt;=BRASS!$F$56),($T29&lt;=BRASS!$G$56),($V29=BRASS!$E$56)),(BRASS!$C$56),(IF(AND($AR29=BRASS!$B$57,($T29&gt;=BRASS!$F$57),($T29&lt;=BRASS!$G$57),($V29=BRASS!$E$57)),(BRASS!$C$57),(IF(AND($AR29=BRASS!$B$58,($T29&gt;=BRASS!$F$58),($T29&lt;=BRASS!$G$58),($V29=BRASS!$E$58)),(BRASS!$C$58),(IF(AND($AR29=BRASS!$B$59,($T29&gt;=BRASS!$F$59),($T29&lt;=BRASS!$G$59),($V29=BRASS!$E$59)),(BRASS!$C$59),("NA"))))))))))))))))))))))))))))))))))))))))))))))))))))))))))))))))))))))))))))))))))))))))))))))))))))))))))))))))</f>
        <v>NA</v>
      </c>
      <c r="AV29" s="83" t="str">
        <f>(IF(AND($AR29=BRASS!$B$98,($T29&gt;=BRASS!$F$98),($T29&lt;=BRASS!$G$98),($V29=BRASS!$E$98)),(BRASS!$C$98),(IF(AND($AR29=BRASS!$B$99,($T29&gt;=BRASS!$F$99),($T29&lt;=BRASS!$G$99),($V29=BRASS!$E$99)),(BRASS!$C$99),(IF(AND($AR29=BRASS!$B$100,($T29&gt;=BRASS!$F$100),($T29&lt;=BRASS!$G$100),($V29=BRASS!$E$100)),(BRASS!$C$100),(IF(AND($AR29=BRASS!$B$101,($T29&gt;=BRASS!$F$101),($T29&lt;=BRASS!$G$101),($V29=BRASS!$E$101)),(BRASS!$C$101),(IF(AND($AR29=BRASS!$B$102,($T29&gt;=BRASS!$F$102),($T29&lt;=BRASS!$G$102),($V29=BRASS!$E$102)),(BRASS!$C$102),(IF(AND($AR29=BRASS!$B$103,($T29&gt;=BRASS!$F$103),($T29&lt;=BRASS!$G$103),($V29=BRASS!$E$103)),(BRASS!$C$103),(IF(AND($AR29=BRASS!$B$104,($T29&gt;=BRASS!$F$104),($T29&lt;=BRASS!$G$104),($V29=BRASS!$E$104)),(BRASS!$C$104),(IF(AND($AR29=BRASS!$B$105,($T29&gt;=BRASS!$F$105),($T29&lt;=BRASS!$G$105),($V29=BRASS!$E$105)),(BRASS!$C$105),(IF(AND($AR29=BRASS!$B$106,($T29&gt;=BRASS!$F$106),($T29&lt;=BRASS!$G$106),($V29=BRASS!$E$106)),(BRASS!$C$106),(IF(AND($AR29=BRASS!$B$107,($T29&gt;=BRASS!$F$107),($T29&lt;=BRASS!$G$107),($V29=BRASS!$E$107)),(BRASS!$C$107),(IF(AND($AR29=BRASS!$B$108,($T29&gt;=BRASS!$F$108),($T29&lt;=BRASS!$G$108),($V29=BRASS!$E$108)),(BRASS!$C$108),(IF(AND($AR29=BRASS!$B$109,($T29&gt;=BRASS!$F$109),($T29&lt;=BRASS!$G$109),($V29=BRASS!$E$109)),(BRASS!$C$109),(IF(AND($AR29=BRASS!$B$110,($T29&gt;=BRASS!$F$110),($T29&lt;=BRASS!$G$110),($V29=BRASS!$E$110)),(BRASS!$C$110),(IF(AND($AR29=BRASS!$B$111,($T29&gt;=BRASS!$F$111),($T29&lt;=BRASS!$G$111),($V29=BRASS!$E$111)),(BRASS!$C$111),(IF(AND($AR29=BRASS!$B$112,($T29&gt;=BRASS!$F$112),($T29&lt;=BRASS!$G$112),($V29=BRASS!$E$112)),(BRASS!$C$112),(IF(AND($AR29=BRASS!$B$113,($T29&gt;=BRASS!$F$113),($T29&lt;=BRASS!$G$113),($V29=BRASS!$E$113)),(BRASS!$C$113),(IF(AND($AR29=BRASS!$B$114,($T29&gt;=BRASS!$F$114),($T29&lt;=BRASS!$G$114),($V29=BRASS!$E$114)),(BRASS!$C$114),(IF(AND($AR29=BRASS!$B$115,($T29&gt;=BRASS!$F$115),($T29&lt;=BRASS!$G$115),($V29=BRASS!$E$115)),(BRASS!$C$115),(IF(AND($AR29=BRASS!$B$116,($T29&gt;=BRASS!$F$116),($T29&lt;=BRASS!$G$116),($V29=BRASS!$E$116)),(BRASS!$C$116),(IF(AND($AR29=BRASS!$B$117,($T29&gt;=BRASS!$F$117),($T29&lt;=BRASS!$G$117),($V29=BRASS!$E$117)),(BRASS!$C$117),(IF(AND($AR29=BRASS!$B$118,($T29&gt;=BRASS!$F$118),($T29&lt;=BRASS!$G$118),($V29=BRASS!$E$118)),(BRASS!$C$118),(IF(AND($AR29=BRASS!$B$119,($T29&gt;=BRASS!$F$119),($T29&lt;=BRASS!$G$119),($V29=BRASS!$E$119)),(BRASS!$C$119),(IF(AND($AR29=BRASS!$B$120,($T29&gt;=BRASS!$F$120),($T29&lt;=BRASS!$G$120),($V29=BRASS!$E$120)),(BRASS!$C$120),(IF(AND($AR29=BRASS!$B$121,($T29&gt;=BRASS!$F$121),($T29&lt;=BRASS!$G$121),($V29=BRASS!$E$121)),(BRASS!$C$121),(IF(AND($AR29=BRASS!$B$122,($T29&gt;=BRASS!$F$122),($T29&lt;=BRASS!$G$122),($V29=BRASS!$E$122)),(BRASS!$C$122),(IF(AND($AR29=BRASS!$B$123,($T29&gt;=BRASS!$F$123),($T29&lt;=BRASS!$G$123),($V29=BRASS!$E$123)),(BRASS!$C$123),(IF(AND($AR29=BRASS!$B$124,($T29&gt;=BRASS!$F$124),($T29&lt;=BRASS!$G$124),($V29=BRASS!$E$124)),(BRASS!$C$124),(IF(AND($AR29=BRASS!$B$125,($T29&gt;=BRASS!$F$125),($T29&lt;=BRASS!$G$125),($V29=BRASS!$E$125)),(BRASS!$C$125),(IF(AND($AR29=BRASS!$B$126,($T29&gt;=BRASS!$F$126),($T29&lt;=BRASS!$G$126),($V29=BRASS!$E$126)),(BRASS!$C$126),(IF(AND($AR29=BRASS!$B$127,($T29&gt;=BRASS!$F$127),($T29&lt;=BRASS!$G$127),($V29=BRASS!$E$127)),(BRASS!$C$127),(IF(AND($AR29=BRASS!$B$128,($T29&gt;=BRASS!$F$128),($T29&lt;=BRASS!$G$128),($V29=BRASS!$E$128)),(BRASS!$C$128),(IF(AND($AR29=BRASS!$B$129,($T29&gt;=BRASS!$F$129),($T29&lt;=BRASS!$G$129),($V29=BRASS!$E$129)),(BRASS!$C$129),(IF(AND($AR29=BRASS!$B$130,($T29&gt;=BRASS!$F$130),($T29&lt;=BRASS!$G$130),($V29=BRASS!$E$130)),(BRASS!$C$130),(IF(AND($AR29=BRASS!$B$131,($T29&gt;=BRASS!$F$131),($T29&lt;=BRASS!$G$131),($V29=BRASS!$E$131)),(BRASS!$C$131),(IF(AND($AR29=BRASS!$B$132,($T29&gt;=BRASS!$F$132),($T29&lt;=BRASS!$G$132),($V29=BRASS!$E$132)),(BRASS!$C$132),(IF(AND($AR29=BRASS!$B$133,($T29&gt;=BRASS!$F$133),($T29&lt;=BRASS!$G$133),($V29=BRASS!$E$133)),(BRASS!$C$133),(IF(AND($AR29=BRASS!$B$134,($T29&gt;=BRASS!$F$134),($T29&lt;=BRASS!$G$134),($V29=BRASS!$E$134)),(BRASS!$C$134),(IF(AND($AR29=BRASS!$B$135,($T29&gt;=BRASS!$F$135),($T29&lt;=BRASS!$G$135),($V29=BRASS!$E$135)),(BRASS!$C$135),(IF(AND($AR29=BRASS!$B$136,($T29&gt;=BRASS!$F$136),($T29&lt;=BRASS!$G$136),($V29=BRASS!$E$136)),(BRASS!$C$136),(IF(AND($AR29=BRASS!$B$137,($T29&gt;=BRASS!$F$137),($T29&lt;=BRASS!$G$137),($V29=BRASS!$E$137)),(BRASS!$C$137),(IF(AND($AR29=BRASS!$B$138,($T29&gt;=BRASS!$F$138),($T29&lt;=BRASS!$G$138),($V29=BRASS!$E$138)),(BRASS!$C$138),(IF(AND($AR29=BRASS!$B$139,($T29&gt;=BRASS!$F$139),($T29&lt;=BRASS!$G$139),($V29=BRASS!$E$139)),(BRASS!$C$139),(IF(AND($AR29=BRASS!$B$140,($T29&gt;=BRASS!$F$140),($T29&lt;=BRASS!$G$140),($V29=BRASS!$E$140)),(BRASS!$C$140),(IF(AND($AR29=BRASS!$B$141,($T29&gt;=BRASS!$F$141),($T29&lt;=BRASS!$G$141),($V29=BRASS!$E$141)),(BRASS!$C$141),(IF(AND($AR29=BRASS!$B$142,($T29&gt;=BRASS!$F$142),($T29&lt;=BRASS!$G$142),($V29=BRASS!$E$142)),(BRASS!$C$142),(IF(AND($AR29=BRASS!$B$143,($T29&gt;=BRASS!$F$143),($T29&lt;=BRASS!$G$143),($V29=BRASS!$E$143)),(BRASS!$C$143),(IF(AND($AR29=BRASS!$B$144,($T29&gt;=BRASS!$F$144),($T29&lt;=BRASS!$G$144),($V29=BRASS!$E$144)),(BRASS!$C$144),(IF(AND($AR29=BRASS!$B$145,($T29&gt;=BRASS!$F$145),($T29&lt;=BRASS!$G$145),($V29=BRASS!$E$145)),(BRASS!$C$145),(IF(AND($AR29=BRASS!$B$145,($T29&gt;=BRASS!$F$145),($T29&lt;=BRASS!$G$145),($V29=BRASS!$E$145)),(BRASS!$C$145),(IF(AND($AR29=BRASS!$B$146,($T29&gt;=BRASS!$F$146),($T29&lt;=BRASS!$G$146),($V29=BRASS!$E$146)),(BRASS!$C$146),(IF(AND($AR29=BRASS!$B$147,($T29&gt;=BRASS!$F$147),($T29&lt;=BRASS!$G$147),($V29=BRASS!$E$147)),(BRASS!$C$147),(IF(AND($AR29=BRASS!$B$148,($T29&gt;=BRASS!$F$148),($T29&lt;=BRASS!$G$148),($V29=BRASS!$E$148)),(BRASS!$C$148),(IF(AND($AR29=BRASS!$B$149,($T29&gt;=BRASS!$F$149),($T29&lt;=BRASS!$G$149),($V29=BRASS!$E$149)),(BRASS!$C$149),(IF(AND($AR29=BRASS!$B$150,($T29&gt;=BRASS!$F$150),($T29&lt;=BRASS!$G$150),($V29=BRASS!$E$150)),(BRASS!$C$150),(IF(AND($AR29=BRASS!$B$151,($T29&gt;=BRASS!$F$151),($T29&lt;=BRASS!$G$151),($V29=BRASS!$E$151)),(BRASS!$C$151),(IF(AND($AR29=BRASS!$B$152,($T29&gt;=BRASS!$F$152),($T29&lt;=BRASS!$G$152),($V29=BRASS!$E$152)),(BRASS!$C$152),(IF(AND($AR29=BRASS!$B$153,($T29&gt;=BRASS!$F$153),($T29&lt;=BRASS!$G$153),($V29=BRASS!$E$153)),(BRASS!$C$153),("NA")))))))))))))))))))))))))))))))))))))))))))))))))))))))))))))))))))))))))))))))))))))))))))))))))))))))))))))))))))</f>
        <v>NA</v>
      </c>
      <c r="AW29" s="82" t="str">
        <f>IF(AND($AR29=BRASS!$B$154,($T29&gt;=BRASS!$F$154),($T29&lt;=BRASS!$G$154),($V29=BRASS!$E$154)),(BRASS!$C$154),(IF(AND($AR29=BRASS!$B$155,($T29&gt;=BRASS!$F$155),($T29&lt;=BRASS!$G$155),($V29=BRASS!$E$155)),(BRASS!$C$155),(IF(AND($AR29=BRASS!$B$156,($T29&gt;=BRASS!$F$156),($T29&lt;=BRASS!$G$156),($V29=BRASS!$E$156)),(BRASS!$C$156),(IF(AND($AR29=BRASS!$B$157,($T29&gt;=BRASS!$F$157),($T29&lt;=BRASS!$G$157),($V29=BRASS!$E$157)),(BRASS!$C$157),(IF(AND($AR29=BRASS!$B$158,($T29&gt;=BRASS!$F$158),($T29&lt;=BRASS!$G$158),($V29=BRASS!$E$158)),(BRASS!$C$158),(IF(AND($AR29=BRASS!$B$159,($T29&gt;=BRASS!$F$159),($T29&lt;=BRASS!$G$159),($V29=BRASS!$E$159)),(BRASS!$C$159),(IF(AND($AR29=BRASS!$B$160,($T29&gt;=BRASS!$F$160),($T29&lt;=BRASS!$G$160),($V29=BRASS!$E$160)),(BRASS!$C$160),(IF(AND($AR29=BRASS!$B$161,($T29&gt;=BRASS!$F$161),($T29&lt;=BRASS!$G$161),($V29=BRASS!$E$161)),(BRASS!$C$161),(IF(AND($AR29=BRASS!$B$162,($T29&gt;=BRASS!$F$162),($T29&lt;=BRASS!$G$162),($V29=BRASS!$E$162)),(BRASS!$C$162),(IF(AND($AR29=BRASS!$B$163,($T29&gt;=BRASS!$F$163),($T29&lt;=BRASS!$G$163),($V29=BRASS!$E$163)),(BRASS!$C$163),(IF(AND($AR29=BRASS!$B$164,($T29&gt;=BRASS!$F$164),($T29&lt;=BRASS!$G$164),($V29=BRASS!$E$164)),(BRASS!$C$164),(IF(AND($AR29=BRASS!$B$165,($T29&gt;=BRASS!$F$165),($T29&lt;=BRASS!$G$165),($V29=BRASS!$E$165)),(BRASS!$C$165),(IF(AND($AR29=BRASS!$B$166,($T29&gt;=BRASS!$F$166),($T29&lt;=BRASS!$G$166),($V29=BRASS!$E$166)),(BRASS!$C$166),(IF(AND($AR29=BRASS!$B$167,($T29&gt;=BRASS!$F$167),($T29&lt;=BRASS!$G$167),($V29=BRASS!$E$167)),(BRASS!$C$167),(IF(AND($AR29=BRASS!$B$168,($T29&gt;=BRASS!$F$168),($T29&lt;=BRASS!$G$168),($V29=BRASS!$E$168)),(BRASS!$C$168),(IF(AND($AR29=BRASS!$B$169,($T29&gt;=BRASS!$F$169),($T29&lt;=BRASS!$G$169),($V29=BRASS!$E$169)),(BRASS!$C$169),(IF(AND($AR29=BRASS!$B$170,($T29&gt;=BRASS!$F$170),($T29&lt;=BRASS!$G$170),($V29=BRASS!$E$170)),(BRASS!$C$170),(IF(AND($AR29=BRASS!$B$171,($T29&gt;=BRASS!$F$171),($T29&lt;=BRASS!$G$171),($V29=BRASS!$E$171)),(BRASS!$C$171),(IF(AND($AR29=BRASS!$B$172,($T29&gt;=BRASS!$F$172),($T29&lt;=BRASS!$G$172),($V29=BRASS!$E$172)),(BRASS!$C$172),(IF(AND($AR29=BRASS!$B$173,($T29&gt;=BRASS!$F$173),($T29&lt;=BRASS!$G$173),($V29=BRASS!$E$173)),(BRASS!$C$173),(IF(AND($AR29=BRASS!$B$174,($T29&gt;=BRASS!$F$174),($T29&lt;=BRASS!$G$174),($V29=BRASS!$E$174)),(BRASS!$C$174),(IF(AND($AR29=BRASS!$B$175,($T29&gt;=BRASS!$F$175),($T29&lt;=BRASS!$G$175),($V29=BRASS!$E$175)),(BRASS!$C$175),(IF(AND($AR29=BRASS!$B$176,($T29&gt;=BRASS!$F$176),($T29&lt;=BRASS!$G$176),($V29=BRASS!$E$176)),(BRASS!$C$176),(IF(AND($AR29=BRASS!$B$177,($T29&gt;=BRASS!$F$177),($T29&lt;=BRASS!$G$177),($V29=BRASS!$E$177)),(BRASS!$C$177),(IF(AND($AR29=BRASS!$B$178,($T29&gt;=BRASS!$F$178),($T29&lt;=BRASS!$G$178),($V29=BRASS!$E$178)),(BRASS!$C$178),(IF(AND($AR29=BRASS!$B$179,($T29&gt;=BRASS!$F$179),($T29&lt;=BRASS!$G$179),($V29=BRASS!$E$179)),(BRASS!$C$179),(IF(AND($AR29=BRASS!$B$180,($T29&gt;=BRASS!$F$180),($T29&lt;=BRASS!$G$180),($V29=BRASS!$E$180)),(BRASS!$C$180),(IF(AND($AR29=BRASS!$B$181,($T29&gt;=BRASS!$F$181),($T29&lt;=BRASS!$G$181),($V29=BRASS!$E$181)),(BRASS!$C$181),(IF(AND($AR29=BRASS!$B$182,($T29&gt;=BRASS!$F$182),($T29&lt;=BRASS!$G$182),($V29=BRASS!$E$182)),(BRASS!$C$182),(IF(AND($AR29=BRASS!$B$183,($T29&gt;=BRASS!$F$183),($T29&lt;=BRASS!$G$183),($V29=BRASS!$E$183)),(BRASS!$C$183),(IF(AND($AR29=BRASS!$B$184,($T29&gt;=BRASS!$F$184),($T29&lt;=BRASS!$G$184),($V29=BRASS!$E$184)),(BRASS!$C$184),(IF(AND($AR29=BRASS!$B$185,($T29&gt;=BRASS!$F$185),($T29&lt;=BRASS!$G$185),($V29=BRASS!$E$185)),(BRASS!$C$185),(IF(AND($AR29=BRASS!$B$186,($T29&gt;=BRASS!$F$186),($T29&lt;=BRASS!$G$186),($V29=BRASS!$E$186)),(BRASS!$C$186),(IF(AND($AR29=BRASS!$B$187,($T29&gt;=BRASS!$F$187),($T29&lt;=BRASS!$G$187),($V29=BRASS!$E$187)),(BRASS!$C$187),(IF(AND($AR29=BRASS!$B$188,($T29&gt;=BRASS!$F$188),($T29&lt;=BRASS!$G$188),($V29=BRASS!$E$188)),(BRASS!$C$188),(IF(AND($AR29=BRASS!$B$189,($T29&gt;=BRASS!$F$189),($T29&lt;=BRASS!$G$189),($V29=BRASS!$E$189)),(BRASS!$C$189),(IF(AND($AR29=BRASS!$B$190,($T29&gt;=BRASS!$F$190),($T29&lt;=BRASS!$G$190),($V29=BRASS!$E$190)),(BRASS!$C$190),(IF(AND($AR29=BRASS!$B$191,($T29&gt;=BRASS!$F$191),($T29&lt;=BRASS!$G$191),($V29=BRASS!$E$191)),(BRASS!$C$191),(IF(AND($AR29=BRASS!$B$192,($T29&gt;=BRASS!$F$192),($T29&lt;=BRASS!$G$192),($V29=BRASS!$E$192)),(BRASS!$C$192),(IF(AND($AR29=BRASS!$B$193,($T29&gt;=BRASS!$F$193),($T29&lt;=BRASS!$G$193),($V29=BRASS!$E$193)),(BRASS!$C$193),(IF(AND($AR29=BRASS!$B$194,($T29&gt;=BRASS!$F$194),($T29&lt;=BRASS!$G$194),($V29=BRASS!$E$194)),(BRASS!$C$194),(IF(AND($AR29=BRASS!$B$195,($T29&gt;=BRASS!$F$195),($T29&lt;=BRASS!$G$195),($V29=BRASS!$E$195)),(BRASS!$C$195),(IF(AND($AR29=BRASS!$B$196,($T29&gt;=BRASS!$F$196),($T29&lt;=BRASS!$G$196),($V29=BRASS!$E$196)),(BRASS!$C$196),("NA"))))))))))))))))))))))))))))))))))))))))))))))))))))))))))))))))))))))))))))))))))))))</f>
        <v>NA</v>
      </c>
      <c r="AX29" s="82" t="str">
        <f>IF(AND($AR29=BRASS!$B$60,($T29&gt;=BRASS!$F$60),($T29&lt;=BRASS!$G$60),($V29=BRASS!$E$60)),(BRASS!$C$60),(IF(AND($AR29=BRASS!$B$61,($T29&gt;=BRASS!$F$61),($T29&lt;=BRASS!$G$61),($V29=BRASS!$E$61)),(BRASS!$C$61),(IF(AND($AR29=BRASS!$B$62,($T29&gt;=BRASS!$F$62),($T29&lt;=BRASS!$G$62),($V29=BRASS!$E$62)),(BRASS!$C$62),(IF(AND($AR29=BRASS!$B$63,($T29&gt;=BRASS!$F$63),($T29&lt;=BRASS!$G$63),($V29=BRASS!$E$63)),(BRASS!$C$63),(IF(AND($AR29=BRASS!$B$64,($T29&gt;=BRASS!$F$64),($T29&lt;=BRASS!$G$64),($V29=BRASS!$E$64)),(BRASS!$C$64),(IF(AND($AR29=BRASS!$B$65,($T29&gt;=BRASS!$F$65),($T29&lt;=BRASS!$G$65),($V29=BRASS!$E$65)),(BRASS!$C$65),(IF(AND($AR29=BRASS!$B$66,($T29&gt;=BRASS!$F$66),($T29&lt;=BRASS!$G$66),($V29=BRASS!$E$66)),(BRASS!$C$66),(IF(AND($AR29=BRASS!$B$67,($T29&gt;=BRASS!$F$67),($T29&lt;=BRASS!$G$67),($V29=BRASS!$E$67)),(BRASS!$C$67),(IF(AND($AR29=BRASS!$B$68,($T29&gt;=BRASS!$F$68),($T29&lt;=BRASS!$G$68),($V29=BRASS!$E$68)),(BRASS!$C$68),(IF(AND($AR29=BRASS!$B$69,($T29&gt;=BRASS!$F$69),($T29&lt;=BRASS!$G$69),($V29=BRASS!$E$69)),(BRASS!$C$69),(IF(AND($AR29=BRASS!$B$70,($T29&gt;=BRASS!$F$70),($T29&lt;=BRASS!$G$70),($V29=BRASS!$E$70)),(BRASS!$C$70),(IF(AND($AR29=BRASS!$B$71,($T29&gt;=BRASS!$F$71),($T29&lt;=BRASS!$G$71),($V29=BRASS!$E$71)),(BRASS!$C$71),(IF(AND($AR29=BRASS!$B$72,($T29&gt;=BRASS!$F$72),($T29&lt;=BRASS!$G$72),($V29=BRASS!$E$72)),(BRASS!$C$72),(IF(AND($AR29=BRASS!$B$73,($T29&gt;=BRASS!$F$73),($T29&lt;=BRASS!$G$73),($V29=BRASS!$E$73)),(BRASS!$C$73),(IF(AND($AR29=BRASS!$B$74,($T29&gt;=BRASS!$F$74),($T29&lt;=BRASS!$G$74),($V29=BRASS!$E$74)),(BRASS!$C$74),(IF(AND($AR29=BRASS!$B$75,($T29&gt;=BRASS!$F$75),($T29&lt;=BRASS!$G$75),($V29=BRASS!$E$75)),(BRASS!$C$75),(IF(AND($AR29=BRASS!$B$76,($T29&gt;=BRASS!$F$76),($T29&lt;=BRASS!$G$76),($V29=BRASS!$E$76)),(BRASS!$C$76),(IF(AND($AR29=BRASS!$B$77,($T29&gt;=BRASS!$F$77),($T29&lt;=BRASS!$G$77),($V29=BRASS!$E$77)),(BRASS!$C$77),(IF(AND($AR29=BRASS!$B$78,($T29&gt;=BRASS!$F$78),($T29&lt;=BRASS!$G$78),($V29=BRASS!$E$78)),(BRASS!$C$78),(IF(AND($AR29=BRASS!$B$79,($T29&gt;=BRASS!$F$79),($T29&lt;=BRASS!$G$79),($V29=BRASS!$E$79)),(BRASS!$C$79),(IF(AND($AR29=BRASS!$B$80,($T29&gt;=BRASS!$F$80),($T29&lt;=BRASS!$G$80),($V29=BRASS!$E$80)),(BRASS!$C$80),(IF(AND($AR29=BRASS!$B$81,($T29&gt;=BRASS!$F$81),($T29&lt;=BRASS!$G$81),($V29=BRASS!$E$81)),(BRASS!$C$81),(IF(AND($AR29=BRASS!$B$82,($T29&gt;=BRASS!$F$82),($T29&lt;=BRASS!$G$82),($V29=BRASS!$E$82)),(BRASS!$C$82),(IF(AND($AR29=BRASS!$B$83,($T29&gt;=BRASS!$F$83),($T29&lt;=BRASS!$G$83),($V29=BRASS!$E$83)),(BRASS!$C$83),(IF(AND($AR29=BRASS!$B$84,($T29&gt;=BRASS!$F$84),($T29&lt;=BRASS!$G$84),($V29=BRASS!$E$84)),(BRASS!$C$84),(IF(AND($AR29=BRASS!$B$85,($T29&gt;=BRASS!$F$85),($T29&lt;=BRASS!$G$85),($V29=BRASS!$E$85)),(BRASS!$C$85),(IF(AND($AR29=BRASS!$B$86,($T29&gt;=BRASS!$F$86),($T29&lt;=BRASS!$G$86),($V29=BRASS!$E$86)),(BRASS!$C$86),(IF(AND($AR29=BRASS!$B$87,($T29&gt;=BRASS!$F$87),($T29&lt;=BRASS!$G$87),($V29=BRASS!$E$87)),(BRASS!$C$87),(IF(AND($AR29=BRASS!$B$88,($T29&gt;=BRASS!$F$88),($T29&lt;=BRASS!$G$88),($V29=BRASS!$E$88)),(BRASS!$C$88),(IF(AND($AR29=BRASS!$B$89,($T29&gt;=BRASS!$F$89),($T29&lt;=BRASS!$G$89),($V29=BRASS!$E$89)),(BRASS!$C$89),(IF(AND($AR29=BRASS!$B$90,($T29&gt;=BRASS!$F$90),($T29&lt;=BRASS!$G$90),($V29=BRASS!$E$90)),(BRASS!$C$90),(IF(AND($AR29=BRASS!$B$91,($T29&gt;=BRASS!$F$91),($T29&lt;=BRASS!$G$91),($V29=BRASS!$E$91)),(BRASS!$C$91),(IF(AND($AR29=BRASS!$B$92,($T29&gt;=BRASS!$F$92),($T29&lt;=BRASS!$G$92),($V29=BRASS!$E$92)),(BRASS!$C$92),(IF(AND($AR29=BRASS!$B$93,($T29&gt;=BRASS!$F$93),($T29&lt;=BRASS!$G$93),($V29=BRASS!$E$93)),(BRASS!$C$93),(IF(AND($AR29=BRASS!$B$94,($T29&gt;=BRASS!$F$94),($T29&lt;=BRASS!$G$94),($V29=BRASS!$E$94)),(BRASS!$C$94),(IF(AND($AR29=BRASS!$B$95,($T29&gt;=BRASS!$F$95),($T29&lt;=BRASS!$G$95),($V29=BRASS!$E$95)),(BRASS!$C$95),(IF(AND($AR29=BRASS!$B$96,($T29&gt;=BRASS!$F$96),($T29&lt;=BRASS!$G$96),($V29=BRASS!$E$96)),(BRASS!$C$96),(IF(AND($AR29=BRASS!$B$97,($T29&gt;=BRASS!$F$97),($T29&lt;=BRASS!$G$97),($V29=BRASS!$E$97)),(BRASS!$C$97),("NA"))))))))))))))))))))))))))))))))))))))))))))))))))))))))))))))))))))))))))))</f>
        <v>NA</v>
      </c>
      <c r="AY29" s="82" t="str">
        <f t="shared" si="16"/>
        <v/>
      </c>
      <c r="AZ29" s="82" t="str">
        <f t="shared" si="17"/>
        <v/>
      </c>
      <c r="BA29" s="82" t="str">
        <f>IF(AND($AR29=BRASS!$B$4,($T29&gt;=BRASS!$F$4),($T29&lt;=BRASS!$G$4),($AA29=BRASS!$E$4)),(BRASS!$C$4),(IF(AND($AR29=BRASS!$B$5,($T29&gt;=BRASS!$F$5),($T29&lt;=BRASS!$G$5),($AA29=BRASS!$E$5)),(BRASS!$C$5),(IF(AND($AR29=BRASS!$B$6,($T29&gt;=BRASS!$F$6),($T29&lt;=BRASS!$G$6),($AA29=BRASS!$E$6)),(BRASS!$C$6),(IF(AND($AR29=BRASS!$B$7,($T29&gt;=BRASS!$F$7),($T29&lt;=BRASS!$G$7),($AA29=BRASS!$E$7)),(BRASS!$C$7),(IF(AND($AR29=BRASS!$B$8,($T29&gt;=BRASS!$F$8),($T29&lt;=BRASS!$G$8),($AA29=BRASS!$E$8)),(BRASS!$C$8),(IF(AND($AR29=BRASS!$B$9,($T29&gt;=BRASS!$F$9),($T29&lt;=BRASS!$G$9),($AA29=BRASS!$E$9)),(BRASS!$C$9),(IF(AND($AR29=BRASS!$B$10,($T29&gt;=BRASS!$F$10),($T29&lt;=BRASS!$G$10),($AA29=BRASS!$E$10)),(BRASS!$C$10),(IF(AND($AR29=BRASS!$B$11,($T29&gt;=BRASS!$F$11),($T29&lt;=BRASS!$G$11),($AA29=BRASS!$E$11)),(BRASS!$C$11),(IF(AND($AR29=BRASS!$B$12,($T29&gt;=BRASS!$F$12),($T29&lt;=BRASS!$G$12),($AA29=BRASS!$E$12)),(BRASS!$C$12),(IF(AND($AR29=BRASS!$B$13,($T29&gt;=BRASS!$F$13),($T29&lt;=BRASS!$G$13),($AA29=BRASS!$E$13)),(BRASS!$C$13),(IF(AND($AR29=BRASS!$B$14,($T29&gt;=BRASS!$F$14),($T29&lt;=BRASS!$G$14),($AA29=BRASS!$E$14)),(BRASS!$C$14),(IF(AND($AR29=BRASS!$B$15,($T29&gt;=BRASS!$F$15),($T29&lt;=BRASS!$G$15),($AA29=BRASS!$E$15)),(BRASS!$C$15),(IF(AND($AR29=BRASS!$B$16,($T29&gt;=BRASS!$F$16),($T29&lt;=BRASS!$G$16),($AA29=BRASS!$E$16)),(BRASS!$C$16),(IF(AND($AR29=BRASS!$B$17,($T29&gt;=BRASS!$F$17),($T29&lt;=BRASS!$G$17),($AA29=BRASS!$E$17)),(BRASS!$C$17),(IF(AND($AR29=BRASS!$B$18,($T29&gt;=BRASS!$F$18),($T29&lt;=BRASS!$G$18),($AA29=BRASS!$E$18)),(BRASS!$C$18),(IF(AND($AR29=BRASS!$B$19,($T29&gt;=BRASS!$F$19),($T29&lt;=BRASS!$G$19),($AA29=BRASS!$E$19)),(BRASS!$C$19),(IF(AND($AR29=BRASS!$B$20,($T29&gt;=BRASS!$F$20),($T29&lt;=BRASS!$G$20),($AA29=BRASS!$E$20)),(BRASS!$C$20),(IF(AND($AR29=BRASS!$B$21,($T29&gt;=BRASS!$F$21),($T29&lt;=BRASS!$G$21),($AA29=BRASS!$E$21)),(BRASS!$C$21),(IF(AND($AR29=BRASS!$B$22,($T29&gt;=BRASS!$F$22),($T29&lt;=BRASS!$G$22),($AA29=BRASS!$E$22)),(BRASS!$C$22),(IF(AND($AR29=BRASS!$B$23,($T29&gt;=BRASS!$F$23),($T29&lt;=BRASS!$G$23),($AA29=BRASS!$E$23)),(BRASS!$C$23),(IF(AND($AR29=BRASS!$B$24,($T29&gt;=BRASS!$F$24),($T29&lt;=BRASS!$G$24),($AA29=BRASS!$E$24)),(BRASS!$C$24),(IF(AND($AR29=BRASS!$B$25,($T29&gt;=BRASS!$F$25),($T29&lt;=BRASS!$G$25),($AA29=BRASS!$E$25)),(BRASS!$C$25),(IF(AND($AR29=BRASS!$B$26,($T29&gt;=BRASS!$F$26),($T29&lt;=BRASS!$G$26),($AA29=BRASS!$E$26)),(BRASS!$C$26),(IF(AND($AR29=BRASS!$B$27,($T29&gt;=BRASS!$F$27),($T29&lt;=BRASS!$G$27),($AA29=BRASS!$E$27)),(BRASS!$C$27),(IF(AND($AR29=BRASS!$B$28,($T29&gt;=BRASS!$F$28),($T29&lt;=BRASS!$G$28),($AA29=BRASS!$E$28)),(BRASS!$C$28),(IF(AND($AR29=BRASS!$B$29,($T29&gt;=BRASS!$F$29),($T29&lt;=BRASS!$G$29),($AA29=BRASS!$E$29)),(BRASS!$C$29),(IF(AND($AR29=BRASS!$B$30,($T29&gt;=BRASS!$F$30),($T29&lt;=BRASS!$G$30),($AA29=BRASS!$E$30)),(BRASS!$C$30),(IF(AND($AR29=BRASS!$B$31,($T29&gt;=BRASS!$F$31),($T29&lt;=BRASS!$G$31),($AA29=BRASS!$E$31)),(BRASS!$C$31),(IF(AND($AR29=BRASS!$B$32,($T29&gt;=BRASS!$F$32),($T29&lt;=BRASS!$G$32),($AA29=BRASS!$E$32)),(BRASS!$C$32),(IF(AND($AR29=BRASS!$B$33,($T29&gt;=BRASS!$F$33),($T29&lt;=BRASS!$G$33),($AA29=BRASS!$E$33)),(BRASS!$C$33),(IF(AND($AR29=BRASS!$B$34,($T29&gt;=BRASS!$F$34),($T29&lt;=BRASS!$G$34),($AA29=BRASS!$E$34)),(BRASS!$C$34),(IF(AND($AR29=BRASS!$B$35,($T29&gt;=BRASS!$F$35),($T29&lt;=BRASS!$G$35),($AA29=BRASS!$E$35)),(BRASS!$C$35),(IF(AND($AR29=BRASS!$B$36,($T29&gt;=BRASS!$F$36),($T29&lt;=BRASS!$G$36),($AA29=BRASS!$E$36)),(BRASS!$C$36),(IF(AND($AR29=BRASS!$B$37,($T29&gt;=BRASS!$F$37),($T29&lt;=BRASS!$G$37),($AA29=BRASS!$E$37)),(BRASS!$C$37),(IF(AND($AR29=BRASS!$B$38,($T29&gt;=BRASS!$F$38),($T29&lt;=BRASS!$G$38),($AA29=BRASS!$E$38)),(BRASS!$C$38),(IF(AND($AR29=BRASS!$B$39,($T29&gt;=BRASS!$F$39),($T29&lt;=BRASS!$G$39),($AA29=BRASS!$E$39)),(BRASS!$C$39),(IF(AND($AR29=BRASS!$B$40,($T29&gt;=BRASS!$F$40),($T29&lt;=BRASS!$G$40),($AA29=BRASS!$E$40)),(BRASS!$C$40),(IF(AND($AR29=BRASS!$B$41,($T29&gt;=BRASS!$F$41),($T29&lt;=BRASS!$G$41),($AA29=BRASS!$E$41)),(BRASS!$C$41),(IF(AND($AR29=BRASS!$B$42,($T29&gt;=BRASS!$F$42),($T29&lt;=BRASS!$G$42),($AA29=BRASS!$E$42)),(BRASS!$C$42),(IF(AND($AR29=BRASS!$B$43,($T29&gt;=BRASS!$F$43),($T29&lt;=BRASS!$G$43),($AA29=BRASS!$E$43)),(BRASS!$C$43),(IF(AND($AR29=BRASS!$B$44,($T29&gt;=BRASS!$F$44),($T29&lt;=BRASS!$G$44),($AA29=BRASS!$E$44)),(BRASS!$C$44),(IF(AND($AR29=BRASS!$B$45,($T29&gt;=BRASS!$F$45),($T29&lt;=BRASS!$G$45),($AA29=BRASS!$E$45)),(BRASS!$C$45),(IF(AND($AR29=BRASS!$B$46,($T29&gt;=BRASS!$F$46),($T29&lt;=BRASS!$G$46),($AA29=BRASS!$E$46)),(BRASS!$C$46),(IF(AND($AR29=BRASS!$B$47,($T29&gt;=BRASS!$F$47),($T29&lt;=BRASS!$G$47),($AA29=BRASS!$E$47)),(BRASS!$C$47),(IF(AND($AR29=BRASS!$B$48,($T29&gt;=BRASS!$F$48),($T29&lt;=BRASS!$G$48),($AA29=BRASS!$E$48)),(BRASS!$C$48),(IF(AND($AR29=BRASS!$B$49,($T29&gt;=BRASS!$F$49),($T29&lt;=BRASS!$G$49),($AA29=BRASS!$E$49)),(BRASS!$C$49),(IF(AND($AR29=BRASS!$B$50,($T29&gt;=BRASS!$F$50),($T29&lt;=BRASS!$G$50),($AA29=BRASS!$E$50)),(BRASS!$C$50),(IF(AND($AR29=BRASS!$B$51,($T29&gt;=BRASS!$F$51),($T29&lt;=BRASS!$G$51),($AA29=BRASS!$E$51)),(BRASS!$C$51),(IF(AND($AR29=BRASS!$B$52,($T29&gt;=BRASS!$F$52),($T29&lt;=BRASS!$G$52),($AA29=BRASS!$E$52)),(BRASS!$C$52),(IF(AND($AR29=BRASS!$B$53,($T29&gt;=BRASS!$F$53),($T29&lt;=BRASS!$G$53),($AA29=BRASS!$E$53)),(BRASS!$C$53),(IF(AND($AR29=BRASS!$B$54,($T29&gt;=BRASS!$F$54),($T29&lt;=BRASS!$G$54),($AA29=BRASS!$E$54)),(BRASS!$C$54),(IF(AND($AR29=BRASS!$B$55,($T29&gt;=BRASS!$F$55),($T29&lt;=BRASS!$G$55),($AA29=BRASS!$E$55)),(BRASS!$C$55),(IF(AND($AR29=BRASS!$B$56,($T29&gt;=BRASS!$F$56),($T29&lt;=BRASS!$G$56),($AA29=BRASS!$E$56)),(BRASS!$C$56),(IF(AND($AR29=BRASS!$B$57,($T29&gt;=BRASS!$F$57),($T29&lt;=BRASS!$G$57),($AA29=BRASS!$E$57)),(BRASS!$C$57),(IF(AND($AR29=BRASS!$B$58,($T29&gt;=BRASS!$F$58),($T29&lt;=BRASS!$G$58),($AA29=BRASS!$E$58)),(BRASS!$C$58),(IF(AND($AR29=BRASS!$B$59,($T29&gt;=BRASS!$F$59),($T29&lt;=BRASS!$G$59),($AA29=BRASS!$E$59)),(BRASS!$C$59),("NA"))))))))))))))))))))))))))))))))))))))))))))))))))))))))))))))))))))))))))))))))))))))))))))))))))))))))))))))))</f>
        <v>NA</v>
      </c>
      <c r="BB29" s="151" t="str">
        <f>(IF(AND($AR29=BRASS!$B$98,($T29&gt;=BRASS!$F$98),($T29&lt;=BRASS!$G$98),($AA29=BRASS!$E$98)),(BRASS!$C$98),(IF(AND($AR29=BRASS!$B$99,($T29&gt;=BRASS!$F$99),($T29&lt;=BRASS!$G$99),($AA29=BRASS!$E$99)),(BRASS!$C$99),(IF(AND($AR29=BRASS!$B$100,($T29&gt;=BRASS!$F$100),($T29&lt;=BRASS!$G$100),($AA29=BRASS!$E$100)),(BRASS!$C$100),(IF(AND($AR29=BRASS!$B$101,($T29&gt;=BRASS!$F$101),($T29&lt;=BRASS!$G$101),($AA29=BRASS!$E$101)),(BRASS!$C$101),(IF(AND($AR29=BRASS!$B$102,($T29&gt;=BRASS!$F$102),($T29&lt;=BRASS!$G$102),($AA29=BRASS!$E$102)),(BRASS!$C$102),(IF(AND($AR29=BRASS!$B$103,($T29&gt;=BRASS!$F$103),($T29&lt;=BRASS!$G$103),($AA29=BRASS!$E$103)),(BRASS!$C$103),(IF(AND($AR29=BRASS!$B$104,($T29&gt;=BRASS!$F$104),($T29&lt;=BRASS!$G$104),($AA29=BRASS!$E$104)),(BRASS!$C$104),(IF(AND($AR29=BRASS!$B$105,($T29&gt;=BRASS!$F$105),($T29&lt;=BRASS!$G$105),($AA29=BRASS!$E$105)),(BRASS!$C$105),(IF(AND($AR29=BRASS!$B$106,($T29&gt;=BRASS!$F$106),($T29&lt;=BRASS!$G$106),($AA29=BRASS!$E$106)),(BRASS!$C$106),(IF(AND($AR29=BRASS!$B$107,($T29&gt;=BRASS!$F$107),($T29&lt;=BRASS!$G$107),($AA29=BRASS!$E$107)),(BRASS!$C$107),(IF(AND($AR29=BRASS!$B$108,($T29&gt;=BRASS!$F$108),($T29&lt;=BRASS!$G$108),($AA29=BRASS!$E$108)),(BRASS!$C$108),(IF(AND($AR29=BRASS!$B$109,($T29&gt;=BRASS!$F$109),($T29&lt;=BRASS!$G$109),($AA29=BRASS!$E$109)),(BRASS!$C$109),(IF(AND($AR29=BRASS!$B$110,($T29&gt;=BRASS!$F$110),($T29&lt;=BRASS!$G$110),($AA29=BRASS!$E$110)),(BRASS!$C$110),(IF(AND($AR29=BRASS!$B$111,($T29&gt;=BRASS!$F$111),($T29&lt;=BRASS!$G$111),($AA29=BRASS!$E$111)),(BRASS!$C$111),(IF(AND($AR29=BRASS!$B$112,($T29&gt;=BRASS!$F$112),($T29&lt;=BRASS!$G$112),($AA29=BRASS!$E$112)),(BRASS!$C$112),(IF(AND($AR29=BRASS!$B$113,($T29&gt;=BRASS!$F$113),($T29&lt;=BRASS!$G$113),($AA29=BRASS!$E$113)),(BRASS!$C$113),(IF(AND($AR29=BRASS!$B$114,($T29&gt;=BRASS!$F$114),($T29&lt;=BRASS!$G$114),($AA29=BRASS!$E$114)),(BRASS!$C$114),(IF(AND($AR29=BRASS!$B$115,($T29&gt;=BRASS!$F$115),($T29&lt;=BRASS!$G$115),($AA29=BRASS!$E$115)),(BRASS!$C$115),(IF(AND($AR29=BRASS!$B$116,($T29&gt;=BRASS!$F$116),($T29&lt;=BRASS!$G$116),($AA29=BRASS!$E$116)),(BRASS!$C$116),(IF(AND($AR29=BRASS!$B$117,($T29&gt;=BRASS!$F$117),($T29&lt;=BRASS!$G$117),($AA29=BRASS!$E$117)),(BRASS!$C$117),(IF(AND($AR29=BRASS!$B$118,($T29&gt;=BRASS!$F$118),($T29&lt;=BRASS!$G$118),($AA29=BRASS!$E$118)),(BRASS!$C$118),(IF(AND($AR29=BRASS!$B$119,($T29&gt;=BRASS!$F$119),($T29&lt;=BRASS!$G$119),($AA29=BRASS!$E$119)),(BRASS!$C$119),(IF(AND($AR29=BRASS!$B$120,($T29&gt;=BRASS!$F$120),($T29&lt;=BRASS!$G$120),($AA29=BRASS!$E$120)),(BRASS!$C$120),(IF(AND($AR29=BRASS!$B$121,($T29&gt;=BRASS!$F$121),($T29&lt;=BRASS!$G$121),($AA29=BRASS!$E$121)),(BRASS!$C$121),(IF(AND($AR29=BRASS!$B$122,($T29&gt;=BRASS!$F$122),($T29&lt;=BRASS!$G$122),($AA29=BRASS!$E$122)),(BRASS!$C$122),(IF(AND($AR29=BRASS!$B$123,($T29&gt;=BRASS!$F$123),($T29&lt;=BRASS!$G$123),($AA29=BRASS!$E$123)),(BRASS!$C$123),(IF(AND($AR29=BRASS!$B$124,($T29&gt;=BRASS!$F$124),($T29&lt;=BRASS!$G$124),($AA29=BRASS!$E$124)),(BRASS!$C$124),(IF(AND($AR29=BRASS!$B$125,($T29&gt;=BRASS!$F$125),($T29&lt;=BRASS!$G$125),($AA29=BRASS!$E$125)),(BRASS!$C$125),(IF(AND($AR29=BRASS!$B$126,($T29&gt;=BRASS!$F$126),($T29&lt;=BRASS!$G$126),($AA29=BRASS!$E$126)),(BRASS!$C$126),(IF(AND($AR29=BRASS!$B$127,($T29&gt;=BRASS!$F$127),($T29&lt;=BRASS!$G$127),($AA29=BRASS!$E$127)),(BRASS!$C$127),(IF(AND($AR29=BRASS!$B$128,($T29&gt;=BRASS!$F$128),($T29&lt;=BRASS!$G$128),($AA29=BRASS!$E$128)),(BRASS!$C$128),(IF(AND($AR29=BRASS!$B$129,($T29&gt;=BRASS!$F$129),($T29&lt;=BRASS!$G$129),($AA29=BRASS!$E$129)),(BRASS!$C$129),(IF(AND($AR29=BRASS!$B$130,($T29&gt;=BRASS!$F$130),($T29&lt;=BRASS!$G$130),($AA29=BRASS!$E$130)),(BRASS!$C$130),(IF(AND($AR29=BRASS!$B$131,($T29&gt;=BRASS!$F$131),($T29&lt;=BRASS!$G$131),($AA29=BRASS!$E$131)),(BRASS!$C$131),(IF(AND($AR29=BRASS!$B$132,($T29&gt;=BRASS!$F$132),($T29&lt;=BRASS!$G$132),($AA29=BRASS!$E$132)),(BRASS!$C$132),(IF(AND($AR29=BRASS!$B$133,($T29&gt;=BRASS!$F$133),($T29&lt;=BRASS!$G$133),($AA29=BRASS!$E$133)),(BRASS!$C$133),(IF(AND($AR29=BRASS!$B$134,($T29&gt;=BRASS!$F$134),($T29&lt;=BRASS!$G$134),($AA29=BRASS!$E$134)),(BRASS!$C$134),(IF(AND($AR29=BRASS!$B$135,($T29&gt;=BRASS!$F$135),($T29&lt;=BRASS!$G$135),($AA29=BRASS!$E$135)),(BRASS!$C$135),(IF(AND($AR29=BRASS!$B$136,($T29&gt;=BRASS!$F$136),($T29&lt;=BRASS!$G$136),($AA29=BRASS!$E$136)),(BRASS!$C$136),(IF(AND($AR29=BRASS!$B$137,($T29&gt;=BRASS!$F$137),($T29&lt;=BRASS!$G$137),($AA29=BRASS!$E$137)),(BRASS!$C$137),(IF(AND($AR29=BRASS!$B$138,($T29&gt;=BRASS!$F$138),($T29&lt;=BRASS!$G$138),($AA29=BRASS!$E$138)),(BRASS!$C$138),(IF(AND($AR29=BRASS!$B$139,($T29&gt;=BRASS!$F$139),($T29&lt;=BRASS!$G$139),($AA29=BRASS!$E$139)),(BRASS!$C$139),(IF(AND($AR29=BRASS!$B$140,($T29&gt;=BRASS!$F$140),($T29&lt;=BRASS!$G$140),($AA29=BRASS!$E$140)),(BRASS!$C$140),(IF(AND($AR29=BRASS!$B$141,($T29&gt;=BRASS!$F$141),($T29&lt;=BRASS!$G$141),($AA29=BRASS!$E$141)),(BRASS!$C$141),(IF(AND($AR29=BRASS!$B$142,($T29&gt;=BRASS!$F$142),($T29&lt;=BRASS!$G$142),($AA29=BRASS!$E$142)),(BRASS!$C$142),(IF(AND($AR29=BRASS!$B$143,($T29&gt;=BRASS!$F$143),($T29&lt;=BRASS!$G$143),($AA29=BRASS!$E$143)),(BRASS!$C$143),(IF(AND($AR29=BRASS!$B$144,($T29&gt;=BRASS!$F$144),($T29&lt;=BRASS!$G$144),($AA29=BRASS!$E$144)),(BRASS!$C$144),(IF(AND($AR29=BRASS!$B$145,($T29&gt;=BRASS!$F$145),($T29&lt;=BRASS!$G$145),($AA29=BRASS!$E$145)),(BRASS!$C$145),(IF(AND($AR29=BRASS!$B$145,($T29&gt;=BRASS!$F$145),($T29&lt;=BRASS!$G$145),($AA29=BRASS!$E$145)),(BRASS!$C$145),(IF(AND($AR29=BRASS!$B$146,($T29&gt;=BRASS!$F$146),($T29&lt;=BRASS!$G$146),($AA29=BRASS!$E$146)),(BRASS!$C$146),(IF(AND($AR29=BRASS!$B$147,($T29&gt;=BRASS!$F$147),($T29&lt;=BRASS!$G$147),($AA29=BRASS!$E$147)),(BRASS!$C$147),(IF(AND($AR29=BRASS!$B$148,($T29&gt;=BRASS!$F$148),($T29&lt;=BRASS!$G$148),($AA29=BRASS!$E$148)),(BRASS!$C$148),(IF(AND($AR29=BRASS!$B$149,($T29&gt;=BRASS!$F$149),($T29&lt;=BRASS!$G$149),($AA29=BRASS!$E$149)),(BRASS!$C$149),(IF(AND($AR29=BRASS!$B$150,($T29&gt;=BRASS!$F$150),($T29&lt;=BRASS!$G$150),($AA29=BRASS!$E$150)),(BRASS!$C$150),(IF(AND($AR29=BRASS!$B$151,($T29&gt;=BRASS!$F$151),($T29&lt;=BRASS!$G$151),($AA29=BRASS!$E$151)),(BRASS!$C$151),(IF(AND($AR29=BRASS!$B$152,($T29&gt;=BRASS!$F$152),($T29&lt;=BRASS!$G$152),($AA29=BRASS!$E$152)),(BRASS!$C$152),(IF(AND($AR29=BRASS!$B$153,($T29&gt;=BRASS!$F$153),($T29&lt;=BRASS!$G$153),($AA29=BRASS!$E$153)),(BRASS!$C$153),("NA")))))))))))))))))))))))))))))))))))))))))))))))))))))))))))))))))))))))))))))))))))))))))))))))))))))))))))))))))))</f>
        <v>NA</v>
      </c>
      <c r="BC29" s="152" t="str">
        <f>IF(AND($AR29=BRASS!$B$154,($T29&gt;=BRASS!$F$154),($T29&lt;=BRASS!$G$154),($AA29=BRASS!$E$154)),(BRASS!$C$154),(IF(AND($AR29=BRASS!$B$155,($T29&gt;=BRASS!$F$155),($T29&lt;=BRASS!$G$155),($AA29=BRASS!$E$155)),(BRASS!$C$155),(IF(AND($AR29=BRASS!$B$156,($T29&gt;=BRASS!$F$156),($T29&lt;=BRASS!$G$156),($AA29=BRASS!$E$156)),(BRASS!$C$156),(IF(AND($AR29=BRASS!$B$157,($T29&gt;=BRASS!$F$157),($T29&lt;=BRASS!$G$157),($AA29=BRASS!$E$157)),(BRASS!$C$157),(IF(AND($AR29=BRASS!$B$158,($T29&gt;=BRASS!$F$158),($T29&lt;=BRASS!$G$158),($AA29=BRASS!$E$158)),(BRASS!$C$158),(IF(AND($AR29=BRASS!$B$159,($T29&gt;=BRASS!$F$159),($T29&lt;=BRASS!$G$159),($AA29=BRASS!$E$159)),(BRASS!$C$159),(IF(AND($AR29=BRASS!$B$160,($T29&gt;=BRASS!$F$160),($T29&lt;=BRASS!$G$160),($AA29=BRASS!$E$160)),(BRASS!$C$160),(IF(AND($AR29=BRASS!$B$161,($T29&gt;=BRASS!$F$161),($T29&lt;=BRASS!$G$161),($AA29=BRASS!$E$161)),(BRASS!$C$161),(IF(AND($AR29=BRASS!$B$162,($T29&gt;=BRASS!$F$162),($T29&lt;=BRASS!$G$162),($AA29=BRASS!$E$162)),(BRASS!$C$162),(IF(AND($AR29=BRASS!$B$163,($T29&gt;=BRASS!$F$163),($T29&lt;=BRASS!$G$163),($AA29=BRASS!$E$163)),(BRASS!$C$163),(IF(AND($AR29=BRASS!$B$164,($T29&gt;=BRASS!$F$164),($T29&lt;=BRASS!$G$164),($AA29=BRASS!$E$164)),(BRASS!$C$164),(IF(AND($AR29=BRASS!$B$165,($T29&gt;=BRASS!$F$165),($T29&lt;=BRASS!$G$165),($AA29=BRASS!$E$165)),(BRASS!$C$165),(IF(AND($AR29=BRASS!$B$166,($T29&gt;=BRASS!$F$166),($T29&lt;=BRASS!$G$166),($AA29=BRASS!$E$166)),(BRASS!$C$166),(IF(AND($AR29=BRASS!$B$167,($T29&gt;=BRASS!$F$167),($T29&lt;=BRASS!$G$167),($AA29=BRASS!$E$167)),(BRASS!$C$167),(IF(AND($AR29=BRASS!$B$168,($T29&gt;=BRASS!$F$168),($T29&lt;=BRASS!$G$168),($AA29=BRASS!$E$168)),(BRASS!$C$168),(IF(AND($AR29=BRASS!$B$169,($T29&gt;=BRASS!$F$169),($T29&lt;=BRASS!$G$169),($AA29=BRASS!$E$169)),(BRASS!$C$169),(IF(AND($AR29=BRASS!$B$170,($T29&gt;=BRASS!$F$170),($T29&lt;=BRASS!$G$170),($AA29=BRASS!$E$170)),(BRASS!$C$170),(IF(AND($AR29=BRASS!$B$171,($T29&gt;=BRASS!$F$171),($T29&lt;=BRASS!$G$171),($AA29=BRASS!$E$171)),(BRASS!$C$171),(IF(AND($AR29=BRASS!$B$172,($T29&gt;=BRASS!$F$172),($T29&lt;=BRASS!$G$172),($AA29=BRASS!$E$172)),(BRASS!$C$172),(IF(AND($AR29=BRASS!$B$173,($T29&gt;=BRASS!$F$173),($T29&lt;=BRASS!$G$173),($AA29=BRASS!$E$173)),(BRASS!$C$173),(IF(AND($AR29=BRASS!$B$174,($T29&gt;=BRASS!$F$174),($T29&lt;=BRASS!$G$174),($AA29=BRASS!$E$174)),(BRASS!$C$174),(IF(AND($AR29=BRASS!$B$175,($T29&gt;=BRASS!$F$175),($T29&lt;=BRASS!$G$175),($AA29=BRASS!$E$175)),(BRASS!$C$175),(IF(AND($AR29=BRASS!$B$176,($T29&gt;=BRASS!$F$176),($T29&lt;=BRASS!$G$176),($AA29=BRASS!$E$176)),(BRASS!$C$176),(IF(AND($AR29=BRASS!$B$177,($T29&gt;=BRASS!$F$177),($T29&lt;=BRASS!$G$177),($AA29=BRASS!$E$177)),(BRASS!$C$177),(IF(AND($AR29=BRASS!$B$178,($T29&gt;=BRASS!$F$178),($T29&lt;=BRASS!$G$178),($AA29=BRASS!$E$178)),(BRASS!$C$178),(IF(AND($AR29=BRASS!$B$179,($T29&gt;=BRASS!$F$179),($T29&lt;=BRASS!$G$179),($AA29=BRASS!$E$179)),(BRASS!$C$179),(IF(AND($AR29=BRASS!$B$180,($T29&gt;=BRASS!$F$180),($T29&lt;=BRASS!$G$180),($AA29=BRASS!$E$180)),(BRASS!$C$180),(IF(AND($AR29=BRASS!$B$181,($T29&gt;=BRASS!$F$181),($T29&lt;=BRASS!$G$181),($AA29=BRASS!$E$181)),(BRASS!$C$181),(IF(AND($AR29=BRASS!$B$182,($T29&gt;=BRASS!$F$182),($T29&lt;=BRASS!$G$182),($AA29=BRASS!$E$182)),(BRASS!$C$182),(IF(AND($AR29=BRASS!$B$183,($T29&gt;=BRASS!$F$183),($T29&lt;=BRASS!$G$183),($AA29=BRASS!$E$183)),(BRASS!$C$183),(IF(AND($AR29=BRASS!$B$184,($T29&gt;=BRASS!$F$184),($T29&lt;=BRASS!$G$184),($AA29=BRASS!$E$184)),(BRASS!$C$184),(IF(AND($AR29=BRASS!$B$185,($T29&gt;=BRASS!$F$185),($T29&lt;=BRASS!$G$185),($AA29=BRASS!$E$185)),(BRASS!$C$185),(IF(AND($AR29=BRASS!$B$186,($T29&gt;=BRASS!$F$186),($T29&lt;=BRASS!$G$186),($AA29=BRASS!$E$186)),(BRASS!$C$186),(IF(AND($AR29=BRASS!$B$187,($T29&gt;=BRASS!$F$187),($T29&lt;=BRASS!$G$187),($AA29=BRASS!$E$187)),(BRASS!$C$187),(IF(AND($AR29=BRASS!$B$188,($T29&gt;=BRASS!$F$188),($T29&lt;=BRASS!$G$188),($AA29=BRASS!$E$188)),(BRASS!$C$188),(IF(AND($AR29=BRASS!$B$189,($T29&gt;=BRASS!$F$189),($T29&lt;=BRASS!$G$189),($AA29=BRASS!$E$189)),(BRASS!$C$189),(IF(AND($AR29=BRASS!$B$190,($T29&gt;=BRASS!$F$190),($T29&lt;=BRASS!$G$190),($AA29=BRASS!$E$190)),(BRASS!$C$190),(IF(AND($AR29=BRASS!$B$191,($T29&gt;=BRASS!$F$191),($T29&lt;=BRASS!$G$191),($AA29=BRASS!$E$191)),(BRASS!$C$191),(IF(AND($AR29=BRASS!$B$192,($T29&gt;=BRASS!$F$192),($T29&lt;=BRASS!$G$192),($AA29=BRASS!$E$192)),(BRASS!$C$192),(IF(AND($AR29=BRASS!$B$193,($T29&gt;=BRASS!$F$193),($T29&lt;=BRASS!$G$193),($AA29=BRASS!$E$193)),(BRASS!$C$193),(IF(AND($AR29=BRASS!$B$194,($T29&gt;=BRASS!$F$194),($T29&lt;=BRASS!$G$194),($AA29=BRASS!$E$194)),(BRASS!$C$194),(IF(AND($AR29=BRASS!$B$195,($T29&gt;=BRASS!$F$195),($T29&lt;=BRASS!$G$195),($AA29=BRASS!$E$195)),(BRASS!$C$195),(IF(AND($AR29=BRASS!$B$196,($T29&gt;=BRASS!$F$196),($T29&lt;=BRASS!$G$196),($AA29=BRASS!$E$196)),(BRASS!$C$196),("NA"))))))))))))))))))))))))))))))))))))))))))))))))))))))))))))))))))))))))))))))))))))))</f>
        <v>NA</v>
      </c>
      <c r="BD29" s="152" t="str">
        <f>IF(AND($AR29=BRASS!$B$60,($T29&gt;=BRASS!$F$60),($T29&lt;=BRASS!$G$60),($AA29=BRASS!$E$60)),(BRASS!$C$60),(IF(AND($AR29=BRASS!$B$61,($T29&gt;=BRASS!$F$61),($T29&lt;=BRASS!$G$61),($AA29=BRASS!$E$61)),(BRASS!$C$61),(IF(AND($AR29=BRASS!$B$62,($T29&gt;=BRASS!$F$62),($T29&lt;=BRASS!$G$62),($AA29=BRASS!$E$62)),(BRASS!$C$62),(IF(AND($AR29=BRASS!$B$63,($T29&gt;=BRASS!$F$63),($T29&lt;=BRASS!$G$63),($AA29=BRASS!$E$63)),(BRASS!$C$63),(IF(AND($AR29=BRASS!$B$64,($T29&gt;=BRASS!$F$64),($T29&lt;=BRASS!$G$64),($AA29=BRASS!$E$64)),(BRASS!$C$64),(IF(AND($AR29=BRASS!$B$65,($T29&gt;=BRASS!$F$65),($T29&lt;=BRASS!$G$65),($AA29=BRASS!$E$65)),(BRASS!$C$65),(IF(AND($AR29=BRASS!$B$66,($T29&gt;=BRASS!$F$66),($T29&lt;=BRASS!$G$66),($AA29=BRASS!$E$66)),(BRASS!$C$66),(IF(AND($AR29=BRASS!$B$67,($T29&gt;=BRASS!$F$67),($T29&lt;=BRASS!$G$67),($AA29=BRASS!$E$67)),(BRASS!$C$67),(IF(AND($AR29=BRASS!$B$68,($T29&gt;=BRASS!$F$68),($T29&lt;=BRASS!$G$68),($AA29=BRASS!$E$68)),(BRASS!$C$68),(IF(AND($AR29=BRASS!$B$69,($T29&gt;=BRASS!$F$69),($T29&lt;=BRASS!$G$69),($AA29=BRASS!$E$69)),(BRASS!$C$69),(IF(AND($AR29=BRASS!$B$70,($T29&gt;=BRASS!$F$70),($T29&lt;=BRASS!$G$70),($AA29=BRASS!$E$70)),(BRASS!$C$70),(IF(AND($AR29=BRASS!$B$71,($T29&gt;=BRASS!$F$71),($T29&lt;=BRASS!$G$71),($AA29=BRASS!$E$71)),(BRASS!$C$71),(IF(AND($AR29=BRASS!$B$72,($T29&gt;=BRASS!$F$72),($T29&lt;=BRASS!$G$72),($AA29=BRASS!$E$72)),(BRASS!$C$72),(IF(AND($AR29=BRASS!$B$73,($T29&gt;=BRASS!$F$73),($T29&lt;=BRASS!$G$73),($AA29=BRASS!$E$73)),(BRASS!$C$73),(IF(AND($AR29=BRASS!$B$74,($T29&gt;=BRASS!$F$74),($T29&lt;=BRASS!$G$74),($AA29=BRASS!$E$74)),(BRASS!$C$74),(IF(AND($AR29=BRASS!$B$75,($T29&gt;=BRASS!$F$75),($T29&lt;=BRASS!$G$75),($AA29=BRASS!$E$75)),(BRASS!$C$75),(IF(AND($AR29=BRASS!$B$76,($T29&gt;=BRASS!$F$76),($T29&lt;=BRASS!$G$76),($AA29=BRASS!$E$76)),(BRASS!$C$76),(IF(AND($AR29=BRASS!$B$77,($T29&gt;=BRASS!$F$77),($T29&lt;=BRASS!$G$77),($AA29=BRASS!$E$77)),(BRASS!$C$77),(IF(AND($AR29=BRASS!$B$78,($T29&gt;=BRASS!$F$78),($T29&lt;=BRASS!$G$78),($AA29=BRASS!$E$78)),(BRASS!$C$78),(IF(AND($AR29=BRASS!$B$79,($T29&gt;=BRASS!$F$79),($T29&lt;=BRASS!$G$79),($AA29=BRASS!$E$79)),(BRASS!$C$79),(IF(AND($AR29=BRASS!$B$80,($T29&gt;=BRASS!$F$80),($T29&lt;=BRASS!$G$80),($AA29=BRASS!$E$80)),(BRASS!$C$80),(IF(AND($AR29=BRASS!$B$81,($T29&gt;=BRASS!$F$81),($T29&lt;=BRASS!$G$81),($AA29=BRASS!$E$81)),(BRASS!$C$81),(IF(AND($AR29=BRASS!$B$82,($T29&gt;=BRASS!$F$82),($T29&lt;=BRASS!$G$82),($AA29=BRASS!$E$82)),(BRASS!$C$82),(IF(AND($AR29=BRASS!$B$83,($T29&gt;=BRASS!$F$83),($T29&lt;=BRASS!$G$83),($AA29=BRASS!$E$83)),(BRASS!$C$83),(IF(AND($AR29=BRASS!$B$84,($T29&gt;=BRASS!$F$84),($T29&lt;=BRASS!$G$84),($AA29=BRASS!$E$84)),(BRASS!$C$84),(IF(AND($AR29=BRASS!$B$85,($T29&gt;=BRASS!$F$85),($T29&lt;=BRASS!$G$85),($AA29=BRASS!$E$85)),(BRASS!$C$85),(IF(AND($AR29=BRASS!$B$86,($T29&gt;=BRASS!$F$86),($T29&lt;=BRASS!$G$86),($AA29=BRASS!$E$86)),(BRASS!$C$86),(IF(AND($AR29=BRASS!$B$87,($T29&gt;=BRASS!$F$87),($T29&lt;=BRASS!$G$87),($AA29=BRASS!$E$87)),(BRASS!$C$87),(IF(AND($AR29=BRASS!$B$88,($T29&gt;=BRASS!$F$88),($T29&lt;=BRASS!$G$88),($AA29=BRASS!$E$88)),(BRASS!$C$88),(IF(AND($AR29=BRASS!$B$89,($T29&gt;=BRASS!$F$89),($T29&lt;=BRASS!$G$89),($AA29=BRASS!$E$89)),(BRASS!$C$89),(IF(AND($AR29=BRASS!$B$90,($T29&gt;=BRASS!$F$90),($T29&lt;=BRASS!$G$90),($AA29=BRASS!$E$90)),(BRASS!$C$90),(IF(AND($AR29=BRASS!$B$91,($T29&gt;=BRASS!$F$91),($T29&lt;=BRASS!$G$91),($AA29=BRASS!$E$91)),(BRASS!$C$91),(IF(AND($AR29=BRASS!$B$92,($T29&gt;=BRASS!$F$92),($T29&lt;=BRASS!$G$92),($AA29=BRASS!$E$92)),(BRASS!$C$92),(IF(AND($AR29=BRASS!$B$93,($T29&gt;=BRASS!$F$93),($T29&lt;=BRASS!$G$93),($AA29=BRASS!$E$93)),(BRASS!$C$93),(IF(AND($AR29=BRASS!$B$94,($T29&gt;=BRASS!$F$94),($T29&lt;=BRASS!$G$94),($AA29=BRASS!$E$94)),(BRASS!$C$94),(IF(AND($AR29=BRASS!$B$95,($T29&gt;=BRASS!$F$95),($T29&lt;=BRASS!$G$95),($AA29=BRASS!$E$95)),(BRASS!$C$95),(IF(AND($AR29=BRASS!$B$96,($T29&gt;=BRASS!$F$96),($T29&lt;=BRASS!$G$96),($AA29=BRASS!$E$96)),(BRASS!$C$96),(IF(AND($AR29=BRASS!$B$97,($T29&gt;=BRASS!$F$97),($T29&lt;=BRASS!$G$97),($AA29=BRASS!$E$97)),(BRASS!$C$97),("NA"))))))))))))))))))))))))))))))))))))))))))))))))))))))))))))))))))))))))))))</f>
        <v>NA</v>
      </c>
      <c r="BE29" s="97"/>
      <c r="BF29" s="82" t="str">
        <f t="shared" si="18"/>
        <v/>
      </c>
      <c r="BG29" s="82" t="str">
        <f t="shared" si="19"/>
        <v/>
      </c>
      <c r="BH29" s="82" t="str">
        <f>IF(AND($AR29=SS!$B$4,($T29&gt;=SS!$F$4),($T29&lt;=SS!$G$4),($V29=SS!$E$4)),(SS!$C$4),(IF(AND($AR29=SS!$B$5,($T29&gt;=SS!$F$5),($T29&lt;=SS!$G$5),($V29=SS!$E$5)),(SS!$C$5),(IF(AND($AR29=SS!$B$6,($T29&gt;=SS!$F$6),($T29&lt;=SS!$G$6),($V29=SS!$E$6)),(SS!$C$6),(IF(AND($AR29=SS!$B$7,($T29&gt;=SS!$F$7),($T29&lt;=SS!$G$7),($V29=SS!$E$7)),(SS!$C$7),(IF(AND($AR29=SS!$B$8,($T29&gt;=SS!$F$8),($T29&lt;=SS!$G$8),($V29=SS!$E$8)),(SS!$C$8),(IF(AND($AR29=SS!$B$9,($T29&gt;=SS!$F$9),($T29&lt;=SS!$G$9),($V29=SS!$E$9)),(SS!$C$9),(IF(AND($AR29=SS!$B$10,($T29&gt;=SS!$F$10),($T29&lt;=SS!$G$10),($V29=SS!$E$10)),(SS!$C$10),(IF(AND($AR29=SS!$B$11,($T29&gt;=SS!$F$11),($T29&lt;=SS!$G$11),($V29=SS!$E$11)),(SS!$C$11),(IF(AND($AR29=SS!$B$12,($T29&gt;=SS!$F$12),($T29&lt;=SS!$G$12),($V29=SS!$E$12)),(SS!$C$12),(IF(AND($AR29=SS!$B$13,($T29&gt;=SS!$F$13),($T29&lt;=SS!$G$13),($V29=SS!$E$13)),(SS!$C$13),(IF(AND($AR29=SS!$B$14,($T29&gt;=SS!$F$14),($T29&lt;=SS!$G$14),($V29=SS!$E$14)),(SS!$C$14),(IF(AND($AR29=SS!$B$15,($T29&gt;=SS!$F$15),($T29&lt;=SS!$G$15),($V29=SS!$E$15)),(SS!$C$15),(IF(AND($AR29=SS!$B$16,($T29&gt;=SS!$F$16),($T29&lt;=SS!$G$16),($V29=SS!$E$16)),(SS!$C$16),(IF(AND($AR29=SS!$B$17,($T29&gt;=SS!$F$17),($T29&lt;=SS!$G$17),($V29=SS!$E$17)),(SS!$C$17),(IF(AND($AR29=SS!$B$18,($T29&gt;=SS!$F$18),($T29&lt;=SS!$G$18),($V29=SS!$E$18)),(SS!$C$18),(IF(AND($AR29=SS!$B$19,($T29&gt;=SS!$F$19),($T29&lt;=SS!$G$19),($V29=SS!$E$19)),(SS!$C$19),(IF(AND($AR29=SS!$B$20,($T29&gt;=SS!$F$20),($T29&lt;=SS!$G$20),($V29=SS!$E$20)),(SS!$C$20),(IF(AND($AR29=SS!$B$21,($T29&gt;=SS!$F$21),($T29&lt;=SS!$G$21),($V29=SS!$E$21)),(SS!$C$21),(IF(AND($AR29=SS!$B$22,($T29&gt;=SS!$F$22),($T29&lt;=SS!$G$22),($V29=SS!$E$22)),(SS!$C$22),(IF(AND($AR29=SS!$B$23,($T29&gt;=SS!$F$23),($T29&lt;=SS!$G$23),($V29=SS!$E$23)),(SS!$C$23),(IF(AND($AR29=SS!$B$24,($T29&gt;=SS!$F$24),($T29&lt;=SS!$G$24),($V29=SS!$E$24)),(SS!$C$24),(IF(AND($AR29=SS!$B$25,($T29&gt;=SS!$F$25),($T29&lt;=SS!$G$25),($V29=SS!$E$25)),(SS!$C$25),(IF(AND($AR29=SS!$B$26,($T29&gt;=SS!$F$26),($T29&lt;=SS!$G$26),($V29=SS!$E$26)),(SS!$C$26),(IF(AND($AR29=SS!$B$27,($T29&gt;=SS!$F$27),($T29&lt;=SS!$G$27),($V29=SS!$E$27)),(SS!$C$27),(IF(AND($AR29=SS!$B$28,($T29&gt;=SS!$F$28),($T29&lt;=SS!$G$28),($V29=SS!$E$28)),(SS!$C$28),(IF(AND($AR29=SS!$B$29,($T29&gt;=SS!$F$29),($T29&lt;=SS!$G$29),($V29=SS!$E$29)),(SS!$C$29),(IF(AND($AR29=SS!$B$30,($T29&gt;=SS!$F$30),($T29&lt;=SS!$G$30),($V29=SS!$E$30)),(SS!$C$30),("NA"))))))))))))))))))))))))))))))))))))))))))))))))))))))</f>
        <v>NA</v>
      </c>
      <c r="BI29" s="83" t="str">
        <f>(IF(AND($AR29=SS!$B$31,($T29&gt;=SS!$F$31),($T29&lt;=SS!$G$31),($V29=SS!$E$31)),(SS!$C$31),(IF(AND($AR29=SS!$B$32,($T29&gt;=SS!$F$32),($T29&lt;=SS!$G$32),($V29=SS!$E$32)),(SS!$C$32),(IF(AND($AR29=SS!$B$33,($T29&gt;=SS!$F$33),($T29&lt;=SS!$G$33),($V29=SS!$E$33)),(SS!$C$33),(IF(AND($AR29=SS!$B$34,($T29&gt;=SS!$F$34),($T29&lt;=SS!$G$34),($V29=SS!$E$34)),(SS!$C$34),(IF(AND($AR29=SS!$B$35,($T29&gt;=SS!$F$35),($T29&lt;=SS!$G$35),($V29=SS!$E$35)),(SS!$C$35),(IF(AND($AR29=SS!$B$36,($T29&gt;=SS!$F$36),($T29&lt;=SS!$G$36),($V29=SS!$E$36)),(SS!$C$36),(IF(AND($AR29=SS!$B$37,($T29&gt;=SS!$F$37),($T29&lt;=SS!$G$37),($V29=SS!$E$37)),(SS!$C$37),(IF(AND($AR29=SS!$B$38,($T29&gt;=SS!$F$38),($T29&lt;=SS!$G$38),($V29=SS!$E$38)),(SS!$C$38),(IF(AND($AR29=SS!$B$39,($T29&gt;=SS!$F$39),($T29&lt;=SS!$G$39),($V29=SS!$E$39)),(SS!$C$39),(IF(AND($AR29=SS!$B$40,($T29&gt;=SS!$F$40),($T29&lt;=SS!$G$40),($V29=SS!$E$40)),(SS!$C$40),(IF(AND($AR29=SS!$B$41,($T29&gt;=SS!$F$41),($T29&lt;=SS!$G$41),($V29=SS!$E$41)),(SS!$C$41),(IF(AND($AR29=SS!$B$42,($T29&gt;=SS!$F$42),($T29&lt;=SS!$G$42),($V29=SS!$E$42)),(SS!$C$42),(IF(AND($AR29=SS!$B$43,($T29&gt;=SS!$F$43),($T29&lt;=SS!$G$43),($V29=SS!$E$43)),(SS!$C$43),(IF(AND($AR29=SS!$B$44,($T29&gt;=SS!$F$44),($T29&lt;=SS!$G$44),($V29=SS!$E$44)),(SS!$C$44),(IF(AND($AR29=SS!$B$45,($T29&gt;=SS!$F$45),($T29&lt;=SS!$G$45),($V29=SS!$E$45)),(SS!$C$45),(IF(AND($AR29=SS!$B$46,($T29&gt;=SS!$F$46),($T29&lt;=SS!$G$46),($V29=SS!$E$46)),(SS!$C$46),(IF(AND($AR29=SS!$B$47,($T29&gt;=SS!$F$47),($T29&lt;=SS!$G$47),($V29=SS!$E$47)),(SS!$C$47),(IF(AND($AR29=SS!$B$48,($T29&gt;=SS!$F$48),($T29&lt;=SS!$G$48),($V29=SS!$E$48)),(SS!$C$48),(IF(AND($AR29=SS!$B$49,($T29&gt;=SS!$F$49),($T29&lt;=SS!$G$49),($V29=SS!$E$49)),(SS!$C$49),(IF(AND($AR29=SS!$B$50,($T29&gt;=SS!$F$50),($T29&lt;=SS!$G$50),($V29=SS!$E$50)),(SS!$C$50),(IF(AND($AR29=SS!$B$51,($T29&gt;=SS!$F$51),($T29&lt;=SS!$G$51),($V29=SS!$E$51)),(SS!$C$51),(IF(AND($AR29=SS!$B$52,($T29&gt;=SS!$F$52),($T29&lt;=SS!$G$52),($V29=SS!$E$52)),(SS!$C$52),(IF(AND($AR29=SS!$B$53,($T29&gt;=SS!$F$53),($T29&lt;=SS!$G$53),($V29=SS!$E$53)),(SS!$C$53),(IF(AND($AR29=SS!$B$54,($T29&gt;=SS!$F$54),($T29&lt;=SS!$G$54),($V29=SS!$E$54)),(SS!$C$54),(IF(AND($AR29=SS!$B$55,($T29&gt;=SS!$F$55),($T29&lt;=SS!$G$55),($V29=SS!$E$55)),(SS!$C$55),(IF(AND($AR29=SS!$B$56,($T29&gt;=SS!$F$56),($T29&lt;=SS!$G$56),($V29=SS!$E$56)),(SS!$C$56),(IF(AND($AR29=SS!$B$57,($T29&gt;=SS!$F$57),($T29&lt;=SS!$G$57),($V29=SS!$E$57)),(SS!$C$57),(IF(AND($AR29=SS!$B$58,($T29&gt;=SS!$F$58),($T29&lt;=SS!$G$58),($V29=SS!$E$58)),(SS!$C$58),(IF(AND($AR29=SS!$B$59,($T29&gt;=SS!$F$59),($T29&lt;=SS!$G$59),($V29=SS!$E$59)),(SS!$C$59),(IF(AND($AR29=SS!$B$60,($T29&gt;=SS!$F$60),($T29&lt;=SS!$G$60),($V29=SS!$E$60)),(SS!$C$60),("NA")))))))))))))))))))))))))))))))))))))))))))))))))))))))))))))</f>
        <v>NA</v>
      </c>
      <c r="BJ29" s="82" t="str">
        <f>IF(AND($AR29=SS!$B$61,($T29&gt;=SS!$F$61),($T29&lt;=SS!$G$61),($V29=SS!$E$61)),(SS!$C$61),(IF(AND($AR29=SS!$B$62,($T29&gt;=SS!$F$62),($T29&lt;=SS!$G$62),($V29=SS!$E$62)),(SS!$C$62),(IF(AND($AR29=SS!$B$63,($T29&gt;=SS!$F$63),($T29&lt;=SS!$G$63),($V29=SS!$E$63)),(SS!$C$63),(IF(AND($AR29=SS!$B$64,($T29&gt;=SS!$F$64),($T29&lt;=SS!$G$64),($V29=SS!$E$64)),(SS!$C$64),(IF(AND($AR29=SS!$B$65,($T29&gt;=SS!$F$65),($T29&lt;=SS!$G$65),($V29=SS!$E$65)),(SS!$C$65),(IF(AND($AR29=SS!$B$66,($T29&gt;=SS!$F$66),($T29&lt;=SS!$G$66),($V29=SS!$E$66)),(SS!$C$66),(IF(AND($AR29=SS!$B$67,($T29&gt;=SS!$F$67),($T29&lt;=SS!$G$67),($V29=SS!$E$67)),(SS!$C$67),(IF(AND($AR29=SS!$B$68,($T29&gt;=SS!$F$68),($T29&lt;=SS!$G$68),($V29=SS!$E$68)),(SS!$C$68),(IF(AND($AR29=SS!$B$69,($T29&gt;=SS!$F$69),($T29&lt;=SS!$G$69),($V29=SS!$E$69)),(SS!$C$69),(IF(AND($AR29=SS!$B$70,($T29&gt;=SS!$F$70),($T29&lt;=SS!$G$70),($V29=SS!$E$70)),(SS!$C$70),(IF(AND($AR29=SS!$B$71,($T29&gt;=SS!$F$71),($T29&lt;=SS!$G$71),($V29=SS!$E$71)),(SS!$C$71),(IF(AND($AR29=SS!$B$72,($T29&gt;=SS!$F$72),($T29&lt;=SS!$G$72),($V29=SS!$E$72)),(SS!$C$72),(IF(AND($AR29=SS!$B$73,($T29&gt;=SS!$F$73),($T29&lt;=SS!$G$73),($V29=SS!$E$73)),(SS!$C$73),(IF(AND($AR29=SS!$B$74,($T29&gt;=SS!$F$74),($T29&lt;=SS!$G$74),($V29=SS!$E$74)),(SS!$C$74),(IF(AND($AR29=SS!$B$75,($T29&gt;=SS!$F$75),($T29&lt;=SS!$G$75),($V29=SS!$E$75)),(SS!$C$75),(IF(AND($AR29=SS!$B$76,($T29&gt;=SS!$F$76),($T29&lt;=SS!$G$76),($V29=SS!$E$76)),(SS!$C$76),("NA"))))))))))))))))))))))))))))))))</f>
        <v>NA</v>
      </c>
      <c r="BK29" s="82" t="str">
        <f>IF(AND($AR29=SS!$B$77,($T29&gt;=SS!$F$77),($T29&lt;=SS!$G$77),($V29=SS!$E$77)),(SS!$C$77),(IF(AND($AR29=SS!$B$78,($T29&gt;=SS!$F$78),($T29&lt;=SS!$G$78),($V29=SS!$E$78)),(SS!$C$78),(IF(AND($AR29=SS!$B$79,($T29&gt;=SS!$F$79),($T29&lt;=SS!$G$79),($V29=SS!$E$79)),(SS!$C$79),(IF(AND($AR29=SS!$B$80,($T29&gt;=SS!$F$80),($T29&lt;=SS!$G$80),($V29=SS!$E$80)),(SS!$C$80),(IF(AND($AR29=SS!$B$81,($T29&gt;=SS!$F$81),($T29&lt;=SS!$G$81),($V29=SS!$E$81)),(SS!$C$81),(IF(AND($AR29=SS!$B$82,($T29&gt;=SS!$F$82),($T29&lt;=SS!$G$82),($V29=SS!$E$82)),(SS!$C$82),(IF(AND($AR29=SS!$B$83,($T29&gt;=SS!$F$83),($T29&lt;=SS!$G$83),($V29=SS!$E$83)),(SS!$C$83),(IF(AND($AR29=SS!$B$84,($T29&gt;=SS!$F$84),($T29&lt;=SS!$G$84),($V29=SS!$E$84)),(SS!$C$84),(IF(AND($AR29=SS!$B$85,($T29&gt;=SS!$F$85),($T29&lt;=SS!$G$85),($V29=SS!$E$85)),(SS!$C$85),(IF(AND($AR29=SS!$B$86,($T29&gt;=SS!$F$86),($T29&lt;=SS!$G$86),($V29=SS!$E$86)),(SS!$C$86),(IF(AND($AR29=SS!$B$87,($T29&gt;=SS!$F$87),($T29&lt;=SS!$G$87),($V29=SS!$E$87)),(SS!$C$87),(IF(AND($AR29=SS!$B$88,($T29&gt;=SS!$F$88),($T29&lt;=SS!$G$88),($V29=SS!$E$88)),(SS!$C$88),(IF(AND($AR29=SS!$B$89,($T29&gt;=SS!$F$89),($T29&lt;=SS!$G$89),($V29=SS!$E$89)),(SS!$C$89),(IF(AND($AR29=SS!$B$90,($T29&gt;=SS!$F$90),($T29&lt;=SS!$G$90),($V29=SS!$E$90)),(SS!$C$90),(IF(AND($AR29=SS!$B$91,($T29&gt;=SS!$F$91),($T29&lt;=SS!$G$91),($V29=SS!$E$91)),(SS!$C$91),(IF(AND($AR29=SS!$B$92,($T29&gt;=SS!$F$92),($T29&lt;=SS!$G$92),($V29=SS!$E$92)),(SS!$C$92),(IF(AND($AR29=SS!$B$93,($T29&gt;=SS!$F$93),($T29&lt;=SS!$G$93),($V29=SS!$E$93)),(SS!$C$93),(IF(AND($AR29=SS!$B$94,($T29&gt;=SS!$F$94),($T29&lt;=SS!$G$94),($V29=SS!$E$94)),(SS!$C$94),(IF(AND($AR29=SS!$B$95,($T29&gt;=SS!$F$95),($T29&lt;=SS!$G$95),($V29=SS!$E$95)),(SS!$C$95),(IF(AND($AR29=SS!$B$96,($T29&gt;=SS!$F$96),($T29&lt;=SS!$G$96),($V29=SS!$E$96)),(SS!$C$96),("NA"))))))))))))))))))))))))))))))))))))))))</f>
        <v>NA</v>
      </c>
      <c r="BL29" s="82" t="str">
        <f t="shared" si="20"/>
        <v/>
      </c>
      <c r="BM29" s="82" t="str">
        <f t="shared" si="21"/>
        <v/>
      </c>
      <c r="BN29" s="82" t="str">
        <f>IF(AND($AR29=SS!$B$4,($T29&gt;=SS!$F$4),($T29&lt;=SS!$G$4),($AA29=SS!$E$4)),(SS!$C$4),(IF(AND($AR29=SS!$B$5,($T29&gt;=SS!$F$5),($T29&lt;=SS!$G$5),($AA29=SS!$E$5)),(SS!$C$5),(IF(AND($AR29=SS!$B$6,($T29&gt;=SS!$F$6),($T29&lt;=SS!$G$6),($AA29=SS!$E$6)),(SS!$C$6),(IF(AND($AR29=SS!$B$7,($T29&gt;=SS!$F$7),($T29&lt;=SS!$G$7),($AA29=SS!$E$7)),(SS!$C$7),(IF(AND($AR29=SS!$B$8,($T29&gt;=SS!$F$8),($T29&lt;=SS!$G$8),($AA29=SS!$E$8)),(SS!$C$8),(IF(AND($AR29=SS!$B$9,($T29&gt;=SS!$F$9),($T29&lt;=SS!$G$9),($AA29=SS!$E$9)),(SS!$C$9),(IF(AND($AR29=SS!$B$10,($T29&gt;=SS!$F$10),($T29&lt;=SS!$G$10),($AA29=SS!$E$10)),(SS!$C$10),(IF(AND($AR29=SS!$B$11,($T29&gt;=SS!$F$11),($T29&lt;=SS!$G$11),($AA29=SS!$E$11)),(SS!$C$11),(IF(AND($AR29=SS!$B$12,($T29&gt;=SS!$F$12),($T29&lt;=SS!$G$12),($AA29=SS!$E$12)),(SS!$C$12),(IF(AND($AR29=SS!$B$13,($T29&gt;=SS!$F$13),($T29&lt;=SS!$G$13),($AA29=SS!$E$13)),(SS!$C$13),(IF(AND($AR29=SS!$B$14,($T29&gt;=SS!$F$14),($T29&lt;=SS!$G$14),($AA29=SS!$E$14)),(SS!$C$14),(IF(AND($AR29=SS!$B$15,($T29&gt;=SS!$F$15),($T29&lt;=SS!$G$15),($AA29=SS!$E$15)),(SS!$C$15),(IF(AND($AR29=SS!$B$16,($T29&gt;=SS!$F$16),($T29&lt;=SS!$G$16),($AA29=SS!$E$16)),(SS!$C$16),(IF(AND($AR29=SS!$B$17,($T29&gt;=SS!$F$17),($T29&lt;=SS!$G$17),($AA29=SS!$E$17)),(SS!$C$17),(IF(AND($AR29=SS!$B$18,($T29&gt;=SS!$F$18),($T29&lt;=SS!$G$18),($AA29=SS!$E$18)),(SS!$C$18),(IF(AND($AR29=SS!$B$19,($T29&gt;=SS!$F$19),($T29&lt;=SS!$G$19),($AA29=SS!$E$19)),(SS!$C$19),(IF(AND($AR29=SS!$B$20,($T29&gt;=SS!$F$20),($T29&lt;=SS!$G$20),($AA29=SS!$E$20)),(SS!$C$20),(IF(AND($AR29=SS!$B$21,($T29&gt;=SS!$F$21),($T29&lt;=SS!$G$21),($AA29=SS!$E$21)),(SS!$C$21),(IF(AND($AR29=SS!$B$22,($T29&gt;=SS!$F$22),($T29&lt;=SS!$G$22),($AA29=SS!$E$22)),(SS!$C$22),(IF(AND($AR29=SS!$B$23,($T29&gt;=SS!$F$23),($T29&lt;=SS!$G$23),($AA29=SS!$E$23)),(SS!$C$23),(IF(AND($AR29=SS!$B$24,($T29&gt;=SS!$F$24),($T29&lt;=SS!$G$24),($AA29=SS!$E$24)),(SS!$C$24),(IF(AND($AR29=SS!$B$25,($T29&gt;=SS!$F$25),($T29&lt;=SS!$G$25),($AA29=SS!$E$25)),(SS!$C$25),(IF(AND($AR29=SS!$B$26,($T29&gt;=SS!$F$26),($T29&lt;=SS!$G$26),($AA29=SS!$E$26)),(SS!$C$26),(IF(AND($AR29=SS!$B$27,($T29&gt;=SS!$F$27),($T29&lt;=SS!$G$27),($AA29=SS!$E$27)),(SS!$C$27),(IF(AND($AR29=SS!$B$28,($T29&gt;=SS!$F$28),($T29&lt;=SS!$G$28),($AA29=SS!$E$28)),(SS!$C$28),(IF(AND($AR29=SS!$B$29,($T29&gt;=SS!$F$29),($T29&lt;=SS!$G$29),($AA29=SS!$E$29)),(SS!$C$29),(IF(AND($AR29=SS!$B$30,($T29&gt;=SS!$F$30),($T29&lt;=SS!$G$30),($AA29=SS!$E$30)),(SS!$C$30),(IF(AND($AR29=SS!$B$31,($T29&gt;=SS!$F$31),($T29&lt;=SS!$G$31),($AA29=SS!$E$31)),(SS!$C$31),(IF(AND($AR29=SS!$B$32,($T29&gt;=SS!$F$32),($T29&lt;=SS!$G$32),($AA29=SS!$E$32)),(SS!$C$32),(IF(AND($AR29=SS!$B$33,($T29&gt;=SS!$F$33),($T29&lt;=SS!$G$33),($AA29=SS!$E$33)),(SS!$C$33),(IF(AND($AR29=SS!$B$34,($T29&gt;=SS!$F$34),($T29&lt;=SS!$G$34),($AA29=SS!$E$34)),(SS!$C$34),(IF(AND($AR29=SS!$B$35,($T29&gt;=SS!$F$35),($T29&lt;=SS!$G$35),($AA29=SS!$E$35)),(SS!$C$35),(IF(AND($AR29=SS!$B$36,($T29&gt;=SS!$F$36),($T29&lt;=SS!$G$36),($AA29=SS!$E$36)),(SS!$C$36),(IF(AND($AR29=SS!$B$37,($T29&gt;=SS!$F$37),($T29&lt;=SS!$G$37),($AA29=SS!$E$37)),(SS!$C$37),(IF(AND($AR29=SS!$B$38,($T29&gt;=SS!$F$38),($T29&lt;=SS!$G$38),($AA29=SS!$E$38)),(SS!$C$38),(IF(AND($AR29=SS!$B$39,($T29&gt;=SS!$F$39),($T29&lt;=SS!$G$39),($AA29=SS!$E$39)),(SS!$C$39),(IF(AND($AR29=SS!$B$40,($T29&gt;=SS!$F$40),($T29&lt;=SS!$G$40),($AA29=SS!$E$40)),(SS!$C$40),(IF(AND($AR29=SS!$B$41,($T29&gt;=SS!$F$41),($T29&lt;=SS!$G$41),($AA29=SS!$E$41)),(SS!$C$41),(IF(AND($AR29=SS!$B$42,($T29&gt;=SS!$F$42),($T29&lt;=SS!$G$42),($AA29=SS!$E$42)),(SS!$C$42),(IF(AND($AR29=SS!$B$43,($T29&gt;=SS!$F$43),($T29&lt;=SS!$G$43),($AA29=SS!$E$43)),(SS!$C$43),(IF(AND($AR29=SS!$B$44,($T29&gt;=SS!$F$44),($T29&lt;=SS!$G$44),($AA29=SS!$E$44)),(SS!$C$44),(IF(AND($AR29=SS!$B$45,($T29&gt;=SS!$F$45),($T29&lt;=SS!$G$45),($AA29=SS!$E$45)),(SS!$C$45),(IF(AND($AR29=SS!$B$46,($T29&gt;=SS!$F$46),($T29&lt;=SS!$G$46),($AA29=SS!$E$46)),(SS!$C$46),(IF(AND($AR29=SS!$B$47,($T29&gt;=SS!$F$47),($T29&lt;=SS!$G$47),($AA29=SS!$E$47)),(SS!$C$47),(IF(AND($AR29=SS!$B$48,($T29&gt;=SS!$F$48),($T29&lt;=SS!$G$48),($AA29=SS!$E$48)),(SS!$C$48),(IF(AND($AR29=SS!$B$49,($T29&gt;=SS!$F$49),($T29&lt;=SS!$G$49),($AA29=SS!$E$49)),(SS!$C$49),(IF(AND($AR29=SS!$B$50,($T29&gt;=SS!$F$50),($T29&lt;=SS!$G$50),($AA29=SS!$E$50)),(SS!$C$50),(IF(AND($AR29=SS!$B$51,($T29&gt;=SS!$F$51),($T29&lt;=SS!$G$51),($AA29=SS!$E$51)),(SS!$C$51),(IF(AND($AR29=SS!$B$52,($T29&gt;=SS!$F$52),($T29&lt;=SS!$G$52),($AA29=SS!$E$52)),(SS!$C$52),(IF(AND($AR29=SS!$B$53,($T29&gt;=SS!$F$53),($T29&lt;=SS!$G$53),($AA29=SS!$E$53)),(SS!$C$53),(IF(AND($AR29=SS!$B$54,($T29&gt;=SS!$F$54),($T29&lt;=SS!$G$54),($AA29=SS!$E$54)),(SS!$C$54),(IF(AND($AR29=SS!$B$55,($T29&gt;=SS!$F$55),($T29&lt;=SS!$G$55),($AA29=SS!$E$55)),(SS!$C$55),(IF(AND($AR29=SS!$B$56,($T29&gt;=SS!$F$56),($T29&lt;=SS!$G$56),($AA29=SS!$E$56)),(SS!$C$56),(IF(AND($AR29=SS!$B$57,($T29&gt;=SS!$F$57),($T29&lt;=SS!$G$57),($AA29=SS!$E$57)),(SS!$C$57),(IF(AND($AR29=SS!$B$58,($T29&gt;=SS!$F$58),($T29&lt;=SS!$G$58),($AA29=SS!$E$58)),(SS!$C$58),(IF(AND($AR29=SS!$B$59,($T29&gt;=SS!$F$59),($T29&lt;=SS!$G$59),($AA29=SS!$E$59)),(SS!$C$59),("NA"))))))))))))))))))))))))))))))))))))))))))))))))))))))))))))))))))))))))))))))))))))))))))))))))))))))))))))))))</f>
        <v>NA</v>
      </c>
      <c r="BO29" s="83" t="str">
        <f>(IF(AND($AR29=SS!$B$31,($T29&gt;=SS!$F$31),($T29&lt;=SS!$G$31),($AA29=SS!$E$31)),(SS!$C$31),(IF(AND($AR29=SS!$B$32,($T29&gt;=SS!$F$32),($T29&lt;=SS!$G$32),($AA29=SS!$E$32)),(SS!$C$32),(IF(AND($AR29=SS!$B$33,($T29&gt;=SS!$F$33),($T29&lt;=SS!$G$33),($AA29=SS!$E$33)),(SS!$C$33),(IF(AND($AR29=SS!$B$34,($T29&gt;=SS!$F$34),($T29&lt;=SS!$G$34),($AA29=SS!$E$34)),(SS!$C$34),(IF(AND($AR29=SS!$B$35,($T29&gt;=SS!$F$35),($T29&lt;=SS!$G$35),($AA29=SS!$E$35)),(SS!$C$35),(IF(AND($AR29=SS!$B$36,($T29&gt;=SS!$F$36),($T29&lt;=SS!$G$36),($AA29=SS!$E$36)),(SS!$C$36),(IF(AND($AR29=SS!$B$37,($T29&gt;=SS!$F$37),($T29&lt;=SS!$G$37),($AA29=SS!$E$37)),(SS!$C$37),(IF(AND($AR29=SS!$B$38,($T29&gt;=SS!$F$38),($T29&lt;=SS!$G$38),($AA29=SS!$E$38)),(SS!$C$38),(IF(AND($AR29=SS!$B$39,($T29&gt;=SS!$F$39),($T29&lt;=SS!$G$39),($AA29=SS!$E$39)),(SS!$C$39),(IF(AND($AR29=SS!$B$40,($T29&gt;=SS!$F$40),($T29&lt;=SS!$G$40),($AA29=SS!$E$40)),(SS!$C$40),(IF(AND($AR29=SS!$B$41,($T29&gt;=SS!$F$41),($T29&lt;=SS!$G$41),($AA29=SS!$E$41)),(SS!$C$41),(IF(AND($AR29=SS!$B$42,($T29&gt;=SS!$F$42),($T29&lt;=SS!$G$42),($AA29=SS!$E$42)),(SS!$C$42),(IF(AND($AR29=SS!$B$43,($T29&gt;=SS!$F$43),($T29&lt;=SS!$G$43),($AA29=SS!$E$43)),(SS!$C$43),(IF(AND($AR29=SS!$B$44,($T29&gt;=SS!$F$44),($T29&lt;=SS!$G$44),($AA29=SS!$E$44)),(SS!$C$44),(IF(AND($AR29=SS!$B$45,($T29&gt;=SS!$F$45),($T29&lt;=SS!$G$45),($AA29=SS!$E$45)),(SS!$C$45),(IF(AND($AR29=SS!$B$46,($T29&gt;=SS!$F$46),($T29&lt;=SS!$G$46),($AA29=SS!$E$46)),(SS!$C$46),(IF(AND($AR29=SS!$B$47,($T29&gt;=SS!$F$47),($T29&lt;=SS!$G$47),($AA29=SS!$E$47)),(SS!$C$47),(IF(AND($AR29=SS!$B$48,($T29&gt;=SS!$F$48),($T29&lt;=SS!$G$48),($AA29=SS!$E$48)),(SS!$C$48),(IF(AND($AR29=SS!$B$49,($T29&gt;=SS!$F$49),($T29&lt;=SS!$G$49),($AA29=SS!$E$49)),(SS!$C$49),(IF(AND($AR29=SS!$B$50,($T29&gt;=SS!$F$50),($T29&lt;=SS!$G$50),($AA29=SS!$E$50)),(SS!$C$50),(IF(AND($AR29=SS!$B$51,($T29&gt;=SS!$F$51),($T29&lt;=SS!$G$51),($AA29=SS!$E$51)),(SS!$C$51),(IF(AND($AR29=SS!$B$52,($T29&gt;=SS!$F$52),($T29&lt;=SS!$G$52),($AA29=SS!$E$52)),(SS!$C$52),(IF(AND($AR29=SS!$B$53,($T29&gt;=SS!$F$53),($T29&lt;=SS!$G$53),($AA29=SS!$E$53)),(SS!$C$53),(IF(AND($AR29=SS!$B$54,($T29&gt;=SS!$F$54),($T29&lt;=SS!$G$54),($AA29=SS!$E$54)),(SS!$C$54),(IF(AND($AR29=SS!$B$55,($T29&gt;=SS!$F$55),($T29&lt;=SS!$G$55),($AA29=SS!$E$55)),(SS!$C$55),(IF(AND($AR29=SS!$B$56,($T29&gt;=SS!$F$56),($T29&lt;=SS!$G$56),($AA29=SS!$E$56)),(SS!$C$56),(IF(AND($AR29=SS!$B$57,($T29&gt;=SS!$F$57),($T29&lt;=SS!$G$57),($AA29=SS!$E$57)),(SS!$C$57),(IF(AND($AR29=SS!$B$58,($T29&gt;=SS!$F$58),($T29&lt;=SS!$G$58),($AA29=SS!$E$58)),(SS!$C$58),(IF(AND($AR29=SS!$B$59,($T29&gt;=SS!$F$59),($T29&lt;=SS!$G$59),($AA29=SS!$E$59)),(SS!$C$59),("NA")))))))))))))))))))))))))))))))))))))))))))))))))))))))))))</f>
        <v>NA</v>
      </c>
      <c r="BP29" s="152" t="str">
        <f>IF(AND($AR29=SS!$B$61,($T29&gt;=SS!$F$61),($T29&lt;=SS!$G$61),($AA29=SS!$E$61)),(SS!$C$61),(IF(AND($AR29=SS!$B$62,($T29&gt;=SS!$F$62),($T29&lt;=SS!$G$62),($AA29=SS!$E$62)),(SS!$C$62),(IF(AND($AR29=SS!$B$63,($T29&gt;=SS!$F$63),($T29&lt;=SS!$G$63),($AA29=SS!$E$63)),(SS!$C$63),(IF(AND($AR29=SS!$B$64,($T29&gt;=SS!$F$64),($T29&lt;=SS!$G$64),($AA29=SS!$E$64)),(SS!$C$64),(IF(AND($AR29=SS!$B$65,($T29&gt;=SS!$F$65),($T29&lt;=SS!$G$65),($AA29=SS!$E$65)),(SS!$C$65),(IF(AND($AR29=SS!$B$66,($T29&gt;=SS!$F$66),($T29&lt;=SS!$G$66),($AA29=SS!$E$66)),(SS!$C$66),(IF(AND($AR29=SS!$B$67,($T29&gt;=SS!$F$67),($T29&lt;=SS!$G$67),($AA29=SS!$E$67)),(SS!$C$67),(IF(AND($AR29=SS!$B$68,($T29&gt;=SS!$F$68),($T29&lt;=SS!$G$68),($AA29=SS!$E$68)),(SS!$C$68),(IF(AND($AR29=SS!$B$69,($T29&gt;=SS!$F$69),($T29&lt;=SS!$G$69),($AA29=SS!$E$69)),(SS!$C$69),(IF(AND($AR29=SS!$B$70,($T29&gt;=SS!$F$70),($T29&lt;=SS!$G$70),($AA29=SS!$E$70)),(SS!$C$70),(IF(AND($AR29=SS!$B$71,($T29&gt;=SS!$F$71),($T29&lt;=SS!$G$71),($AA29=SS!$E$71)),(SS!$C$71),(IF(AND($AR29=SS!$B$72,($T29&gt;=SS!$F$72),($T29&lt;=SS!$G$72),($AA29=SS!$E$72)),(SS!$C$72),(IF(AND($AR29=SS!$B$73,($T29&gt;=SS!$F$73),($T29&lt;=SS!$G$73),($AA29=SS!$E$73)),(SS!$C$73),(IF(AND($AR29=SS!$B$74,($T29&gt;=SS!$F$74),($T29&lt;=SS!$G$74),($AA29=SS!$E$74)),(SS!$C$74),(IF(AND($AR29=SS!$B$75,($T29&gt;=SS!$F$75),($T29&lt;=SS!$G$75),($AA29=SS!$E$75)),(SS!$C$75),(IF(AND($AR29=SS!$B$76,($T29&gt;=SS!$F$76),($T29&lt;=SS!$G$76),($AA29=SS!$E$76)),(SS!$C$76),("NA"))))))))))))))))))))))))))))))))</f>
        <v>NA</v>
      </c>
      <c r="BQ29" s="152" t="str">
        <f>IF(AND($AR29=SS!$B$77,($T29&gt;=SS!$F$77),($T29&lt;=SS!$G$77),($AA29=SS!$E$77)),(SS!$C$77),(IF(AND($AR29=SS!$B$78,($T29&gt;=SS!$F$78),($T29&lt;=SS!$G$78),($AA29=SS!$E$78)),(SS!$C$78),(IF(AND($AR29=SS!$B$79,($T29&gt;=SS!$F$79),($T29&lt;=SS!$G$79),($AA29=SS!$E$79)),(SS!$C$79),(IF(AND($AR29=SS!$B$80,($T29&gt;=SS!$F$80),($T29&lt;=SS!$G$80),($AA29=SS!$E$80)),(SS!$C$80),(IF(AND($AR29=SS!$B$81,($T29&gt;=SS!$F$81),($T29&lt;=SS!$G$81),($AA29=SS!$E$81)),(SS!$C$81),(IF(AND($AR29=SS!$B$82,($T29&gt;=SS!$F$82),($T29&lt;=SS!$G$82),($AA29=SS!$E$82)),(SS!$C$82),(IF(AND($AR29=SS!$B$83,($T29&gt;=SS!$F$83),($T29&lt;=SS!$G$83),($AA29=SS!$E$83)),(SS!$C$83),(IF(AND($AR29=SS!$B$84,($T29&gt;=SS!$F$84),($T29&lt;=SS!$G$84),($AA29=SS!$E$84)),(SS!$C$84),(IF(AND($AR29=SS!$B$85,($T29&gt;=SS!$F$85),($T29&lt;=SS!$G$85),($AA29=SS!$E$85)),(SS!$C$85),(IF(AND($AR29=SS!$B$86,($T29&gt;=SS!$F$86),($T29&lt;=SS!$G$86),($AA29=SS!$E$86)),(SS!$C$86),(IF(AND($AR29=SS!$B$87,($T29&gt;=SS!$F$87),($T29&lt;=SS!$G$87),($AA29=SS!$E$87)),(SS!$C$87),(IF(AND($AR29=SS!$B$88,($T29&gt;=SS!$F$88),($T29&lt;=SS!$G$88),($AA29=SS!$E$88)),(SS!$C$88),(IF(AND($AR29=SS!$B$89,($T29&gt;=SS!$F$89),($T29&lt;=SS!$G$89),($AA29=SS!$E$89)),(SS!$C$89),(IF(AND($AR29=SS!$B$90,($T29&gt;=SS!$F$90),($T29&lt;=SS!$G$90),($AA29=SS!$E$90)),(SS!$C$90),(IF(AND($AR29=SS!$B$91,($T29&gt;=SS!$F$91),($T29&lt;=SS!$G$91),($AA29=SS!$E$91)),(SS!$C$91),(IF(AND($AR29=SS!$B$92,($T29&gt;=SS!$F$92),($T29&lt;=SS!$G$92),($AA29=SS!$E$92)),(SS!$C$92),(IF(AND($AR29=SS!$B$93,($T29&gt;=SS!$F$93),($T29&lt;=SS!$G$93),($AA29=SS!$E$93)),(SS!$C$93),(IF(AND($AR29=SS!$B$94,($T29&gt;=SS!$F$94),($T29&lt;=SS!$G$94),($AA29=SS!$E$94)),(SS!$C$94),(IF(AND($AR29=SS!$B$95,($T29&gt;=SS!$F$95),($T29&lt;=SS!$G$95),($AA29=SS!$E$95)),(SS!$C$95),(IF(AND($AR29=SS!$B$96,($T29&gt;=SS!$F$96),($T29&lt;=SS!$G$96),($AA29=SS!$E$96)),(SS!$C$96),("NA"))))))))))))))))))))))))))))))))))))))))</f>
        <v>NA</v>
      </c>
      <c r="BR29" s="84"/>
    </row>
    <row r="30" spans="1:70" s="53" customFormat="1" ht="38.25" customHeight="1" x14ac:dyDescent="0.35">
      <c r="A30" s="296"/>
      <c r="B30" s="277"/>
      <c r="C30" s="275"/>
      <c r="D30" s="147"/>
      <c r="E30" s="163"/>
      <c r="F30" s="146" t="s">
        <v>532</v>
      </c>
      <c r="G30" s="277"/>
      <c r="H30" s="275"/>
      <c r="I30" s="277"/>
      <c r="J30" s="277"/>
      <c r="K30" s="283"/>
      <c r="L30" s="277"/>
      <c r="M30" s="277"/>
      <c r="N30" s="147" t="str">
        <f t="shared" si="22"/>
        <v>/LIP-1 - TBA-9</v>
      </c>
      <c r="O30" s="147" t="str">
        <f>P22&amp;" - "&amp;Q30</f>
        <v>LIP-1 - TBA-9</v>
      </c>
      <c r="P30" s="299"/>
      <c r="Q30" s="94" t="s">
        <v>537</v>
      </c>
      <c r="R30" s="299"/>
      <c r="S30" s="275"/>
      <c r="T30" s="293"/>
      <c r="U30" s="286"/>
      <c r="V30" s="289"/>
      <c r="W30" s="280"/>
      <c r="X30" s="302"/>
      <c r="Y30" s="305"/>
      <c r="Z30" s="302"/>
      <c r="AA30" s="289"/>
      <c r="AB30" s="280"/>
      <c r="AC30" s="302"/>
      <c r="AD30" s="305"/>
      <c r="AE30" s="275"/>
      <c r="AF30" s="160"/>
      <c r="AG30" s="147">
        <v>3</v>
      </c>
      <c r="AH30" s="150"/>
      <c r="AI30" s="147"/>
      <c r="AJ30" s="150"/>
      <c r="AK30" s="64"/>
      <c r="AL30" s="64" t="s">
        <v>494</v>
      </c>
      <c r="AQ30" s="85" t="str">
        <f t="shared" si="13"/>
        <v/>
      </c>
      <c r="AR30" s="85" t="str">
        <f>'GLAND SELEC. INPUT &amp; NOTES SHT'!$H$16</f>
        <v>BRACO</v>
      </c>
      <c r="AS30" s="85" t="str">
        <f t="shared" si="14"/>
        <v/>
      </c>
      <c r="AT30" s="85" t="str">
        <f t="shared" si="15"/>
        <v/>
      </c>
      <c r="AU30" s="85" t="str">
        <f>IF(AND($AR30=BRASS!$B$4,($T30&gt;=BRASS!$F$4),($T30&lt;=BRASS!$G$4),($V30=BRASS!$E$4)),(BRASS!$C$4),(IF(AND($AR30=BRASS!$B$5,($T30&gt;=BRASS!$F$5),($T30&lt;=BRASS!$G$5),($V30=BRASS!$E$5)),(BRASS!$C$5),(IF(AND($AR30=BRASS!$B$6,($T30&gt;=BRASS!$F$6),($T30&lt;=BRASS!$G$6),($V30=BRASS!$E$6)),(BRASS!$C$6),(IF(AND($AR30=BRASS!$B$7,($T30&gt;=BRASS!$F$7),($T30&lt;=BRASS!$G$7),($V30=BRASS!$E$7)),(BRASS!$C$7),(IF(AND($AR30=BRASS!$B$8,($T30&gt;=BRASS!$F$8),($T30&lt;=BRASS!$G$8),($V30=BRASS!$E$8)),(BRASS!$C$8),(IF(AND($AR30=BRASS!$B$9,($T30&gt;=BRASS!$F$9),($T30&lt;=BRASS!$G$9),($V30=BRASS!$E$9)),(BRASS!$C$9),(IF(AND($AR30=BRASS!$B$10,($T30&gt;=BRASS!$F$10),($T30&lt;=BRASS!$G$10),($V30=BRASS!$E$10)),(BRASS!$C$10),(IF(AND($AR30=BRASS!$B$11,($T30&gt;=BRASS!$F$11),($T30&lt;=BRASS!$G$11),($V30=BRASS!$E$11)),(BRASS!$C$11),(IF(AND($AR30=BRASS!$B$12,($T30&gt;=BRASS!$F$12),($T30&lt;=BRASS!$G$12),($V30=BRASS!$E$12)),(BRASS!$C$12),(IF(AND($AR30=BRASS!$B$13,($T30&gt;=BRASS!$F$13),($T30&lt;=BRASS!$G$13),($V30=BRASS!$E$13)),(BRASS!$C$13),(IF(AND($AR30=BRASS!$B$14,($T30&gt;=BRASS!$F$14),($T30&lt;=BRASS!$G$14),($V30=BRASS!$E$14)),(BRASS!$C$14),(IF(AND($AR30=BRASS!$B$15,($T30&gt;=BRASS!$F$15),($T30&lt;=BRASS!$G$15),($V30=BRASS!$E$15)),(BRASS!$C$15),(IF(AND($AR30=BRASS!$B$16,($T30&gt;=BRASS!$F$16),($T30&lt;=BRASS!$G$16),($V30=BRASS!$E$16)),(BRASS!$C$16),(IF(AND($AR30=BRASS!$B$17,($T30&gt;=BRASS!$F$17),($T30&lt;=BRASS!$G$17),($V30=BRASS!$E$17)),(BRASS!$C$17),(IF(AND($AR30=BRASS!$B$18,($T30&gt;=BRASS!$F$18),($T30&lt;=BRASS!$G$18),($V30=BRASS!$E$18)),(BRASS!$C$18),(IF(AND($AR30=BRASS!$B$19,($T30&gt;=BRASS!$F$19),($T30&lt;=BRASS!$G$19),($V30=BRASS!$E$19)),(BRASS!$C$19),(IF(AND($AR30=BRASS!$B$20,($T30&gt;=BRASS!$F$20),($T30&lt;=BRASS!$G$20),($V30=BRASS!$E$20)),(BRASS!$C$20),(IF(AND($AR30=BRASS!$B$21,($T30&gt;=BRASS!$F$21),($T30&lt;=BRASS!$G$21),($V30=BRASS!$E$21)),(BRASS!$C$21),(IF(AND($AR30=BRASS!$B$22,($T30&gt;=BRASS!$F$22),($T30&lt;=BRASS!$G$22),($V30=BRASS!$E$22)),(BRASS!$C$22),(IF(AND($AR30=BRASS!$B$23,($T30&gt;=BRASS!$F$23),($T30&lt;=BRASS!$G$23),($V30=BRASS!$E$23)),(BRASS!$C$23),(IF(AND($AR30=BRASS!$B$24,($T30&gt;=BRASS!$F$24),($T30&lt;=BRASS!$G$24),($V30=BRASS!$E$24)),(BRASS!$C$24),(IF(AND($AR30=BRASS!$B$25,($T30&gt;=BRASS!$F$25),($T30&lt;=BRASS!$G$25),($V30=BRASS!$E$25)),(BRASS!$C$25),(IF(AND($AR30=BRASS!$B$26,($T30&gt;=BRASS!$F$26),($T30&lt;=BRASS!$G$26),($V30=BRASS!$E$26)),(BRASS!$C$26),(IF(AND($AR30=BRASS!$B$27,($T30&gt;=BRASS!$F$27),($T30&lt;=BRASS!$G$27),($V30=BRASS!$E$27)),(BRASS!$C$27),(IF(AND($AR30=BRASS!$B$28,($T30&gt;=BRASS!$F$28),($T30&lt;=BRASS!$G$28),($V30=BRASS!$E$28)),(BRASS!$C$28),(IF(AND($AR30=BRASS!$B$29,($T30&gt;=BRASS!$F$29),($T30&lt;=BRASS!$G$29),($V30=BRASS!$E$29)),(BRASS!$C$29),(IF(AND($AR30=BRASS!$B$30,($T30&gt;=BRASS!$F$30),($T30&lt;=BRASS!$G$30),($V30=BRASS!$E$30)),(BRASS!$C$30),(IF(AND($AR30=BRASS!$B$31,($T30&gt;=BRASS!$F$31),($T30&lt;=BRASS!$G$31),($V30=BRASS!$E$31)),(BRASS!$C$31),(IF(AND($AR30=BRASS!$B$32,($T30&gt;=BRASS!$F$32),($T30&lt;=BRASS!$G$32),($V30=BRASS!$E$32)),(BRASS!$C$32),(IF(AND($AR30=BRASS!$B$33,($T30&gt;=BRASS!$F$33),($T30&lt;=BRASS!$G$33),($V30=BRASS!$E$33)),(BRASS!$C$33),(IF(AND($AR30=BRASS!$B$34,($T30&gt;=BRASS!$F$34),($T30&lt;=BRASS!$G$34),($V30=BRASS!$E$34)),(BRASS!$C$34),(IF(AND($AR30=BRASS!$B$35,($T30&gt;=BRASS!$F$35),($T30&lt;=BRASS!$G$35),($V30=BRASS!$E$35)),(BRASS!$C$35),(IF(AND($AR30=BRASS!$B$36,($T30&gt;=BRASS!$F$36),($T30&lt;=BRASS!$G$36),($V30=BRASS!$E$36)),(BRASS!$C$36),(IF(AND($AR30=BRASS!$B$37,($T30&gt;=BRASS!$F$37),($T30&lt;=BRASS!$G$37),($V30=BRASS!$E$37)),(BRASS!$C$37),(IF(AND($AR30=BRASS!$B$38,($T30&gt;=BRASS!$F$38),($T30&lt;=BRASS!$G$38),($V30=BRASS!$E$38)),(BRASS!$C$38),(IF(AND($AR30=BRASS!$B$39,($T30&gt;=BRASS!$F$39),($T30&lt;=BRASS!$G$39),($V30=BRASS!$E$39)),(BRASS!$C$39),(IF(AND($AR30=BRASS!$B$40,($T30&gt;=BRASS!$F$40),($T30&lt;=BRASS!$G$40),($V30=BRASS!$E$40)),(BRASS!$C$40),(IF(AND($AR30=BRASS!$B$41,($T30&gt;=BRASS!$F$41),($T30&lt;=BRASS!$G$41),($V30=BRASS!$E$41)),(BRASS!$C$41),(IF(AND($AR30=BRASS!$B$42,($T30&gt;=BRASS!$F$42),($T30&lt;=BRASS!$G$42),($V30=BRASS!$E$42)),(BRASS!$C$42),(IF(AND($AR30=BRASS!$B$43,($T30&gt;=BRASS!$F$43),($T30&lt;=BRASS!$G$43),($V30=BRASS!$E$43)),(BRASS!$C$43),(IF(AND($AR30=BRASS!$B$44,($T30&gt;=BRASS!$F$44),($T30&lt;=BRASS!$G$44),($V30=BRASS!$E$44)),(BRASS!$C$44),(IF(AND($AR30=BRASS!$B$45,($T30&gt;=BRASS!$F$45),($T30&lt;=BRASS!$G$45),($V30=BRASS!$E$45)),(BRASS!$C$45),(IF(AND($AR30=BRASS!$B$46,($T30&gt;=BRASS!$F$46),($T30&lt;=BRASS!$G$46),($V30=BRASS!$E$46)),(BRASS!$C$46),(IF(AND($AR30=BRASS!$B$47,($T30&gt;=BRASS!$F$47),($T30&lt;=BRASS!$G$47),($V30=BRASS!$E$47)),(BRASS!$C$47),(IF(AND($AR30=BRASS!$B$48,($T30&gt;=BRASS!$F$48),($T30&lt;=BRASS!$G$48),($V30=BRASS!$E$48)),(BRASS!$C$48),(IF(AND($AR30=BRASS!$B$49,($T30&gt;=BRASS!$F$49),($T30&lt;=BRASS!$G$49),($V30=BRASS!$E$49)),(BRASS!$C$49),(IF(AND($AR30=BRASS!$B$50,($T30&gt;=BRASS!$F$50),($T30&lt;=BRASS!$G$50),($V30=BRASS!$E$50)),(BRASS!$C$50),(IF(AND($AR30=BRASS!$B$51,($T30&gt;=BRASS!$F$51),($T30&lt;=BRASS!$G$51),($V30=BRASS!$E$51)),(BRASS!$C$51),(IF(AND($AR30=BRASS!$B$52,($T30&gt;=BRASS!$F$52),($T30&lt;=BRASS!$G$52),($V30=BRASS!$E$52)),(BRASS!$C$52),(IF(AND($AR30=BRASS!$B$53,($T30&gt;=BRASS!$F$53),($T30&lt;=BRASS!$G$53),($V30=BRASS!$E$53)),(BRASS!$C$53),(IF(AND($AR30=BRASS!$B$54,($T30&gt;=BRASS!$F$54),($T30&lt;=BRASS!$G$54),($V30=BRASS!$E$54)),(BRASS!$C$54),(IF(AND($AR30=BRASS!$B$55,($T30&gt;=BRASS!$F$55),($T30&lt;=BRASS!$G$55),($V30=BRASS!$E$55)),(BRASS!$C$55),(IF(AND($AR30=BRASS!$B$56,($T30&gt;=BRASS!$F$56),($T30&lt;=BRASS!$G$56),($V30=BRASS!$E$56)),(BRASS!$C$56),(IF(AND($AR30=BRASS!$B$57,($T30&gt;=BRASS!$F$57),($T30&lt;=BRASS!$G$57),($V30=BRASS!$E$57)),(BRASS!$C$57),(IF(AND($AR30=BRASS!$B$58,($T30&gt;=BRASS!$F$58),($T30&lt;=BRASS!$G$58),($V30=BRASS!$E$58)),(BRASS!$C$58),(IF(AND($AR30=BRASS!$B$59,($T30&gt;=BRASS!$F$59),($T30&lt;=BRASS!$G$59),($V30=BRASS!$E$59)),(BRASS!$C$59),("NA"))))))))))))))))))))))))))))))))))))))))))))))))))))))))))))))))))))))))))))))))))))))))))))))))))))))))))))))))</f>
        <v>NA</v>
      </c>
      <c r="AV30" s="86" t="str">
        <f>(IF(AND($AR30=BRASS!$B$98,($T30&gt;=BRASS!$F$98),($T30&lt;=BRASS!$G$98),($V30=BRASS!$E$98)),(BRASS!$C$98),(IF(AND($AR30=BRASS!$B$99,($T30&gt;=BRASS!$F$99),($T30&lt;=BRASS!$G$99),($V30=BRASS!$E$99)),(BRASS!$C$99),(IF(AND($AR30=BRASS!$B$100,($T30&gt;=BRASS!$F$100),($T30&lt;=BRASS!$G$100),($V30=BRASS!$E$100)),(BRASS!$C$100),(IF(AND($AR30=BRASS!$B$101,($T30&gt;=BRASS!$F$101),($T30&lt;=BRASS!$G$101),($V30=BRASS!$E$101)),(BRASS!$C$101),(IF(AND($AR30=BRASS!$B$102,($T30&gt;=BRASS!$F$102),($T30&lt;=BRASS!$G$102),($V30=BRASS!$E$102)),(BRASS!$C$102),(IF(AND($AR30=BRASS!$B$103,($T30&gt;=BRASS!$F$103),($T30&lt;=BRASS!$G$103),($V30=BRASS!$E$103)),(BRASS!$C$103),(IF(AND($AR30=BRASS!$B$104,($T30&gt;=BRASS!$F$104),($T30&lt;=BRASS!$G$104),($V30=BRASS!$E$104)),(BRASS!$C$104),(IF(AND($AR30=BRASS!$B$105,($T30&gt;=BRASS!$F$105),($T30&lt;=BRASS!$G$105),($V30=BRASS!$E$105)),(BRASS!$C$105),(IF(AND($AR30=BRASS!$B$106,($T30&gt;=BRASS!$F$106),($T30&lt;=BRASS!$G$106),($V30=BRASS!$E$106)),(BRASS!$C$106),(IF(AND($AR30=BRASS!$B$107,($T30&gt;=BRASS!$F$107),($T30&lt;=BRASS!$G$107),($V30=BRASS!$E$107)),(BRASS!$C$107),(IF(AND($AR30=BRASS!$B$108,($T30&gt;=BRASS!$F$108),($T30&lt;=BRASS!$G$108),($V30=BRASS!$E$108)),(BRASS!$C$108),(IF(AND($AR30=BRASS!$B$109,($T30&gt;=BRASS!$F$109),($T30&lt;=BRASS!$G$109),($V30=BRASS!$E$109)),(BRASS!$C$109),(IF(AND($AR30=BRASS!$B$110,($T30&gt;=BRASS!$F$110),($T30&lt;=BRASS!$G$110),($V30=BRASS!$E$110)),(BRASS!$C$110),(IF(AND($AR30=BRASS!$B$111,($T30&gt;=BRASS!$F$111),($T30&lt;=BRASS!$G$111),($V30=BRASS!$E$111)),(BRASS!$C$111),(IF(AND($AR30=BRASS!$B$112,($T30&gt;=BRASS!$F$112),($T30&lt;=BRASS!$G$112),($V30=BRASS!$E$112)),(BRASS!$C$112),(IF(AND($AR30=BRASS!$B$113,($T30&gt;=BRASS!$F$113),($T30&lt;=BRASS!$G$113),($V30=BRASS!$E$113)),(BRASS!$C$113),(IF(AND($AR30=BRASS!$B$114,($T30&gt;=BRASS!$F$114),($T30&lt;=BRASS!$G$114),($V30=BRASS!$E$114)),(BRASS!$C$114),(IF(AND($AR30=BRASS!$B$115,($T30&gt;=BRASS!$F$115),($T30&lt;=BRASS!$G$115),($V30=BRASS!$E$115)),(BRASS!$C$115),(IF(AND($AR30=BRASS!$B$116,($T30&gt;=BRASS!$F$116),($T30&lt;=BRASS!$G$116),($V30=BRASS!$E$116)),(BRASS!$C$116),(IF(AND($AR30=BRASS!$B$117,($T30&gt;=BRASS!$F$117),($T30&lt;=BRASS!$G$117),($V30=BRASS!$E$117)),(BRASS!$C$117),(IF(AND($AR30=BRASS!$B$118,($T30&gt;=BRASS!$F$118),($T30&lt;=BRASS!$G$118),($V30=BRASS!$E$118)),(BRASS!$C$118),(IF(AND($AR30=BRASS!$B$119,($T30&gt;=BRASS!$F$119),($T30&lt;=BRASS!$G$119),($V30=BRASS!$E$119)),(BRASS!$C$119),(IF(AND($AR30=BRASS!$B$120,($T30&gt;=BRASS!$F$120),($T30&lt;=BRASS!$G$120),($V30=BRASS!$E$120)),(BRASS!$C$120),(IF(AND($AR30=BRASS!$B$121,($T30&gt;=BRASS!$F$121),($T30&lt;=BRASS!$G$121),($V30=BRASS!$E$121)),(BRASS!$C$121),(IF(AND($AR30=BRASS!$B$122,($T30&gt;=BRASS!$F$122),($T30&lt;=BRASS!$G$122),($V30=BRASS!$E$122)),(BRASS!$C$122),(IF(AND($AR30=BRASS!$B$123,($T30&gt;=BRASS!$F$123),($T30&lt;=BRASS!$G$123),($V30=BRASS!$E$123)),(BRASS!$C$123),(IF(AND($AR30=BRASS!$B$124,($T30&gt;=BRASS!$F$124),($T30&lt;=BRASS!$G$124),($V30=BRASS!$E$124)),(BRASS!$C$124),(IF(AND($AR30=BRASS!$B$125,($T30&gt;=BRASS!$F$125),($T30&lt;=BRASS!$G$125),($V30=BRASS!$E$125)),(BRASS!$C$125),(IF(AND($AR30=BRASS!$B$126,($T30&gt;=BRASS!$F$126),($T30&lt;=BRASS!$G$126),($V30=BRASS!$E$126)),(BRASS!$C$126),(IF(AND($AR30=BRASS!$B$127,($T30&gt;=BRASS!$F$127),($T30&lt;=BRASS!$G$127),($V30=BRASS!$E$127)),(BRASS!$C$127),(IF(AND($AR30=BRASS!$B$128,($T30&gt;=BRASS!$F$128),($T30&lt;=BRASS!$G$128),($V30=BRASS!$E$128)),(BRASS!$C$128),(IF(AND($AR30=BRASS!$B$129,($T30&gt;=BRASS!$F$129),($T30&lt;=BRASS!$G$129),($V30=BRASS!$E$129)),(BRASS!$C$129),(IF(AND($AR30=BRASS!$B$130,($T30&gt;=BRASS!$F$130),($T30&lt;=BRASS!$G$130),($V30=BRASS!$E$130)),(BRASS!$C$130),(IF(AND($AR30=BRASS!$B$131,($T30&gt;=BRASS!$F$131),($T30&lt;=BRASS!$G$131),($V30=BRASS!$E$131)),(BRASS!$C$131),(IF(AND($AR30=BRASS!$B$132,($T30&gt;=BRASS!$F$132),($T30&lt;=BRASS!$G$132),($V30=BRASS!$E$132)),(BRASS!$C$132),(IF(AND($AR30=BRASS!$B$133,($T30&gt;=BRASS!$F$133),($T30&lt;=BRASS!$G$133),($V30=BRASS!$E$133)),(BRASS!$C$133),(IF(AND($AR30=BRASS!$B$134,($T30&gt;=BRASS!$F$134),($T30&lt;=BRASS!$G$134),($V30=BRASS!$E$134)),(BRASS!$C$134),(IF(AND($AR30=BRASS!$B$135,($T30&gt;=BRASS!$F$135),($T30&lt;=BRASS!$G$135),($V30=BRASS!$E$135)),(BRASS!$C$135),(IF(AND($AR30=BRASS!$B$136,($T30&gt;=BRASS!$F$136),($T30&lt;=BRASS!$G$136),($V30=BRASS!$E$136)),(BRASS!$C$136),(IF(AND($AR30=BRASS!$B$137,($T30&gt;=BRASS!$F$137),($T30&lt;=BRASS!$G$137),($V30=BRASS!$E$137)),(BRASS!$C$137),(IF(AND($AR30=BRASS!$B$138,($T30&gt;=BRASS!$F$138),($T30&lt;=BRASS!$G$138),($V30=BRASS!$E$138)),(BRASS!$C$138),(IF(AND($AR30=BRASS!$B$139,($T30&gt;=BRASS!$F$139),($T30&lt;=BRASS!$G$139),($V30=BRASS!$E$139)),(BRASS!$C$139),(IF(AND($AR30=BRASS!$B$140,($T30&gt;=BRASS!$F$140),($T30&lt;=BRASS!$G$140),($V30=BRASS!$E$140)),(BRASS!$C$140),(IF(AND($AR30=BRASS!$B$141,($T30&gt;=BRASS!$F$141),($T30&lt;=BRASS!$G$141),($V30=BRASS!$E$141)),(BRASS!$C$141),(IF(AND($AR30=BRASS!$B$142,($T30&gt;=BRASS!$F$142),($T30&lt;=BRASS!$G$142),($V30=BRASS!$E$142)),(BRASS!$C$142),(IF(AND($AR30=BRASS!$B$143,($T30&gt;=BRASS!$F$143),($T30&lt;=BRASS!$G$143),($V30=BRASS!$E$143)),(BRASS!$C$143),(IF(AND($AR30=BRASS!$B$144,($T30&gt;=BRASS!$F$144),($T30&lt;=BRASS!$G$144),($V30=BRASS!$E$144)),(BRASS!$C$144),(IF(AND($AR30=BRASS!$B$145,($T30&gt;=BRASS!$F$145),($T30&lt;=BRASS!$G$145),($V30=BRASS!$E$145)),(BRASS!$C$145),(IF(AND($AR30=BRASS!$B$145,($T30&gt;=BRASS!$F$145),($T30&lt;=BRASS!$G$145),($V30=BRASS!$E$145)),(BRASS!$C$145),(IF(AND($AR30=BRASS!$B$146,($T30&gt;=BRASS!$F$146),($T30&lt;=BRASS!$G$146),($V30=BRASS!$E$146)),(BRASS!$C$146),(IF(AND($AR30=BRASS!$B$147,($T30&gt;=BRASS!$F$147),($T30&lt;=BRASS!$G$147),($V30=BRASS!$E$147)),(BRASS!$C$147),(IF(AND($AR30=BRASS!$B$148,($T30&gt;=BRASS!$F$148),($T30&lt;=BRASS!$G$148),($V30=BRASS!$E$148)),(BRASS!$C$148),(IF(AND($AR30=BRASS!$B$149,($T30&gt;=BRASS!$F$149),($T30&lt;=BRASS!$G$149),($V30=BRASS!$E$149)),(BRASS!$C$149),(IF(AND($AR30=BRASS!$B$150,($T30&gt;=BRASS!$F$150),($T30&lt;=BRASS!$G$150),($V30=BRASS!$E$150)),(BRASS!$C$150),(IF(AND($AR30=BRASS!$B$151,($T30&gt;=BRASS!$F$151),($T30&lt;=BRASS!$G$151),($V30=BRASS!$E$151)),(BRASS!$C$151),(IF(AND($AR30=BRASS!$B$152,($T30&gt;=BRASS!$F$152),($T30&lt;=BRASS!$G$152),($V30=BRASS!$E$152)),(BRASS!$C$152),(IF(AND($AR30=BRASS!$B$153,($T30&gt;=BRASS!$F$153),($T30&lt;=BRASS!$G$153),($V30=BRASS!$E$153)),(BRASS!$C$153),("NA")))))))))))))))))))))))))))))))))))))))))))))))))))))))))))))))))))))))))))))))))))))))))))))))))))))))))))))))))))</f>
        <v>NA</v>
      </c>
      <c r="AW30" s="85" t="str">
        <f>IF(AND($AR30=BRASS!$B$154,($T30&gt;=BRASS!$F$154),($T30&lt;=BRASS!$G$154),($V30=BRASS!$E$154)),(BRASS!$C$154),(IF(AND($AR30=BRASS!$B$155,($T30&gt;=BRASS!$F$155),($T30&lt;=BRASS!$G$155),($V30=BRASS!$E$155)),(BRASS!$C$155),(IF(AND($AR30=BRASS!$B$156,($T30&gt;=BRASS!$F$156),($T30&lt;=BRASS!$G$156),($V30=BRASS!$E$156)),(BRASS!$C$156),(IF(AND($AR30=BRASS!$B$157,($T30&gt;=BRASS!$F$157),($T30&lt;=BRASS!$G$157),($V30=BRASS!$E$157)),(BRASS!$C$157),(IF(AND($AR30=BRASS!$B$158,($T30&gt;=BRASS!$F$158),($T30&lt;=BRASS!$G$158),($V30=BRASS!$E$158)),(BRASS!$C$158),(IF(AND($AR30=BRASS!$B$159,($T30&gt;=BRASS!$F$159),($T30&lt;=BRASS!$G$159),($V30=BRASS!$E$159)),(BRASS!$C$159),(IF(AND($AR30=BRASS!$B$160,($T30&gt;=BRASS!$F$160),($T30&lt;=BRASS!$G$160),($V30=BRASS!$E$160)),(BRASS!$C$160),(IF(AND($AR30=BRASS!$B$161,($T30&gt;=BRASS!$F$161),($T30&lt;=BRASS!$G$161),($V30=BRASS!$E$161)),(BRASS!$C$161),(IF(AND($AR30=BRASS!$B$162,($T30&gt;=BRASS!$F$162),($T30&lt;=BRASS!$G$162),($V30=BRASS!$E$162)),(BRASS!$C$162),(IF(AND($AR30=BRASS!$B$163,($T30&gt;=BRASS!$F$163),($T30&lt;=BRASS!$G$163),($V30=BRASS!$E$163)),(BRASS!$C$163),(IF(AND($AR30=BRASS!$B$164,($T30&gt;=BRASS!$F$164),($T30&lt;=BRASS!$G$164),($V30=BRASS!$E$164)),(BRASS!$C$164),(IF(AND($AR30=BRASS!$B$165,($T30&gt;=BRASS!$F$165),($T30&lt;=BRASS!$G$165),($V30=BRASS!$E$165)),(BRASS!$C$165),(IF(AND($AR30=BRASS!$B$166,($T30&gt;=BRASS!$F$166),($T30&lt;=BRASS!$G$166),($V30=BRASS!$E$166)),(BRASS!$C$166),(IF(AND($AR30=BRASS!$B$167,($T30&gt;=BRASS!$F$167),($T30&lt;=BRASS!$G$167),($V30=BRASS!$E$167)),(BRASS!$C$167),(IF(AND($AR30=BRASS!$B$168,($T30&gt;=BRASS!$F$168),($T30&lt;=BRASS!$G$168),($V30=BRASS!$E$168)),(BRASS!$C$168),(IF(AND($AR30=BRASS!$B$169,($T30&gt;=BRASS!$F$169),($T30&lt;=BRASS!$G$169),($V30=BRASS!$E$169)),(BRASS!$C$169),(IF(AND($AR30=BRASS!$B$170,($T30&gt;=BRASS!$F$170),($T30&lt;=BRASS!$G$170),($V30=BRASS!$E$170)),(BRASS!$C$170),(IF(AND($AR30=BRASS!$B$171,($T30&gt;=BRASS!$F$171),($T30&lt;=BRASS!$G$171),($V30=BRASS!$E$171)),(BRASS!$C$171),(IF(AND($AR30=BRASS!$B$172,($T30&gt;=BRASS!$F$172),($T30&lt;=BRASS!$G$172),($V30=BRASS!$E$172)),(BRASS!$C$172),(IF(AND($AR30=BRASS!$B$173,($T30&gt;=BRASS!$F$173),($T30&lt;=BRASS!$G$173),($V30=BRASS!$E$173)),(BRASS!$C$173),(IF(AND($AR30=BRASS!$B$174,($T30&gt;=BRASS!$F$174),($T30&lt;=BRASS!$G$174),($V30=BRASS!$E$174)),(BRASS!$C$174),(IF(AND($AR30=BRASS!$B$175,($T30&gt;=BRASS!$F$175),($T30&lt;=BRASS!$G$175),($V30=BRASS!$E$175)),(BRASS!$C$175),(IF(AND($AR30=BRASS!$B$176,($T30&gt;=BRASS!$F$176),($T30&lt;=BRASS!$G$176),($V30=BRASS!$E$176)),(BRASS!$C$176),(IF(AND($AR30=BRASS!$B$177,($T30&gt;=BRASS!$F$177),($T30&lt;=BRASS!$G$177),($V30=BRASS!$E$177)),(BRASS!$C$177),(IF(AND($AR30=BRASS!$B$178,($T30&gt;=BRASS!$F$178),($T30&lt;=BRASS!$G$178),($V30=BRASS!$E$178)),(BRASS!$C$178),(IF(AND($AR30=BRASS!$B$179,($T30&gt;=BRASS!$F$179),($T30&lt;=BRASS!$G$179),($V30=BRASS!$E$179)),(BRASS!$C$179),(IF(AND($AR30=BRASS!$B$180,($T30&gt;=BRASS!$F$180),($T30&lt;=BRASS!$G$180),($V30=BRASS!$E$180)),(BRASS!$C$180),(IF(AND($AR30=BRASS!$B$181,($T30&gt;=BRASS!$F$181),($T30&lt;=BRASS!$G$181),($V30=BRASS!$E$181)),(BRASS!$C$181),(IF(AND($AR30=BRASS!$B$182,($T30&gt;=BRASS!$F$182),($T30&lt;=BRASS!$G$182),($V30=BRASS!$E$182)),(BRASS!$C$182),(IF(AND($AR30=BRASS!$B$183,($T30&gt;=BRASS!$F$183),($T30&lt;=BRASS!$G$183),($V30=BRASS!$E$183)),(BRASS!$C$183),(IF(AND($AR30=BRASS!$B$184,($T30&gt;=BRASS!$F$184),($T30&lt;=BRASS!$G$184),($V30=BRASS!$E$184)),(BRASS!$C$184),(IF(AND($AR30=BRASS!$B$185,($T30&gt;=BRASS!$F$185),($T30&lt;=BRASS!$G$185),($V30=BRASS!$E$185)),(BRASS!$C$185),(IF(AND($AR30=BRASS!$B$186,($T30&gt;=BRASS!$F$186),($T30&lt;=BRASS!$G$186),($V30=BRASS!$E$186)),(BRASS!$C$186),(IF(AND($AR30=BRASS!$B$187,($T30&gt;=BRASS!$F$187),($T30&lt;=BRASS!$G$187),($V30=BRASS!$E$187)),(BRASS!$C$187),(IF(AND($AR30=BRASS!$B$188,($T30&gt;=BRASS!$F$188),($T30&lt;=BRASS!$G$188),($V30=BRASS!$E$188)),(BRASS!$C$188),(IF(AND($AR30=BRASS!$B$189,($T30&gt;=BRASS!$F$189),($T30&lt;=BRASS!$G$189),($V30=BRASS!$E$189)),(BRASS!$C$189),(IF(AND($AR30=BRASS!$B$190,($T30&gt;=BRASS!$F$190),($T30&lt;=BRASS!$G$190),($V30=BRASS!$E$190)),(BRASS!$C$190),(IF(AND($AR30=BRASS!$B$191,($T30&gt;=BRASS!$F$191),($T30&lt;=BRASS!$G$191),($V30=BRASS!$E$191)),(BRASS!$C$191),(IF(AND($AR30=BRASS!$B$192,($T30&gt;=BRASS!$F$192),($T30&lt;=BRASS!$G$192),($V30=BRASS!$E$192)),(BRASS!$C$192),(IF(AND($AR30=BRASS!$B$193,($T30&gt;=BRASS!$F$193),($T30&lt;=BRASS!$G$193),($V30=BRASS!$E$193)),(BRASS!$C$193),(IF(AND($AR30=BRASS!$B$194,($T30&gt;=BRASS!$F$194),($T30&lt;=BRASS!$G$194),($V30=BRASS!$E$194)),(BRASS!$C$194),(IF(AND($AR30=BRASS!$B$195,($T30&gt;=BRASS!$F$195),($T30&lt;=BRASS!$G$195),($V30=BRASS!$E$195)),(BRASS!$C$195),(IF(AND($AR30=BRASS!$B$196,($T30&gt;=BRASS!$F$196),($T30&lt;=BRASS!$G$196),($V30=BRASS!$E$196)),(BRASS!$C$196),("NA"))))))))))))))))))))))))))))))))))))))))))))))))))))))))))))))))))))))))))))))))))))))</f>
        <v>NA</v>
      </c>
      <c r="AX30" s="85" t="str">
        <f>IF(AND($AR30=BRASS!$B$60,($T30&gt;=BRASS!$F$60),($T30&lt;=BRASS!$G$60),($V30=BRASS!$E$60)),(BRASS!$C$60),(IF(AND($AR30=BRASS!$B$61,($T30&gt;=BRASS!$F$61),($T30&lt;=BRASS!$G$61),($V30=BRASS!$E$61)),(BRASS!$C$61),(IF(AND($AR30=BRASS!$B$62,($T30&gt;=BRASS!$F$62),($T30&lt;=BRASS!$G$62),($V30=BRASS!$E$62)),(BRASS!$C$62),(IF(AND($AR30=BRASS!$B$63,($T30&gt;=BRASS!$F$63),($T30&lt;=BRASS!$G$63),($V30=BRASS!$E$63)),(BRASS!$C$63),(IF(AND($AR30=BRASS!$B$64,($T30&gt;=BRASS!$F$64),($T30&lt;=BRASS!$G$64),($V30=BRASS!$E$64)),(BRASS!$C$64),(IF(AND($AR30=BRASS!$B$65,($T30&gt;=BRASS!$F$65),($T30&lt;=BRASS!$G$65),($V30=BRASS!$E$65)),(BRASS!$C$65),(IF(AND($AR30=BRASS!$B$66,($T30&gt;=BRASS!$F$66),($T30&lt;=BRASS!$G$66),($V30=BRASS!$E$66)),(BRASS!$C$66),(IF(AND($AR30=BRASS!$B$67,($T30&gt;=BRASS!$F$67),($T30&lt;=BRASS!$G$67),($V30=BRASS!$E$67)),(BRASS!$C$67),(IF(AND($AR30=BRASS!$B$68,($T30&gt;=BRASS!$F$68),($T30&lt;=BRASS!$G$68),($V30=BRASS!$E$68)),(BRASS!$C$68),(IF(AND($AR30=BRASS!$B$69,($T30&gt;=BRASS!$F$69),($T30&lt;=BRASS!$G$69),($V30=BRASS!$E$69)),(BRASS!$C$69),(IF(AND($AR30=BRASS!$B$70,($T30&gt;=BRASS!$F$70),($T30&lt;=BRASS!$G$70),($V30=BRASS!$E$70)),(BRASS!$C$70),(IF(AND($AR30=BRASS!$B$71,($T30&gt;=BRASS!$F$71),($T30&lt;=BRASS!$G$71),($V30=BRASS!$E$71)),(BRASS!$C$71),(IF(AND($AR30=BRASS!$B$72,($T30&gt;=BRASS!$F$72),($T30&lt;=BRASS!$G$72),($V30=BRASS!$E$72)),(BRASS!$C$72),(IF(AND($AR30=BRASS!$B$73,($T30&gt;=BRASS!$F$73),($T30&lt;=BRASS!$G$73),($V30=BRASS!$E$73)),(BRASS!$C$73),(IF(AND($AR30=BRASS!$B$74,($T30&gt;=BRASS!$F$74),($T30&lt;=BRASS!$G$74),($V30=BRASS!$E$74)),(BRASS!$C$74),(IF(AND($AR30=BRASS!$B$75,($T30&gt;=BRASS!$F$75),($T30&lt;=BRASS!$G$75),($V30=BRASS!$E$75)),(BRASS!$C$75),(IF(AND($AR30=BRASS!$B$76,($T30&gt;=BRASS!$F$76),($T30&lt;=BRASS!$G$76),($V30=BRASS!$E$76)),(BRASS!$C$76),(IF(AND($AR30=BRASS!$B$77,($T30&gt;=BRASS!$F$77),($T30&lt;=BRASS!$G$77),($V30=BRASS!$E$77)),(BRASS!$C$77),(IF(AND($AR30=BRASS!$B$78,($T30&gt;=BRASS!$F$78),($T30&lt;=BRASS!$G$78),($V30=BRASS!$E$78)),(BRASS!$C$78),(IF(AND($AR30=BRASS!$B$79,($T30&gt;=BRASS!$F$79),($T30&lt;=BRASS!$G$79),($V30=BRASS!$E$79)),(BRASS!$C$79),(IF(AND($AR30=BRASS!$B$80,($T30&gt;=BRASS!$F$80),($T30&lt;=BRASS!$G$80),($V30=BRASS!$E$80)),(BRASS!$C$80),(IF(AND($AR30=BRASS!$B$81,($T30&gt;=BRASS!$F$81),($T30&lt;=BRASS!$G$81),($V30=BRASS!$E$81)),(BRASS!$C$81),(IF(AND($AR30=BRASS!$B$82,($T30&gt;=BRASS!$F$82),($T30&lt;=BRASS!$G$82),($V30=BRASS!$E$82)),(BRASS!$C$82),(IF(AND($AR30=BRASS!$B$83,($T30&gt;=BRASS!$F$83),($T30&lt;=BRASS!$G$83),($V30=BRASS!$E$83)),(BRASS!$C$83),(IF(AND($AR30=BRASS!$B$84,($T30&gt;=BRASS!$F$84),($T30&lt;=BRASS!$G$84),($V30=BRASS!$E$84)),(BRASS!$C$84),(IF(AND($AR30=BRASS!$B$85,($T30&gt;=BRASS!$F$85),($T30&lt;=BRASS!$G$85),($V30=BRASS!$E$85)),(BRASS!$C$85),(IF(AND($AR30=BRASS!$B$86,($T30&gt;=BRASS!$F$86),($T30&lt;=BRASS!$G$86),($V30=BRASS!$E$86)),(BRASS!$C$86),(IF(AND($AR30=BRASS!$B$87,($T30&gt;=BRASS!$F$87),($T30&lt;=BRASS!$G$87),($V30=BRASS!$E$87)),(BRASS!$C$87),(IF(AND($AR30=BRASS!$B$88,($T30&gt;=BRASS!$F$88),($T30&lt;=BRASS!$G$88),($V30=BRASS!$E$88)),(BRASS!$C$88),(IF(AND($AR30=BRASS!$B$89,($T30&gt;=BRASS!$F$89),($T30&lt;=BRASS!$G$89),($V30=BRASS!$E$89)),(BRASS!$C$89),(IF(AND($AR30=BRASS!$B$90,($T30&gt;=BRASS!$F$90),($T30&lt;=BRASS!$G$90),($V30=BRASS!$E$90)),(BRASS!$C$90),(IF(AND($AR30=BRASS!$B$91,($T30&gt;=BRASS!$F$91),($T30&lt;=BRASS!$G$91),($V30=BRASS!$E$91)),(BRASS!$C$91),(IF(AND($AR30=BRASS!$B$92,($T30&gt;=BRASS!$F$92),($T30&lt;=BRASS!$G$92),($V30=BRASS!$E$92)),(BRASS!$C$92),(IF(AND($AR30=BRASS!$B$93,($T30&gt;=BRASS!$F$93),($T30&lt;=BRASS!$G$93),($V30=BRASS!$E$93)),(BRASS!$C$93),(IF(AND($AR30=BRASS!$B$94,($T30&gt;=BRASS!$F$94),($T30&lt;=BRASS!$G$94),($V30=BRASS!$E$94)),(BRASS!$C$94),(IF(AND($AR30=BRASS!$B$95,($T30&gt;=BRASS!$F$95),($T30&lt;=BRASS!$G$95),($V30=BRASS!$E$95)),(BRASS!$C$95),(IF(AND($AR30=BRASS!$B$96,($T30&gt;=BRASS!$F$96),($T30&lt;=BRASS!$G$96),($V30=BRASS!$E$96)),(BRASS!$C$96),(IF(AND($AR30=BRASS!$B$97,($T30&gt;=BRASS!$F$97),($T30&lt;=BRASS!$G$97),($V30=BRASS!$E$97)),(BRASS!$C$97),("NA"))))))))))))))))))))))))))))))))))))))))))))))))))))))))))))))))))))))))))))</f>
        <v>NA</v>
      </c>
      <c r="AY30" s="85" t="str">
        <f t="shared" si="16"/>
        <v/>
      </c>
      <c r="AZ30" s="85" t="str">
        <f t="shared" si="17"/>
        <v/>
      </c>
      <c r="BA30" s="85" t="str">
        <f>IF(AND($AR30=BRASS!$B$4,($T30&gt;=BRASS!$F$4),($T30&lt;=BRASS!$G$4),($AA30=BRASS!$E$4)),(BRASS!$C$4),(IF(AND($AR30=BRASS!$B$5,($T30&gt;=BRASS!$F$5),($T30&lt;=BRASS!$G$5),($AA30=BRASS!$E$5)),(BRASS!$C$5),(IF(AND($AR30=BRASS!$B$6,($T30&gt;=BRASS!$F$6),($T30&lt;=BRASS!$G$6),($AA30=BRASS!$E$6)),(BRASS!$C$6),(IF(AND($AR30=BRASS!$B$7,($T30&gt;=BRASS!$F$7),($T30&lt;=BRASS!$G$7),($AA30=BRASS!$E$7)),(BRASS!$C$7),(IF(AND($AR30=BRASS!$B$8,($T30&gt;=BRASS!$F$8),($T30&lt;=BRASS!$G$8),($AA30=BRASS!$E$8)),(BRASS!$C$8),(IF(AND($AR30=BRASS!$B$9,($T30&gt;=BRASS!$F$9),($T30&lt;=BRASS!$G$9),($AA30=BRASS!$E$9)),(BRASS!$C$9),(IF(AND($AR30=BRASS!$B$10,($T30&gt;=BRASS!$F$10),($T30&lt;=BRASS!$G$10),($AA30=BRASS!$E$10)),(BRASS!$C$10),(IF(AND($AR30=BRASS!$B$11,($T30&gt;=BRASS!$F$11),($T30&lt;=BRASS!$G$11),($AA30=BRASS!$E$11)),(BRASS!$C$11),(IF(AND($AR30=BRASS!$B$12,($T30&gt;=BRASS!$F$12),($T30&lt;=BRASS!$G$12),($AA30=BRASS!$E$12)),(BRASS!$C$12),(IF(AND($AR30=BRASS!$B$13,($T30&gt;=BRASS!$F$13),($T30&lt;=BRASS!$G$13),($AA30=BRASS!$E$13)),(BRASS!$C$13),(IF(AND($AR30=BRASS!$B$14,($T30&gt;=BRASS!$F$14),($T30&lt;=BRASS!$G$14),($AA30=BRASS!$E$14)),(BRASS!$C$14),(IF(AND($AR30=BRASS!$B$15,($T30&gt;=BRASS!$F$15),($T30&lt;=BRASS!$G$15),($AA30=BRASS!$E$15)),(BRASS!$C$15),(IF(AND($AR30=BRASS!$B$16,($T30&gt;=BRASS!$F$16),($T30&lt;=BRASS!$G$16),($AA30=BRASS!$E$16)),(BRASS!$C$16),(IF(AND($AR30=BRASS!$B$17,($T30&gt;=BRASS!$F$17),($T30&lt;=BRASS!$G$17),($AA30=BRASS!$E$17)),(BRASS!$C$17),(IF(AND($AR30=BRASS!$B$18,($T30&gt;=BRASS!$F$18),($T30&lt;=BRASS!$G$18),($AA30=BRASS!$E$18)),(BRASS!$C$18),(IF(AND($AR30=BRASS!$B$19,($T30&gt;=BRASS!$F$19),($T30&lt;=BRASS!$G$19),($AA30=BRASS!$E$19)),(BRASS!$C$19),(IF(AND($AR30=BRASS!$B$20,($T30&gt;=BRASS!$F$20),($T30&lt;=BRASS!$G$20),($AA30=BRASS!$E$20)),(BRASS!$C$20),(IF(AND($AR30=BRASS!$B$21,($T30&gt;=BRASS!$F$21),($T30&lt;=BRASS!$G$21),($AA30=BRASS!$E$21)),(BRASS!$C$21),(IF(AND($AR30=BRASS!$B$22,($T30&gt;=BRASS!$F$22),($T30&lt;=BRASS!$G$22),($AA30=BRASS!$E$22)),(BRASS!$C$22),(IF(AND($AR30=BRASS!$B$23,($T30&gt;=BRASS!$F$23),($T30&lt;=BRASS!$G$23),($AA30=BRASS!$E$23)),(BRASS!$C$23),(IF(AND($AR30=BRASS!$B$24,($T30&gt;=BRASS!$F$24),($T30&lt;=BRASS!$G$24),($AA30=BRASS!$E$24)),(BRASS!$C$24),(IF(AND($AR30=BRASS!$B$25,($T30&gt;=BRASS!$F$25),($T30&lt;=BRASS!$G$25),($AA30=BRASS!$E$25)),(BRASS!$C$25),(IF(AND($AR30=BRASS!$B$26,($T30&gt;=BRASS!$F$26),($T30&lt;=BRASS!$G$26),($AA30=BRASS!$E$26)),(BRASS!$C$26),(IF(AND($AR30=BRASS!$B$27,($T30&gt;=BRASS!$F$27),($T30&lt;=BRASS!$G$27),($AA30=BRASS!$E$27)),(BRASS!$C$27),(IF(AND($AR30=BRASS!$B$28,($T30&gt;=BRASS!$F$28),($T30&lt;=BRASS!$G$28),($AA30=BRASS!$E$28)),(BRASS!$C$28),(IF(AND($AR30=BRASS!$B$29,($T30&gt;=BRASS!$F$29),($T30&lt;=BRASS!$G$29),($AA30=BRASS!$E$29)),(BRASS!$C$29),(IF(AND($AR30=BRASS!$B$30,($T30&gt;=BRASS!$F$30),($T30&lt;=BRASS!$G$30),($AA30=BRASS!$E$30)),(BRASS!$C$30),(IF(AND($AR30=BRASS!$B$31,($T30&gt;=BRASS!$F$31),($T30&lt;=BRASS!$G$31),($AA30=BRASS!$E$31)),(BRASS!$C$31),(IF(AND($AR30=BRASS!$B$32,($T30&gt;=BRASS!$F$32),($T30&lt;=BRASS!$G$32),($AA30=BRASS!$E$32)),(BRASS!$C$32),(IF(AND($AR30=BRASS!$B$33,($T30&gt;=BRASS!$F$33),($T30&lt;=BRASS!$G$33),($AA30=BRASS!$E$33)),(BRASS!$C$33),(IF(AND($AR30=BRASS!$B$34,($T30&gt;=BRASS!$F$34),($T30&lt;=BRASS!$G$34),($AA30=BRASS!$E$34)),(BRASS!$C$34),(IF(AND($AR30=BRASS!$B$35,($T30&gt;=BRASS!$F$35),($T30&lt;=BRASS!$G$35),($AA30=BRASS!$E$35)),(BRASS!$C$35),(IF(AND($AR30=BRASS!$B$36,($T30&gt;=BRASS!$F$36),($T30&lt;=BRASS!$G$36),($AA30=BRASS!$E$36)),(BRASS!$C$36),(IF(AND($AR30=BRASS!$B$37,($T30&gt;=BRASS!$F$37),($T30&lt;=BRASS!$G$37),($AA30=BRASS!$E$37)),(BRASS!$C$37),(IF(AND($AR30=BRASS!$B$38,($T30&gt;=BRASS!$F$38),($T30&lt;=BRASS!$G$38),($AA30=BRASS!$E$38)),(BRASS!$C$38),(IF(AND($AR30=BRASS!$B$39,($T30&gt;=BRASS!$F$39),($T30&lt;=BRASS!$G$39),($AA30=BRASS!$E$39)),(BRASS!$C$39),(IF(AND($AR30=BRASS!$B$40,($T30&gt;=BRASS!$F$40),($T30&lt;=BRASS!$G$40),($AA30=BRASS!$E$40)),(BRASS!$C$40),(IF(AND($AR30=BRASS!$B$41,($T30&gt;=BRASS!$F$41),($T30&lt;=BRASS!$G$41),($AA30=BRASS!$E$41)),(BRASS!$C$41),(IF(AND($AR30=BRASS!$B$42,($T30&gt;=BRASS!$F$42),($T30&lt;=BRASS!$G$42),($AA30=BRASS!$E$42)),(BRASS!$C$42),(IF(AND($AR30=BRASS!$B$43,($T30&gt;=BRASS!$F$43),($T30&lt;=BRASS!$G$43),($AA30=BRASS!$E$43)),(BRASS!$C$43),(IF(AND($AR30=BRASS!$B$44,($T30&gt;=BRASS!$F$44),($T30&lt;=BRASS!$G$44),($AA30=BRASS!$E$44)),(BRASS!$C$44),(IF(AND($AR30=BRASS!$B$45,($T30&gt;=BRASS!$F$45),($T30&lt;=BRASS!$G$45),($AA30=BRASS!$E$45)),(BRASS!$C$45),(IF(AND($AR30=BRASS!$B$46,($T30&gt;=BRASS!$F$46),($T30&lt;=BRASS!$G$46),($AA30=BRASS!$E$46)),(BRASS!$C$46),(IF(AND($AR30=BRASS!$B$47,($T30&gt;=BRASS!$F$47),($T30&lt;=BRASS!$G$47),($AA30=BRASS!$E$47)),(BRASS!$C$47),(IF(AND($AR30=BRASS!$B$48,($T30&gt;=BRASS!$F$48),($T30&lt;=BRASS!$G$48),($AA30=BRASS!$E$48)),(BRASS!$C$48),(IF(AND($AR30=BRASS!$B$49,($T30&gt;=BRASS!$F$49),($T30&lt;=BRASS!$G$49),($AA30=BRASS!$E$49)),(BRASS!$C$49),(IF(AND($AR30=BRASS!$B$50,($T30&gt;=BRASS!$F$50),($T30&lt;=BRASS!$G$50),($AA30=BRASS!$E$50)),(BRASS!$C$50),(IF(AND($AR30=BRASS!$B$51,($T30&gt;=BRASS!$F$51),($T30&lt;=BRASS!$G$51),($AA30=BRASS!$E$51)),(BRASS!$C$51),(IF(AND($AR30=BRASS!$B$52,($T30&gt;=BRASS!$F$52),($T30&lt;=BRASS!$G$52),($AA30=BRASS!$E$52)),(BRASS!$C$52),(IF(AND($AR30=BRASS!$B$53,($T30&gt;=BRASS!$F$53),($T30&lt;=BRASS!$G$53),($AA30=BRASS!$E$53)),(BRASS!$C$53),(IF(AND($AR30=BRASS!$B$54,($T30&gt;=BRASS!$F$54),($T30&lt;=BRASS!$G$54),($AA30=BRASS!$E$54)),(BRASS!$C$54),(IF(AND($AR30=BRASS!$B$55,($T30&gt;=BRASS!$F$55),($T30&lt;=BRASS!$G$55),($AA30=BRASS!$E$55)),(BRASS!$C$55),(IF(AND($AR30=BRASS!$B$56,($T30&gt;=BRASS!$F$56),($T30&lt;=BRASS!$G$56),($AA30=BRASS!$E$56)),(BRASS!$C$56),(IF(AND($AR30=BRASS!$B$57,($T30&gt;=BRASS!$F$57),($T30&lt;=BRASS!$G$57),($AA30=BRASS!$E$57)),(BRASS!$C$57),(IF(AND($AR30=BRASS!$B$58,($T30&gt;=BRASS!$F$58),($T30&lt;=BRASS!$G$58),($AA30=BRASS!$E$58)),(BRASS!$C$58),(IF(AND($AR30=BRASS!$B$59,($T30&gt;=BRASS!$F$59),($T30&lt;=BRASS!$G$59),($AA30=BRASS!$E$59)),(BRASS!$C$59),("NA"))))))))))))))))))))))))))))))))))))))))))))))))))))))))))))))))))))))))))))))))))))))))))))))))))))))))))))))))</f>
        <v>NA</v>
      </c>
      <c r="BB30" s="161" t="str">
        <f>(IF(AND($AR30=BRASS!$B$98,($T30&gt;=BRASS!$F$98),($T30&lt;=BRASS!$G$98),($AA30=BRASS!$E$98)),(BRASS!$C$98),(IF(AND($AR30=BRASS!$B$99,($T30&gt;=BRASS!$F$99),($T30&lt;=BRASS!$G$99),($AA30=BRASS!$E$99)),(BRASS!$C$99),(IF(AND($AR30=BRASS!$B$100,($T30&gt;=BRASS!$F$100),($T30&lt;=BRASS!$G$100),($AA30=BRASS!$E$100)),(BRASS!$C$100),(IF(AND($AR30=BRASS!$B$101,($T30&gt;=BRASS!$F$101),($T30&lt;=BRASS!$G$101),($AA30=BRASS!$E$101)),(BRASS!$C$101),(IF(AND($AR30=BRASS!$B$102,($T30&gt;=BRASS!$F$102),($T30&lt;=BRASS!$G$102),($AA30=BRASS!$E$102)),(BRASS!$C$102),(IF(AND($AR30=BRASS!$B$103,($T30&gt;=BRASS!$F$103),($T30&lt;=BRASS!$G$103),($AA30=BRASS!$E$103)),(BRASS!$C$103),(IF(AND($AR30=BRASS!$B$104,($T30&gt;=BRASS!$F$104),($T30&lt;=BRASS!$G$104),($AA30=BRASS!$E$104)),(BRASS!$C$104),(IF(AND($AR30=BRASS!$B$105,($T30&gt;=BRASS!$F$105),($T30&lt;=BRASS!$G$105),($AA30=BRASS!$E$105)),(BRASS!$C$105),(IF(AND($AR30=BRASS!$B$106,($T30&gt;=BRASS!$F$106),($T30&lt;=BRASS!$G$106),($AA30=BRASS!$E$106)),(BRASS!$C$106),(IF(AND($AR30=BRASS!$B$107,($T30&gt;=BRASS!$F$107),($T30&lt;=BRASS!$G$107),($AA30=BRASS!$E$107)),(BRASS!$C$107),(IF(AND($AR30=BRASS!$B$108,($T30&gt;=BRASS!$F$108),($T30&lt;=BRASS!$G$108),($AA30=BRASS!$E$108)),(BRASS!$C$108),(IF(AND($AR30=BRASS!$B$109,($T30&gt;=BRASS!$F$109),($T30&lt;=BRASS!$G$109),($AA30=BRASS!$E$109)),(BRASS!$C$109),(IF(AND($AR30=BRASS!$B$110,($T30&gt;=BRASS!$F$110),($T30&lt;=BRASS!$G$110),($AA30=BRASS!$E$110)),(BRASS!$C$110),(IF(AND($AR30=BRASS!$B$111,($T30&gt;=BRASS!$F$111),($T30&lt;=BRASS!$G$111),($AA30=BRASS!$E$111)),(BRASS!$C$111),(IF(AND($AR30=BRASS!$B$112,($T30&gt;=BRASS!$F$112),($T30&lt;=BRASS!$G$112),($AA30=BRASS!$E$112)),(BRASS!$C$112),(IF(AND($AR30=BRASS!$B$113,($T30&gt;=BRASS!$F$113),($T30&lt;=BRASS!$G$113),($AA30=BRASS!$E$113)),(BRASS!$C$113),(IF(AND($AR30=BRASS!$B$114,($T30&gt;=BRASS!$F$114),($T30&lt;=BRASS!$G$114),($AA30=BRASS!$E$114)),(BRASS!$C$114),(IF(AND($AR30=BRASS!$B$115,($T30&gt;=BRASS!$F$115),($T30&lt;=BRASS!$G$115),($AA30=BRASS!$E$115)),(BRASS!$C$115),(IF(AND($AR30=BRASS!$B$116,($T30&gt;=BRASS!$F$116),($T30&lt;=BRASS!$G$116),($AA30=BRASS!$E$116)),(BRASS!$C$116),(IF(AND($AR30=BRASS!$B$117,($T30&gt;=BRASS!$F$117),($T30&lt;=BRASS!$G$117),($AA30=BRASS!$E$117)),(BRASS!$C$117),(IF(AND($AR30=BRASS!$B$118,($T30&gt;=BRASS!$F$118),($T30&lt;=BRASS!$G$118),($AA30=BRASS!$E$118)),(BRASS!$C$118),(IF(AND($AR30=BRASS!$B$119,($T30&gt;=BRASS!$F$119),($T30&lt;=BRASS!$G$119),($AA30=BRASS!$E$119)),(BRASS!$C$119),(IF(AND($AR30=BRASS!$B$120,($T30&gt;=BRASS!$F$120),($T30&lt;=BRASS!$G$120),($AA30=BRASS!$E$120)),(BRASS!$C$120),(IF(AND($AR30=BRASS!$B$121,($T30&gt;=BRASS!$F$121),($T30&lt;=BRASS!$G$121),($AA30=BRASS!$E$121)),(BRASS!$C$121),(IF(AND($AR30=BRASS!$B$122,($T30&gt;=BRASS!$F$122),($T30&lt;=BRASS!$G$122),($AA30=BRASS!$E$122)),(BRASS!$C$122),(IF(AND($AR30=BRASS!$B$123,($T30&gt;=BRASS!$F$123),($T30&lt;=BRASS!$G$123),($AA30=BRASS!$E$123)),(BRASS!$C$123),(IF(AND($AR30=BRASS!$B$124,($T30&gt;=BRASS!$F$124),($T30&lt;=BRASS!$G$124),($AA30=BRASS!$E$124)),(BRASS!$C$124),(IF(AND($AR30=BRASS!$B$125,($T30&gt;=BRASS!$F$125),($T30&lt;=BRASS!$G$125),($AA30=BRASS!$E$125)),(BRASS!$C$125),(IF(AND($AR30=BRASS!$B$126,($T30&gt;=BRASS!$F$126),($T30&lt;=BRASS!$G$126),($AA30=BRASS!$E$126)),(BRASS!$C$126),(IF(AND($AR30=BRASS!$B$127,($T30&gt;=BRASS!$F$127),($T30&lt;=BRASS!$G$127),($AA30=BRASS!$E$127)),(BRASS!$C$127),(IF(AND($AR30=BRASS!$B$128,($T30&gt;=BRASS!$F$128),($T30&lt;=BRASS!$G$128),($AA30=BRASS!$E$128)),(BRASS!$C$128),(IF(AND($AR30=BRASS!$B$129,($T30&gt;=BRASS!$F$129),($T30&lt;=BRASS!$G$129),($AA30=BRASS!$E$129)),(BRASS!$C$129),(IF(AND($AR30=BRASS!$B$130,($T30&gt;=BRASS!$F$130),($T30&lt;=BRASS!$G$130),($AA30=BRASS!$E$130)),(BRASS!$C$130),(IF(AND($AR30=BRASS!$B$131,($T30&gt;=BRASS!$F$131),($T30&lt;=BRASS!$G$131),($AA30=BRASS!$E$131)),(BRASS!$C$131),(IF(AND($AR30=BRASS!$B$132,($T30&gt;=BRASS!$F$132),($T30&lt;=BRASS!$G$132),($AA30=BRASS!$E$132)),(BRASS!$C$132),(IF(AND($AR30=BRASS!$B$133,($T30&gt;=BRASS!$F$133),($T30&lt;=BRASS!$G$133),($AA30=BRASS!$E$133)),(BRASS!$C$133),(IF(AND($AR30=BRASS!$B$134,($T30&gt;=BRASS!$F$134),($T30&lt;=BRASS!$G$134),($AA30=BRASS!$E$134)),(BRASS!$C$134),(IF(AND($AR30=BRASS!$B$135,($T30&gt;=BRASS!$F$135),($T30&lt;=BRASS!$G$135),($AA30=BRASS!$E$135)),(BRASS!$C$135),(IF(AND($AR30=BRASS!$B$136,($T30&gt;=BRASS!$F$136),($T30&lt;=BRASS!$G$136),($AA30=BRASS!$E$136)),(BRASS!$C$136),(IF(AND($AR30=BRASS!$B$137,($T30&gt;=BRASS!$F$137),($T30&lt;=BRASS!$G$137),($AA30=BRASS!$E$137)),(BRASS!$C$137),(IF(AND($AR30=BRASS!$B$138,($T30&gt;=BRASS!$F$138),($T30&lt;=BRASS!$G$138),($AA30=BRASS!$E$138)),(BRASS!$C$138),(IF(AND($AR30=BRASS!$B$139,($T30&gt;=BRASS!$F$139),($T30&lt;=BRASS!$G$139),($AA30=BRASS!$E$139)),(BRASS!$C$139),(IF(AND($AR30=BRASS!$B$140,($T30&gt;=BRASS!$F$140),($T30&lt;=BRASS!$G$140),($AA30=BRASS!$E$140)),(BRASS!$C$140),(IF(AND($AR30=BRASS!$B$141,($T30&gt;=BRASS!$F$141),($T30&lt;=BRASS!$G$141),($AA30=BRASS!$E$141)),(BRASS!$C$141),(IF(AND($AR30=BRASS!$B$142,($T30&gt;=BRASS!$F$142),($T30&lt;=BRASS!$G$142),($AA30=BRASS!$E$142)),(BRASS!$C$142),(IF(AND($AR30=BRASS!$B$143,($T30&gt;=BRASS!$F$143),($T30&lt;=BRASS!$G$143),($AA30=BRASS!$E$143)),(BRASS!$C$143),(IF(AND($AR30=BRASS!$B$144,($T30&gt;=BRASS!$F$144),($T30&lt;=BRASS!$G$144),($AA30=BRASS!$E$144)),(BRASS!$C$144),(IF(AND($AR30=BRASS!$B$145,($T30&gt;=BRASS!$F$145),($T30&lt;=BRASS!$G$145),($AA30=BRASS!$E$145)),(BRASS!$C$145),(IF(AND($AR30=BRASS!$B$145,($T30&gt;=BRASS!$F$145),($T30&lt;=BRASS!$G$145),($AA30=BRASS!$E$145)),(BRASS!$C$145),(IF(AND($AR30=BRASS!$B$146,($T30&gt;=BRASS!$F$146),($T30&lt;=BRASS!$G$146),($AA30=BRASS!$E$146)),(BRASS!$C$146),(IF(AND($AR30=BRASS!$B$147,($T30&gt;=BRASS!$F$147),($T30&lt;=BRASS!$G$147),($AA30=BRASS!$E$147)),(BRASS!$C$147),(IF(AND($AR30=BRASS!$B$148,($T30&gt;=BRASS!$F$148),($T30&lt;=BRASS!$G$148),($AA30=BRASS!$E$148)),(BRASS!$C$148),(IF(AND($AR30=BRASS!$B$149,($T30&gt;=BRASS!$F$149),($T30&lt;=BRASS!$G$149),($AA30=BRASS!$E$149)),(BRASS!$C$149),(IF(AND($AR30=BRASS!$B$150,($T30&gt;=BRASS!$F$150),($T30&lt;=BRASS!$G$150),($AA30=BRASS!$E$150)),(BRASS!$C$150),(IF(AND($AR30=BRASS!$B$151,($T30&gt;=BRASS!$F$151),($T30&lt;=BRASS!$G$151),($AA30=BRASS!$E$151)),(BRASS!$C$151),(IF(AND($AR30=BRASS!$B$152,($T30&gt;=BRASS!$F$152),($T30&lt;=BRASS!$G$152),($AA30=BRASS!$E$152)),(BRASS!$C$152),(IF(AND($AR30=BRASS!$B$153,($T30&gt;=BRASS!$F$153),($T30&lt;=BRASS!$G$153),($AA30=BRASS!$E$153)),(BRASS!$C$153),("NA")))))))))))))))))))))))))))))))))))))))))))))))))))))))))))))))))))))))))))))))))))))))))))))))))))))))))))))))))))</f>
        <v>NA</v>
      </c>
      <c r="BC30" s="162" t="str">
        <f>IF(AND($AR30=BRASS!$B$154,($T30&gt;=BRASS!$F$154),($T30&lt;=BRASS!$G$154),($AA30=BRASS!$E$154)),(BRASS!$C$154),(IF(AND($AR30=BRASS!$B$155,($T30&gt;=BRASS!$F$155),($T30&lt;=BRASS!$G$155),($AA30=BRASS!$E$155)),(BRASS!$C$155),(IF(AND($AR30=BRASS!$B$156,($T30&gt;=BRASS!$F$156),($T30&lt;=BRASS!$G$156),($AA30=BRASS!$E$156)),(BRASS!$C$156),(IF(AND($AR30=BRASS!$B$157,($T30&gt;=BRASS!$F$157),($T30&lt;=BRASS!$G$157),($AA30=BRASS!$E$157)),(BRASS!$C$157),(IF(AND($AR30=BRASS!$B$158,($T30&gt;=BRASS!$F$158),($T30&lt;=BRASS!$G$158),($AA30=BRASS!$E$158)),(BRASS!$C$158),(IF(AND($AR30=BRASS!$B$159,($T30&gt;=BRASS!$F$159),($T30&lt;=BRASS!$G$159),($AA30=BRASS!$E$159)),(BRASS!$C$159),(IF(AND($AR30=BRASS!$B$160,($T30&gt;=BRASS!$F$160),($T30&lt;=BRASS!$G$160),($AA30=BRASS!$E$160)),(BRASS!$C$160),(IF(AND($AR30=BRASS!$B$161,($T30&gt;=BRASS!$F$161),($T30&lt;=BRASS!$G$161),($AA30=BRASS!$E$161)),(BRASS!$C$161),(IF(AND($AR30=BRASS!$B$162,($T30&gt;=BRASS!$F$162),($T30&lt;=BRASS!$G$162),($AA30=BRASS!$E$162)),(BRASS!$C$162),(IF(AND($AR30=BRASS!$B$163,($T30&gt;=BRASS!$F$163),($T30&lt;=BRASS!$G$163),($AA30=BRASS!$E$163)),(BRASS!$C$163),(IF(AND($AR30=BRASS!$B$164,($T30&gt;=BRASS!$F$164),($T30&lt;=BRASS!$G$164),($AA30=BRASS!$E$164)),(BRASS!$C$164),(IF(AND($AR30=BRASS!$B$165,($T30&gt;=BRASS!$F$165),($T30&lt;=BRASS!$G$165),($AA30=BRASS!$E$165)),(BRASS!$C$165),(IF(AND($AR30=BRASS!$B$166,($T30&gt;=BRASS!$F$166),($T30&lt;=BRASS!$G$166),($AA30=BRASS!$E$166)),(BRASS!$C$166),(IF(AND($AR30=BRASS!$B$167,($T30&gt;=BRASS!$F$167),($T30&lt;=BRASS!$G$167),($AA30=BRASS!$E$167)),(BRASS!$C$167),(IF(AND($AR30=BRASS!$B$168,($T30&gt;=BRASS!$F$168),($T30&lt;=BRASS!$G$168),($AA30=BRASS!$E$168)),(BRASS!$C$168),(IF(AND($AR30=BRASS!$B$169,($T30&gt;=BRASS!$F$169),($T30&lt;=BRASS!$G$169),($AA30=BRASS!$E$169)),(BRASS!$C$169),(IF(AND($AR30=BRASS!$B$170,($T30&gt;=BRASS!$F$170),($T30&lt;=BRASS!$G$170),($AA30=BRASS!$E$170)),(BRASS!$C$170),(IF(AND($AR30=BRASS!$B$171,($T30&gt;=BRASS!$F$171),($T30&lt;=BRASS!$G$171),($AA30=BRASS!$E$171)),(BRASS!$C$171),(IF(AND($AR30=BRASS!$B$172,($T30&gt;=BRASS!$F$172),($T30&lt;=BRASS!$G$172),($AA30=BRASS!$E$172)),(BRASS!$C$172),(IF(AND($AR30=BRASS!$B$173,($T30&gt;=BRASS!$F$173),($T30&lt;=BRASS!$G$173),($AA30=BRASS!$E$173)),(BRASS!$C$173),(IF(AND($AR30=BRASS!$B$174,($T30&gt;=BRASS!$F$174),($T30&lt;=BRASS!$G$174),($AA30=BRASS!$E$174)),(BRASS!$C$174),(IF(AND($AR30=BRASS!$B$175,($T30&gt;=BRASS!$F$175),($T30&lt;=BRASS!$G$175),($AA30=BRASS!$E$175)),(BRASS!$C$175),(IF(AND($AR30=BRASS!$B$176,($T30&gt;=BRASS!$F$176),($T30&lt;=BRASS!$G$176),($AA30=BRASS!$E$176)),(BRASS!$C$176),(IF(AND($AR30=BRASS!$B$177,($T30&gt;=BRASS!$F$177),($T30&lt;=BRASS!$G$177),($AA30=BRASS!$E$177)),(BRASS!$C$177),(IF(AND($AR30=BRASS!$B$178,($T30&gt;=BRASS!$F$178),($T30&lt;=BRASS!$G$178),($AA30=BRASS!$E$178)),(BRASS!$C$178),(IF(AND($AR30=BRASS!$B$179,($T30&gt;=BRASS!$F$179),($T30&lt;=BRASS!$G$179),($AA30=BRASS!$E$179)),(BRASS!$C$179),(IF(AND($AR30=BRASS!$B$180,($T30&gt;=BRASS!$F$180),($T30&lt;=BRASS!$G$180),($AA30=BRASS!$E$180)),(BRASS!$C$180),(IF(AND($AR30=BRASS!$B$181,($T30&gt;=BRASS!$F$181),($T30&lt;=BRASS!$G$181),($AA30=BRASS!$E$181)),(BRASS!$C$181),(IF(AND($AR30=BRASS!$B$182,($T30&gt;=BRASS!$F$182),($T30&lt;=BRASS!$G$182),($AA30=BRASS!$E$182)),(BRASS!$C$182),(IF(AND($AR30=BRASS!$B$183,($T30&gt;=BRASS!$F$183),($T30&lt;=BRASS!$G$183),($AA30=BRASS!$E$183)),(BRASS!$C$183),(IF(AND($AR30=BRASS!$B$184,($T30&gt;=BRASS!$F$184),($T30&lt;=BRASS!$G$184),($AA30=BRASS!$E$184)),(BRASS!$C$184),(IF(AND($AR30=BRASS!$B$185,($T30&gt;=BRASS!$F$185),($T30&lt;=BRASS!$G$185),($AA30=BRASS!$E$185)),(BRASS!$C$185),(IF(AND($AR30=BRASS!$B$186,($T30&gt;=BRASS!$F$186),($T30&lt;=BRASS!$G$186),($AA30=BRASS!$E$186)),(BRASS!$C$186),(IF(AND($AR30=BRASS!$B$187,($T30&gt;=BRASS!$F$187),($T30&lt;=BRASS!$G$187),($AA30=BRASS!$E$187)),(BRASS!$C$187),(IF(AND($AR30=BRASS!$B$188,($T30&gt;=BRASS!$F$188),($T30&lt;=BRASS!$G$188),($AA30=BRASS!$E$188)),(BRASS!$C$188),(IF(AND($AR30=BRASS!$B$189,($T30&gt;=BRASS!$F$189),($T30&lt;=BRASS!$G$189),($AA30=BRASS!$E$189)),(BRASS!$C$189),(IF(AND($AR30=BRASS!$B$190,($T30&gt;=BRASS!$F$190),($T30&lt;=BRASS!$G$190),($AA30=BRASS!$E$190)),(BRASS!$C$190),(IF(AND($AR30=BRASS!$B$191,($T30&gt;=BRASS!$F$191),($T30&lt;=BRASS!$G$191),($AA30=BRASS!$E$191)),(BRASS!$C$191),(IF(AND($AR30=BRASS!$B$192,($T30&gt;=BRASS!$F$192),($T30&lt;=BRASS!$G$192),($AA30=BRASS!$E$192)),(BRASS!$C$192),(IF(AND($AR30=BRASS!$B$193,($T30&gt;=BRASS!$F$193),($T30&lt;=BRASS!$G$193),($AA30=BRASS!$E$193)),(BRASS!$C$193),(IF(AND($AR30=BRASS!$B$194,($T30&gt;=BRASS!$F$194),($T30&lt;=BRASS!$G$194),($AA30=BRASS!$E$194)),(BRASS!$C$194),(IF(AND($AR30=BRASS!$B$195,($T30&gt;=BRASS!$F$195),($T30&lt;=BRASS!$G$195),($AA30=BRASS!$E$195)),(BRASS!$C$195),(IF(AND($AR30=BRASS!$B$196,($T30&gt;=BRASS!$F$196),($T30&lt;=BRASS!$G$196),($AA30=BRASS!$E$196)),(BRASS!$C$196),("NA"))))))))))))))))))))))))))))))))))))))))))))))))))))))))))))))))))))))))))))))))))))))</f>
        <v>NA</v>
      </c>
      <c r="BD30" s="162" t="str">
        <f>IF(AND($AR30=BRASS!$B$60,($T30&gt;=BRASS!$F$60),($T30&lt;=BRASS!$G$60),($AA30=BRASS!$E$60)),(BRASS!$C$60),(IF(AND($AR30=BRASS!$B$61,($T30&gt;=BRASS!$F$61),($T30&lt;=BRASS!$G$61),($AA30=BRASS!$E$61)),(BRASS!$C$61),(IF(AND($AR30=BRASS!$B$62,($T30&gt;=BRASS!$F$62),($T30&lt;=BRASS!$G$62),($AA30=BRASS!$E$62)),(BRASS!$C$62),(IF(AND($AR30=BRASS!$B$63,($T30&gt;=BRASS!$F$63),($T30&lt;=BRASS!$G$63),($AA30=BRASS!$E$63)),(BRASS!$C$63),(IF(AND($AR30=BRASS!$B$64,($T30&gt;=BRASS!$F$64),($T30&lt;=BRASS!$G$64),($AA30=BRASS!$E$64)),(BRASS!$C$64),(IF(AND($AR30=BRASS!$B$65,($T30&gt;=BRASS!$F$65),($T30&lt;=BRASS!$G$65),($AA30=BRASS!$E$65)),(BRASS!$C$65),(IF(AND($AR30=BRASS!$B$66,($T30&gt;=BRASS!$F$66),($T30&lt;=BRASS!$G$66),($AA30=BRASS!$E$66)),(BRASS!$C$66),(IF(AND($AR30=BRASS!$B$67,($T30&gt;=BRASS!$F$67),($T30&lt;=BRASS!$G$67),($AA30=BRASS!$E$67)),(BRASS!$C$67),(IF(AND($AR30=BRASS!$B$68,($T30&gt;=BRASS!$F$68),($T30&lt;=BRASS!$G$68),($AA30=BRASS!$E$68)),(BRASS!$C$68),(IF(AND($AR30=BRASS!$B$69,($T30&gt;=BRASS!$F$69),($T30&lt;=BRASS!$G$69),($AA30=BRASS!$E$69)),(BRASS!$C$69),(IF(AND($AR30=BRASS!$B$70,($T30&gt;=BRASS!$F$70),($T30&lt;=BRASS!$G$70),($AA30=BRASS!$E$70)),(BRASS!$C$70),(IF(AND($AR30=BRASS!$B$71,($T30&gt;=BRASS!$F$71),($T30&lt;=BRASS!$G$71),($AA30=BRASS!$E$71)),(BRASS!$C$71),(IF(AND($AR30=BRASS!$B$72,($T30&gt;=BRASS!$F$72),($T30&lt;=BRASS!$G$72),($AA30=BRASS!$E$72)),(BRASS!$C$72),(IF(AND($AR30=BRASS!$B$73,($T30&gt;=BRASS!$F$73),($T30&lt;=BRASS!$G$73),($AA30=BRASS!$E$73)),(BRASS!$C$73),(IF(AND($AR30=BRASS!$B$74,($T30&gt;=BRASS!$F$74),($T30&lt;=BRASS!$G$74),($AA30=BRASS!$E$74)),(BRASS!$C$74),(IF(AND($AR30=BRASS!$B$75,($T30&gt;=BRASS!$F$75),($T30&lt;=BRASS!$G$75),($AA30=BRASS!$E$75)),(BRASS!$C$75),(IF(AND($AR30=BRASS!$B$76,($T30&gt;=BRASS!$F$76),($T30&lt;=BRASS!$G$76),($AA30=BRASS!$E$76)),(BRASS!$C$76),(IF(AND($AR30=BRASS!$B$77,($T30&gt;=BRASS!$F$77),($T30&lt;=BRASS!$G$77),($AA30=BRASS!$E$77)),(BRASS!$C$77),(IF(AND($AR30=BRASS!$B$78,($T30&gt;=BRASS!$F$78),($T30&lt;=BRASS!$G$78),($AA30=BRASS!$E$78)),(BRASS!$C$78),(IF(AND($AR30=BRASS!$B$79,($T30&gt;=BRASS!$F$79),($T30&lt;=BRASS!$G$79),($AA30=BRASS!$E$79)),(BRASS!$C$79),(IF(AND($AR30=BRASS!$B$80,($T30&gt;=BRASS!$F$80),($T30&lt;=BRASS!$G$80),($AA30=BRASS!$E$80)),(BRASS!$C$80),(IF(AND($AR30=BRASS!$B$81,($T30&gt;=BRASS!$F$81),($T30&lt;=BRASS!$G$81),($AA30=BRASS!$E$81)),(BRASS!$C$81),(IF(AND($AR30=BRASS!$B$82,($T30&gt;=BRASS!$F$82),($T30&lt;=BRASS!$G$82),($AA30=BRASS!$E$82)),(BRASS!$C$82),(IF(AND($AR30=BRASS!$B$83,($T30&gt;=BRASS!$F$83),($T30&lt;=BRASS!$G$83),($AA30=BRASS!$E$83)),(BRASS!$C$83),(IF(AND($AR30=BRASS!$B$84,($T30&gt;=BRASS!$F$84),($T30&lt;=BRASS!$G$84),($AA30=BRASS!$E$84)),(BRASS!$C$84),(IF(AND($AR30=BRASS!$B$85,($T30&gt;=BRASS!$F$85),($T30&lt;=BRASS!$G$85),($AA30=BRASS!$E$85)),(BRASS!$C$85),(IF(AND($AR30=BRASS!$B$86,($T30&gt;=BRASS!$F$86),($T30&lt;=BRASS!$G$86),($AA30=BRASS!$E$86)),(BRASS!$C$86),(IF(AND($AR30=BRASS!$B$87,($T30&gt;=BRASS!$F$87),($T30&lt;=BRASS!$G$87),($AA30=BRASS!$E$87)),(BRASS!$C$87),(IF(AND($AR30=BRASS!$B$88,($T30&gt;=BRASS!$F$88),($T30&lt;=BRASS!$G$88),($AA30=BRASS!$E$88)),(BRASS!$C$88),(IF(AND($AR30=BRASS!$B$89,($T30&gt;=BRASS!$F$89),($T30&lt;=BRASS!$G$89),($AA30=BRASS!$E$89)),(BRASS!$C$89),(IF(AND($AR30=BRASS!$B$90,($T30&gt;=BRASS!$F$90),($T30&lt;=BRASS!$G$90),($AA30=BRASS!$E$90)),(BRASS!$C$90),(IF(AND($AR30=BRASS!$B$91,($T30&gt;=BRASS!$F$91),($T30&lt;=BRASS!$G$91),($AA30=BRASS!$E$91)),(BRASS!$C$91),(IF(AND($AR30=BRASS!$B$92,($T30&gt;=BRASS!$F$92),($T30&lt;=BRASS!$G$92),($AA30=BRASS!$E$92)),(BRASS!$C$92),(IF(AND($AR30=BRASS!$B$93,($T30&gt;=BRASS!$F$93),($T30&lt;=BRASS!$G$93),($AA30=BRASS!$E$93)),(BRASS!$C$93),(IF(AND($AR30=BRASS!$B$94,($T30&gt;=BRASS!$F$94),($T30&lt;=BRASS!$G$94),($AA30=BRASS!$E$94)),(BRASS!$C$94),(IF(AND($AR30=BRASS!$B$95,($T30&gt;=BRASS!$F$95),($T30&lt;=BRASS!$G$95),($AA30=BRASS!$E$95)),(BRASS!$C$95),(IF(AND($AR30=BRASS!$B$96,($T30&gt;=BRASS!$F$96),($T30&lt;=BRASS!$G$96),($AA30=BRASS!$E$96)),(BRASS!$C$96),(IF(AND($AR30=BRASS!$B$97,($T30&gt;=BRASS!$F$97),($T30&lt;=BRASS!$G$97),($AA30=BRASS!$E$97)),(BRASS!$C$97),("NA"))))))))))))))))))))))))))))))))))))))))))))))))))))))))))))))))))))))))))))</f>
        <v>NA</v>
      </c>
      <c r="BE30" s="97"/>
      <c r="BF30" s="85" t="str">
        <f t="shared" si="18"/>
        <v/>
      </c>
      <c r="BG30" s="85" t="str">
        <f t="shared" si="19"/>
        <v/>
      </c>
      <c r="BH30" s="85" t="str">
        <f>IF(AND($AR30=SS!$B$4,($T30&gt;=SS!$F$4),($T30&lt;=SS!$G$4),($V30=SS!$E$4)),(SS!$C$4),(IF(AND($AR30=SS!$B$5,($T30&gt;=SS!$F$5),($T30&lt;=SS!$G$5),($V30=SS!$E$5)),(SS!$C$5),(IF(AND($AR30=SS!$B$6,($T30&gt;=SS!$F$6),($T30&lt;=SS!$G$6),($V30=SS!$E$6)),(SS!$C$6),(IF(AND($AR30=SS!$B$7,($T30&gt;=SS!$F$7),($T30&lt;=SS!$G$7),($V30=SS!$E$7)),(SS!$C$7),(IF(AND($AR30=SS!$B$8,($T30&gt;=SS!$F$8),($T30&lt;=SS!$G$8),($V30=SS!$E$8)),(SS!$C$8),(IF(AND($AR30=SS!$B$9,($T30&gt;=SS!$F$9),($T30&lt;=SS!$G$9),($V30=SS!$E$9)),(SS!$C$9),(IF(AND($AR30=SS!$B$10,($T30&gt;=SS!$F$10),($T30&lt;=SS!$G$10),($V30=SS!$E$10)),(SS!$C$10),(IF(AND($AR30=SS!$B$11,($T30&gt;=SS!$F$11),($T30&lt;=SS!$G$11),($V30=SS!$E$11)),(SS!$C$11),(IF(AND($AR30=SS!$B$12,($T30&gt;=SS!$F$12),($T30&lt;=SS!$G$12),($V30=SS!$E$12)),(SS!$C$12),(IF(AND($AR30=SS!$B$13,($T30&gt;=SS!$F$13),($T30&lt;=SS!$G$13),($V30=SS!$E$13)),(SS!$C$13),(IF(AND($AR30=SS!$B$14,($T30&gt;=SS!$F$14),($T30&lt;=SS!$G$14),($V30=SS!$E$14)),(SS!$C$14),(IF(AND($AR30=SS!$B$15,($T30&gt;=SS!$F$15),($T30&lt;=SS!$G$15),($V30=SS!$E$15)),(SS!$C$15),(IF(AND($AR30=SS!$B$16,($T30&gt;=SS!$F$16),($T30&lt;=SS!$G$16),($V30=SS!$E$16)),(SS!$C$16),(IF(AND($AR30=SS!$B$17,($T30&gt;=SS!$F$17),($T30&lt;=SS!$G$17),($V30=SS!$E$17)),(SS!$C$17),(IF(AND($AR30=SS!$B$18,($T30&gt;=SS!$F$18),($T30&lt;=SS!$G$18),($V30=SS!$E$18)),(SS!$C$18),(IF(AND($AR30=SS!$B$19,($T30&gt;=SS!$F$19),($T30&lt;=SS!$G$19),($V30=SS!$E$19)),(SS!$C$19),(IF(AND($AR30=SS!$B$20,($T30&gt;=SS!$F$20),($T30&lt;=SS!$G$20),($V30=SS!$E$20)),(SS!$C$20),(IF(AND($AR30=SS!$B$21,($T30&gt;=SS!$F$21),($T30&lt;=SS!$G$21),($V30=SS!$E$21)),(SS!$C$21),(IF(AND($AR30=SS!$B$22,($T30&gt;=SS!$F$22),($T30&lt;=SS!$G$22),($V30=SS!$E$22)),(SS!$C$22),(IF(AND($AR30=SS!$B$23,($T30&gt;=SS!$F$23),($T30&lt;=SS!$G$23),($V30=SS!$E$23)),(SS!$C$23),(IF(AND($AR30=SS!$B$24,($T30&gt;=SS!$F$24),($T30&lt;=SS!$G$24),($V30=SS!$E$24)),(SS!$C$24),(IF(AND($AR30=SS!$B$25,($T30&gt;=SS!$F$25),($T30&lt;=SS!$G$25),($V30=SS!$E$25)),(SS!$C$25),(IF(AND($AR30=SS!$B$26,($T30&gt;=SS!$F$26),($T30&lt;=SS!$G$26),($V30=SS!$E$26)),(SS!$C$26),(IF(AND($AR30=SS!$B$27,($T30&gt;=SS!$F$27),($T30&lt;=SS!$G$27),($V30=SS!$E$27)),(SS!$C$27),(IF(AND($AR30=SS!$B$28,($T30&gt;=SS!$F$28),($T30&lt;=SS!$G$28),($V30=SS!$E$28)),(SS!$C$28),(IF(AND($AR30=SS!$B$29,($T30&gt;=SS!$F$29),($T30&lt;=SS!$G$29),($V30=SS!$E$29)),(SS!$C$29),(IF(AND($AR30=SS!$B$30,($T30&gt;=SS!$F$30),($T30&lt;=SS!$G$30),($V30=SS!$E$30)),(SS!$C$30),("NA"))))))))))))))))))))))))))))))))))))))))))))))))))))))</f>
        <v>NA</v>
      </c>
      <c r="BI30" s="83" t="str">
        <f>(IF(AND($AR30=SS!$B$31,($T30&gt;=SS!$F$31),($T30&lt;=SS!$G$31),($V30=SS!$E$31)),(SS!$C$31),(IF(AND($AR30=SS!$B$32,($T30&gt;=SS!$F$32),($T30&lt;=SS!$G$32),($V30=SS!$E$32)),(SS!$C$32),(IF(AND($AR30=SS!$B$33,($T30&gt;=SS!$F$33),($T30&lt;=SS!$G$33),($V30=SS!$E$33)),(SS!$C$33),(IF(AND($AR30=SS!$B$34,($T30&gt;=SS!$F$34),($T30&lt;=SS!$G$34),($V30=SS!$E$34)),(SS!$C$34),(IF(AND($AR30=SS!$B$35,($T30&gt;=SS!$F$35),($T30&lt;=SS!$G$35),($V30=SS!$E$35)),(SS!$C$35),(IF(AND($AR30=SS!$B$36,($T30&gt;=SS!$F$36),($T30&lt;=SS!$G$36),($V30=SS!$E$36)),(SS!$C$36),(IF(AND($AR30=SS!$B$37,($T30&gt;=SS!$F$37),($T30&lt;=SS!$G$37),($V30=SS!$E$37)),(SS!$C$37),(IF(AND($AR30=SS!$B$38,($T30&gt;=SS!$F$38),($T30&lt;=SS!$G$38),($V30=SS!$E$38)),(SS!$C$38),(IF(AND($AR30=SS!$B$39,($T30&gt;=SS!$F$39),($T30&lt;=SS!$G$39),($V30=SS!$E$39)),(SS!$C$39),(IF(AND($AR30=SS!$B$40,($T30&gt;=SS!$F$40),($T30&lt;=SS!$G$40),($V30=SS!$E$40)),(SS!$C$40),(IF(AND($AR30=SS!$B$41,($T30&gt;=SS!$F$41),($T30&lt;=SS!$G$41),($V30=SS!$E$41)),(SS!$C$41),(IF(AND($AR30=SS!$B$42,($T30&gt;=SS!$F$42),($T30&lt;=SS!$G$42),($V30=SS!$E$42)),(SS!$C$42),(IF(AND($AR30=SS!$B$43,($T30&gt;=SS!$F$43),($T30&lt;=SS!$G$43),($V30=SS!$E$43)),(SS!$C$43),(IF(AND($AR30=SS!$B$44,($T30&gt;=SS!$F$44),($T30&lt;=SS!$G$44),($V30=SS!$E$44)),(SS!$C$44),(IF(AND($AR30=SS!$B$45,($T30&gt;=SS!$F$45),($T30&lt;=SS!$G$45),($V30=SS!$E$45)),(SS!$C$45),(IF(AND($AR30=SS!$B$46,($T30&gt;=SS!$F$46),($T30&lt;=SS!$G$46),($V30=SS!$E$46)),(SS!$C$46),(IF(AND($AR30=SS!$B$47,($T30&gt;=SS!$F$47),($T30&lt;=SS!$G$47),($V30=SS!$E$47)),(SS!$C$47),(IF(AND($AR30=SS!$B$48,($T30&gt;=SS!$F$48),($T30&lt;=SS!$G$48),($V30=SS!$E$48)),(SS!$C$48),(IF(AND($AR30=SS!$B$49,($T30&gt;=SS!$F$49),($T30&lt;=SS!$G$49),($V30=SS!$E$49)),(SS!$C$49),(IF(AND($AR30=SS!$B$50,($T30&gt;=SS!$F$50),($T30&lt;=SS!$G$50),($V30=SS!$E$50)),(SS!$C$50),(IF(AND($AR30=SS!$B$51,($T30&gt;=SS!$F$51),($T30&lt;=SS!$G$51),($V30=SS!$E$51)),(SS!$C$51),(IF(AND($AR30=SS!$B$52,($T30&gt;=SS!$F$52),($T30&lt;=SS!$G$52),($V30=SS!$E$52)),(SS!$C$52),(IF(AND($AR30=SS!$B$53,($T30&gt;=SS!$F$53),($T30&lt;=SS!$G$53),($V30=SS!$E$53)),(SS!$C$53),(IF(AND($AR30=SS!$B$54,($T30&gt;=SS!$F$54),($T30&lt;=SS!$G$54),($V30=SS!$E$54)),(SS!$C$54),(IF(AND($AR30=SS!$B$55,($T30&gt;=SS!$F$55),($T30&lt;=SS!$G$55),($V30=SS!$E$55)),(SS!$C$55),(IF(AND($AR30=SS!$B$56,($T30&gt;=SS!$F$56),($T30&lt;=SS!$G$56),($V30=SS!$E$56)),(SS!$C$56),(IF(AND($AR30=SS!$B$57,($T30&gt;=SS!$F$57),($T30&lt;=SS!$G$57),($V30=SS!$E$57)),(SS!$C$57),(IF(AND($AR30=SS!$B$58,($T30&gt;=SS!$F$58),($T30&lt;=SS!$G$58),($V30=SS!$E$58)),(SS!$C$58),(IF(AND($AR30=SS!$B$59,($T30&gt;=SS!$F$59),($T30&lt;=SS!$G$59),($V30=SS!$E$59)),(SS!$C$59),(IF(AND($AR30=SS!$B$60,($T30&gt;=SS!$F$60),($T30&lt;=SS!$G$60),($V30=SS!$E$60)),(SS!$C$60),("NA")))))))))))))))))))))))))))))))))))))))))))))))))))))))))))))</f>
        <v>NA</v>
      </c>
      <c r="BJ30" s="82" t="str">
        <f>IF(AND($AR30=SS!$B$61,($T30&gt;=SS!$F$61),($T30&lt;=SS!$G$61),($V30=SS!$E$61)),(SS!$C$61),(IF(AND($AR30=SS!$B$62,($T30&gt;=SS!$F$62),($T30&lt;=SS!$G$62),($V30=SS!$E$62)),(SS!$C$62),(IF(AND($AR30=SS!$B$63,($T30&gt;=SS!$F$63),($T30&lt;=SS!$G$63),($V30=SS!$E$63)),(SS!$C$63),(IF(AND($AR30=SS!$B$64,($T30&gt;=SS!$F$64),($T30&lt;=SS!$G$64),($V30=SS!$E$64)),(SS!$C$64),(IF(AND($AR30=SS!$B$65,($T30&gt;=SS!$F$65),($T30&lt;=SS!$G$65),($V30=SS!$E$65)),(SS!$C$65),(IF(AND($AR30=SS!$B$66,($T30&gt;=SS!$F$66),($T30&lt;=SS!$G$66),($V30=SS!$E$66)),(SS!$C$66),(IF(AND($AR30=SS!$B$67,($T30&gt;=SS!$F$67),($T30&lt;=SS!$G$67),($V30=SS!$E$67)),(SS!$C$67),(IF(AND($AR30=SS!$B$68,($T30&gt;=SS!$F$68),($T30&lt;=SS!$G$68),($V30=SS!$E$68)),(SS!$C$68),(IF(AND($AR30=SS!$B$69,($T30&gt;=SS!$F$69),($T30&lt;=SS!$G$69),($V30=SS!$E$69)),(SS!$C$69),(IF(AND($AR30=SS!$B$70,($T30&gt;=SS!$F$70),($T30&lt;=SS!$G$70),($V30=SS!$E$70)),(SS!$C$70),(IF(AND($AR30=SS!$B$71,($T30&gt;=SS!$F$71),($T30&lt;=SS!$G$71),($V30=SS!$E$71)),(SS!$C$71),(IF(AND($AR30=SS!$B$72,($T30&gt;=SS!$F$72),($T30&lt;=SS!$G$72),($V30=SS!$E$72)),(SS!$C$72),(IF(AND($AR30=SS!$B$73,($T30&gt;=SS!$F$73),($T30&lt;=SS!$G$73),($V30=SS!$E$73)),(SS!$C$73),(IF(AND($AR30=SS!$B$74,($T30&gt;=SS!$F$74),($T30&lt;=SS!$G$74),($V30=SS!$E$74)),(SS!$C$74),(IF(AND($AR30=SS!$B$75,($T30&gt;=SS!$F$75),($T30&lt;=SS!$G$75),($V30=SS!$E$75)),(SS!$C$75),(IF(AND($AR30=SS!$B$76,($T30&gt;=SS!$F$76),($T30&lt;=SS!$G$76),($V30=SS!$E$76)),(SS!$C$76),("NA"))))))))))))))))))))))))))))))))</f>
        <v>NA</v>
      </c>
      <c r="BK30" s="82" t="str">
        <f>IF(AND($AR30=SS!$B$77,($T30&gt;=SS!$F$77),($T30&lt;=SS!$G$77),($V30=SS!$E$77)),(SS!$C$77),(IF(AND($AR30=SS!$B$78,($T30&gt;=SS!$F$78),($T30&lt;=SS!$G$78),($V30=SS!$E$78)),(SS!$C$78),(IF(AND($AR30=SS!$B$79,($T30&gt;=SS!$F$79),($T30&lt;=SS!$G$79),($V30=SS!$E$79)),(SS!$C$79),(IF(AND($AR30=SS!$B$80,($T30&gt;=SS!$F$80),($T30&lt;=SS!$G$80),($V30=SS!$E$80)),(SS!$C$80),(IF(AND($AR30=SS!$B$81,($T30&gt;=SS!$F$81),($T30&lt;=SS!$G$81),($V30=SS!$E$81)),(SS!$C$81),(IF(AND($AR30=SS!$B$82,($T30&gt;=SS!$F$82),($T30&lt;=SS!$G$82),($V30=SS!$E$82)),(SS!$C$82),(IF(AND($AR30=SS!$B$83,($T30&gt;=SS!$F$83),($T30&lt;=SS!$G$83),($V30=SS!$E$83)),(SS!$C$83),(IF(AND($AR30=SS!$B$84,($T30&gt;=SS!$F$84),($T30&lt;=SS!$G$84),($V30=SS!$E$84)),(SS!$C$84),(IF(AND($AR30=SS!$B$85,($T30&gt;=SS!$F$85),($T30&lt;=SS!$G$85),($V30=SS!$E$85)),(SS!$C$85),(IF(AND($AR30=SS!$B$86,($T30&gt;=SS!$F$86),($T30&lt;=SS!$G$86),($V30=SS!$E$86)),(SS!$C$86),(IF(AND($AR30=SS!$B$87,($T30&gt;=SS!$F$87),($T30&lt;=SS!$G$87),($V30=SS!$E$87)),(SS!$C$87),(IF(AND($AR30=SS!$B$88,($T30&gt;=SS!$F$88),($T30&lt;=SS!$G$88),($V30=SS!$E$88)),(SS!$C$88),(IF(AND($AR30=SS!$B$89,($T30&gt;=SS!$F$89),($T30&lt;=SS!$G$89),($V30=SS!$E$89)),(SS!$C$89),(IF(AND($AR30=SS!$B$90,($T30&gt;=SS!$F$90),($T30&lt;=SS!$G$90),($V30=SS!$E$90)),(SS!$C$90),(IF(AND($AR30=SS!$B$91,($T30&gt;=SS!$F$91),($T30&lt;=SS!$G$91),($V30=SS!$E$91)),(SS!$C$91),(IF(AND($AR30=SS!$B$92,($T30&gt;=SS!$F$92),($T30&lt;=SS!$G$92),($V30=SS!$E$92)),(SS!$C$92),(IF(AND($AR30=SS!$B$93,($T30&gt;=SS!$F$93),($T30&lt;=SS!$G$93),($V30=SS!$E$93)),(SS!$C$93),(IF(AND($AR30=SS!$B$94,($T30&gt;=SS!$F$94),($T30&lt;=SS!$G$94),($V30=SS!$E$94)),(SS!$C$94),(IF(AND($AR30=SS!$B$95,($T30&gt;=SS!$F$95),($T30&lt;=SS!$G$95),($V30=SS!$E$95)),(SS!$C$95),(IF(AND($AR30=SS!$B$96,($T30&gt;=SS!$F$96),($T30&lt;=SS!$G$96),($V30=SS!$E$96)),(SS!$C$96),("NA"))))))))))))))))))))))))))))))))))))))))</f>
        <v>NA</v>
      </c>
      <c r="BL30" s="85" t="str">
        <f t="shared" si="20"/>
        <v/>
      </c>
      <c r="BM30" s="85" t="str">
        <f t="shared" si="21"/>
        <v/>
      </c>
      <c r="BN30" s="85" t="str">
        <f>IF(AND($AR30=SS!$B$4,($T30&gt;=SS!$F$4),($T30&lt;=SS!$G$4),($AA30=SS!$E$4)),(SS!$C$4),(IF(AND($AR30=SS!$B$5,($T30&gt;=SS!$F$5),($T30&lt;=SS!$G$5),($AA30=SS!$E$5)),(SS!$C$5),(IF(AND($AR30=SS!$B$6,($T30&gt;=SS!$F$6),($T30&lt;=SS!$G$6),($AA30=SS!$E$6)),(SS!$C$6),(IF(AND($AR30=SS!$B$7,($T30&gt;=SS!$F$7),($T30&lt;=SS!$G$7),($AA30=SS!$E$7)),(SS!$C$7),(IF(AND($AR30=SS!$B$8,($T30&gt;=SS!$F$8),($T30&lt;=SS!$G$8),($AA30=SS!$E$8)),(SS!$C$8),(IF(AND($AR30=SS!$B$9,($T30&gt;=SS!$F$9),($T30&lt;=SS!$G$9),($AA30=SS!$E$9)),(SS!$C$9),(IF(AND($AR30=SS!$B$10,($T30&gt;=SS!$F$10),($T30&lt;=SS!$G$10),($AA30=SS!$E$10)),(SS!$C$10),(IF(AND($AR30=SS!$B$11,($T30&gt;=SS!$F$11),($T30&lt;=SS!$G$11),($AA30=SS!$E$11)),(SS!$C$11),(IF(AND($AR30=SS!$B$12,($T30&gt;=SS!$F$12),($T30&lt;=SS!$G$12),($AA30=SS!$E$12)),(SS!$C$12),(IF(AND($AR30=SS!$B$13,($T30&gt;=SS!$F$13),($T30&lt;=SS!$G$13),($AA30=SS!$E$13)),(SS!$C$13),(IF(AND($AR30=SS!$B$14,($T30&gt;=SS!$F$14),($T30&lt;=SS!$G$14),($AA30=SS!$E$14)),(SS!$C$14),(IF(AND($AR30=SS!$B$15,($T30&gt;=SS!$F$15),($T30&lt;=SS!$G$15),($AA30=SS!$E$15)),(SS!$C$15),(IF(AND($AR30=SS!$B$16,($T30&gt;=SS!$F$16),($T30&lt;=SS!$G$16),($AA30=SS!$E$16)),(SS!$C$16),(IF(AND($AR30=SS!$B$17,($T30&gt;=SS!$F$17),($T30&lt;=SS!$G$17),($AA30=SS!$E$17)),(SS!$C$17),(IF(AND($AR30=SS!$B$18,($T30&gt;=SS!$F$18),($T30&lt;=SS!$G$18),($AA30=SS!$E$18)),(SS!$C$18),(IF(AND($AR30=SS!$B$19,($T30&gt;=SS!$F$19),($T30&lt;=SS!$G$19),($AA30=SS!$E$19)),(SS!$C$19),(IF(AND($AR30=SS!$B$20,($T30&gt;=SS!$F$20),($T30&lt;=SS!$G$20),($AA30=SS!$E$20)),(SS!$C$20),(IF(AND($AR30=SS!$B$21,($T30&gt;=SS!$F$21),($T30&lt;=SS!$G$21),($AA30=SS!$E$21)),(SS!$C$21),(IF(AND($AR30=SS!$B$22,($T30&gt;=SS!$F$22),($T30&lt;=SS!$G$22),($AA30=SS!$E$22)),(SS!$C$22),(IF(AND($AR30=SS!$B$23,($T30&gt;=SS!$F$23),($T30&lt;=SS!$G$23),($AA30=SS!$E$23)),(SS!$C$23),(IF(AND($AR30=SS!$B$24,($T30&gt;=SS!$F$24),($T30&lt;=SS!$G$24),($AA30=SS!$E$24)),(SS!$C$24),(IF(AND($AR30=SS!$B$25,($T30&gt;=SS!$F$25),($T30&lt;=SS!$G$25),($AA30=SS!$E$25)),(SS!$C$25),(IF(AND($AR30=SS!$B$26,($T30&gt;=SS!$F$26),($T30&lt;=SS!$G$26),($AA30=SS!$E$26)),(SS!$C$26),(IF(AND($AR30=SS!$B$27,($T30&gt;=SS!$F$27),($T30&lt;=SS!$G$27),($AA30=SS!$E$27)),(SS!$C$27),(IF(AND($AR30=SS!$B$28,($T30&gt;=SS!$F$28),($T30&lt;=SS!$G$28),($AA30=SS!$E$28)),(SS!$C$28),(IF(AND($AR30=SS!$B$29,($T30&gt;=SS!$F$29),($T30&lt;=SS!$G$29),($AA30=SS!$E$29)),(SS!$C$29),(IF(AND($AR30=SS!$B$30,($T30&gt;=SS!$F$30),($T30&lt;=SS!$G$30),($AA30=SS!$E$30)),(SS!$C$30),(IF(AND($AR30=SS!$B$31,($T30&gt;=SS!$F$31),($T30&lt;=SS!$G$31),($AA30=SS!$E$31)),(SS!$C$31),(IF(AND($AR30=SS!$B$32,($T30&gt;=SS!$F$32),($T30&lt;=SS!$G$32),($AA30=SS!$E$32)),(SS!$C$32),(IF(AND($AR30=SS!$B$33,($T30&gt;=SS!$F$33),($T30&lt;=SS!$G$33),($AA30=SS!$E$33)),(SS!$C$33),(IF(AND($AR30=SS!$B$34,($T30&gt;=SS!$F$34),($T30&lt;=SS!$G$34),($AA30=SS!$E$34)),(SS!$C$34),(IF(AND($AR30=SS!$B$35,($T30&gt;=SS!$F$35),($T30&lt;=SS!$G$35),($AA30=SS!$E$35)),(SS!$C$35),(IF(AND($AR30=SS!$B$36,($T30&gt;=SS!$F$36),($T30&lt;=SS!$G$36),($AA30=SS!$E$36)),(SS!$C$36),(IF(AND($AR30=SS!$B$37,($T30&gt;=SS!$F$37),($T30&lt;=SS!$G$37),($AA30=SS!$E$37)),(SS!$C$37),(IF(AND($AR30=SS!$B$38,($T30&gt;=SS!$F$38),($T30&lt;=SS!$G$38),($AA30=SS!$E$38)),(SS!$C$38),(IF(AND($AR30=SS!$B$39,($T30&gt;=SS!$F$39),($T30&lt;=SS!$G$39),($AA30=SS!$E$39)),(SS!$C$39),(IF(AND($AR30=SS!$B$40,($T30&gt;=SS!$F$40),($T30&lt;=SS!$G$40),($AA30=SS!$E$40)),(SS!$C$40),(IF(AND($AR30=SS!$B$41,($T30&gt;=SS!$F$41),($T30&lt;=SS!$G$41),($AA30=SS!$E$41)),(SS!$C$41),(IF(AND($AR30=SS!$B$42,($T30&gt;=SS!$F$42),($T30&lt;=SS!$G$42),($AA30=SS!$E$42)),(SS!$C$42),(IF(AND($AR30=SS!$B$43,($T30&gt;=SS!$F$43),($T30&lt;=SS!$G$43),($AA30=SS!$E$43)),(SS!$C$43),(IF(AND($AR30=SS!$B$44,($T30&gt;=SS!$F$44),($T30&lt;=SS!$G$44),($AA30=SS!$E$44)),(SS!$C$44),(IF(AND($AR30=SS!$B$45,($T30&gt;=SS!$F$45),($T30&lt;=SS!$G$45),($AA30=SS!$E$45)),(SS!$C$45),(IF(AND($AR30=SS!$B$46,($T30&gt;=SS!$F$46),($T30&lt;=SS!$G$46),($AA30=SS!$E$46)),(SS!$C$46),(IF(AND($AR30=SS!$B$47,($T30&gt;=SS!$F$47),($T30&lt;=SS!$G$47),($AA30=SS!$E$47)),(SS!$C$47),(IF(AND($AR30=SS!$B$48,($T30&gt;=SS!$F$48),($T30&lt;=SS!$G$48),($AA30=SS!$E$48)),(SS!$C$48),(IF(AND($AR30=SS!$B$49,($T30&gt;=SS!$F$49),($T30&lt;=SS!$G$49),($AA30=SS!$E$49)),(SS!$C$49),(IF(AND($AR30=SS!$B$50,($T30&gt;=SS!$F$50),($T30&lt;=SS!$G$50),($AA30=SS!$E$50)),(SS!$C$50),(IF(AND($AR30=SS!$B$51,($T30&gt;=SS!$F$51),($T30&lt;=SS!$G$51),($AA30=SS!$E$51)),(SS!$C$51),(IF(AND($AR30=SS!$B$52,($T30&gt;=SS!$F$52),($T30&lt;=SS!$G$52),($AA30=SS!$E$52)),(SS!$C$52),(IF(AND($AR30=SS!$B$53,($T30&gt;=SS!$F$53),($T30&lt;=SS!$G$53),($AA30=SS!$E$53)),(SS!$C$53),(IF(AND($AR30=SS!$B$54,($T30&gt;=SS!$F$54),($T30&lt;=SS!$G$54),($AA30=SS!$E$54)),(SS!$C$54),(IF(AND($AR30=SS!$B$55,($T30&gt;=SS!$F$55),($T30&lt;=SS!$G$55),($AA30=SS!$E$55)),(SS!$C$55),(IF(AND($AR30=SS!$B$56,($T30&gt;=SS!$F$56),($T30&lt;=SS!$G$56),($AA30=SS!$E$56)),(SS!$C$56),(IF(AND($AR30=SS!$B$57,($T30&gt;=SS!$F$57),($T30&lt;=SS!$G$57),($AA30=SS!$E$57)),(SS!$C$57),(IF(AND($AR30=SS!$B$58,($T30&gt;=SS!$F$58),($T30&lt;=SS!$G$58),($AA30=SS!$E$58)),(SS!$C$58),(IF(AND($AR30=SS!$B$59,($T30&gt;=SS!$F$59),($T30&lt;=SS!$G$59),($AA30=SS!$E$59)),(SS!$C$59),("NA"))))))))))))))))))))))))))))))))))))))))))))))))))))))))))))))))))))))))))))))))))))))))))))))))))))))))))))))))</f>
        <v>NA</v>
      </c>
      <c r="BO30" s="83" t="str">
        <f>(IF(AND($AR30=SS!$B$31,($T30&gt;=SS!$F$31),($T30&lt;=SS!$G$31),($AA30=SS!$E$31)),(SS!$C$31),(IF(AND($AR30=SS!$B$32,($T30&gt;=SS!$F$32),($T30&lt;=SS!$G$32),($AA30=SS!$E$32)),(SS!$C$32),(IF(AND($AR30=SS!$B$33,($T30&gt;=SS!$F$33),($T30&lt;=SS!$G$33),($AA30=SS!$E$33)),(SS!$C$33),(IF(AND($AR30=SS!$B$34,($T30&gt;=SS!$F$34),($T30&lt;=SS!$G$34),($AA30=SS!$E$34)),(SS!$C$34),(IF(AND($AR30=SS!$B$35,($T30&gt;=SS!$F$35),($T30&lt;=SS!$G$35),($AA30=SS!$E$35)),(SS!$C$35),(IF(AND($AR30=SS!$B$36,($T30&gt;=SS!$F$36),($T30&lt;=SS!$G$36),($AA30=SS!$E$36)),(SS!$C$36),(IF(AND($AR30=SS!$B$37,($T30&gt;=SS!$F$37),($T30&lt;=SS!$G$37),($AA30=SS!$E$37)),(SS!$C$37),(IF(AND($AR30=SS!$B$38,($T30&gt;=SS!$F$38),($T30&lt;=SS!$G$38),($AA30=SS!$E$38)),(SS!$C$38),(IF(AND($AR30=SS!$B$39,($T30&gt;=SS!$F$39),($T30&lt;=SS!$G$39),($AA30=SS!$E$39)),(SS!$C$39),(IF(AND($AR30=SS!$B$40,($T30&gt;=SS!$F$40),($T30&lt;=SS!$G$40),($AA30=SS!$E$40)),(SS!$C$40),(IF(AND($AR30=SS!$B$41,($T30&gt;=SS!$F$41),($T30&lt;=SS!$G$41),($AA30=SS!$E$41)),(SS!$C$41),(IF(AND($AR30=SS!$B$42,($T30&gt;=SS!$F$42),($T30&lt;=SS!$G$42),($AA30=SS!$E$42)),(SS!$C$42),(IF(AND($AR30=SS!$B$43,($T30&gt;=SS!$F$43),($T30&lt;=SS!$G$43),($AA30=SS!$E$43)),(SS!$C$43),(IF(AND($AR30=SS!$B$44,($T30&gt;=SS!$F$44),($T30&lt;=SS!$G$44),($AA30=SS!$E$44)),(SS!$C$44),(IF(AND($AR30=SS!$B$45,($T30&gt;=SS!$F$45),($T30&lt;=SS!$G$45),($AA30=SS!$E$45)),(SS!$C$45),(IF(AND($AR30=SS!$B$46,($T30&gt;=SS!$F$46),($T30&lt;=SS!$G$46),($AA30=SS!$E$46)),(SS!$C$46),(IF(AND($AR30=SS!$B$47,($T30&gt;=SS!$F$47),($T30&lt;=SS!$G$47),($AA30=SS!$E$47)),(SS!$C$47),(IF(AND($AR30=SS!$B$48,($T30&gt;=SS!$F$48),($T30&lt;=SS!$G$48),($AA30=SS!$E$48)),(SS!$C$48),(IF(AND($AR30=SS!$B$49,($T30&gt;=SS!$F$49),($T30&lt;=SS!$G$49),($AA30=SS!$E$49)),(SS!$C$49),(IF(AND($AR30=SS!$B$50,($T30&gt;=SS!$F$50),($T30&lt;=SS!$G$50),($AA30=SS!$E$50)),(SS!$C$50),(IF(AND($AR30=SS!$B$51,($T30&gt;=SS!$F$51),($T30&lt;=SS!$G$51),($AA30=SS!$E$51)),(SS!$C$51),(IF(AND($AR30=SS!$B$52,($T30&gt;=SS!$F$52),($T30&lt;=SS!$G$52),($AA30=SS!$E$52)),(SS!$C$52),(IF(AND($AR30=SS!$B$53,($T30&gt;=SS!$F$53),($T30&lt;=SS!$G$53),($AA30=SS!$E$53)),(SS!$C$53),(IF(AND($AR30=SS!$B$54,($T30&gt;=SS!$F$54),($T30&lt;=SS!$G$54),($AA30=SS!$E$54)),(SS!$C$54),(IF(AND($AR30=SS!$B$55,($T30&gt;=SS!$F$55),($T30&lt;=SS!$G$55),($AA30=SS!$E$55)),(SS!$C$55),(IF(AND($AR30=SS!$B$56,($T30&gt;=SS!$F$56),($T30&lt;=SS!$G$56),($AA30=SS!$E$56)),(SS!$C$56),(IF(AND($AR30=SS!$B$57,($T30&gt;=SS!$F$57),($T30&lt;=SS!$G$57),($AA30=SS!$E$57)),(SS!$C$57),(IF(AND($AR30=SS!$B$58,($T30&gt;=SS!$F$58),($T30&lt;=SS!$G$58),($AA30=SS!$E$58)),(SS!$C$58),(IF(AND($AR30=SS!$B$59,($T30&gt;=SS!$F$59),($T30&lt;=SS!$G$59),($AA30=SS!$E$59)),(SS!$C$59),("NA")))))))))))))))))))))))))))))))))))))))))))))))))))))))))))</f>
        <v>NA</v>
      </c>
      <c r="BP30" s="152" t="str">
        <f>IF(AND($AR30=SS!$B$61,($T30&gt;=SS!$F$61),($T30&lt;=SS!$G$61),($AA30=SS!$E$61)),(SS!$C$61),(IF(AND($AR30=SS!$B$62,($T30&gt;=SS!$F$62),($T30&lt;=SS!$G$62),($AA30=SS!$E$62)),(SS!$C$62),(IF(AND($AR30=SS!$B$63,($T30&gt;=SS!$F$63),($T30&lt;=SS!$G$63),($AA30=SS!$E$63)),(SS!$C$63),(IF(AND($AR30=SS!$B$64,($T30&gt;=SS!$F$64),($T30&lt;=SS!$G$64),($AA30=SS!$E$64)),(SS!$C$64),(IF(AND($AR30=SS!$B$65,($T30&gt;=SS!$F$65),($T30&lt;=SS!$G$65),($AA30=SS!$E$65)),(SS!$C$65),(IF(AND($AR30=SS!$B$66,($T30&gt;=SS!$F$66),($T30&lt;=SS!$G$66),($AA30=SS!$E$66)),(SS!$C$66),(IF(AND($AR30=SS!$B$67,($T30&gt;=SS!$F$67),($T30&lt;=SS!$G$67),($AA30=SS!$E$67)),(SS!$C$67),(IF(AND($AR30=SS!$B$68,($T30&gt;=SS!$F$68),($T30&lt;=SS!$G$68),($AA30=SS!$E$68)),(SS!$C$68),(IF(AND($AR30=SS!$B$69,($T30&gt;=SS!$F$69),($T30&lt;=SS!$G$69),($AA30=SS!$E$69)),(SS!$C$69),(IF(AND($AR30=SS!$B$70,($T30&gt;=SS!$F$70),($T30&lt;=SS!$G$70),($AA30=SS!$E$70)),(SS!$C$70),(IF(AND($AR30=SS!$B$71,($T30&gt;=SS!$F$71),($T30&lt;=SS!$G$71),($AA30=SS!$E$71)),(SS!$C$71),(IF(AND($AR30=SS!$B$72,($T30&gt;=SS!$F$72),($T30&lt;=SS!$G$72),($AA30=SS!$E$72)),(SS!$C$72),(IF(AND($AR30=SS!$B$73,($T30&gt;=SS!$F$73),($T30&lt;=SS!$G$73),($AA30=SS!$E$73)),(SS!$C$73),(IF(AND($AR30=SS!$B$74,($T30&gt;=SS!$F$74),($T30&lt;=SS!$G$74),($AA30=SS!$E$74)),(SS!$C$74),(IF(AND($AR30=SS!$B$75,($T30&gt;=SS!$F$75),($T30&lt;=SS!$G$75),($AA30=SS!$E$75)),(SS!$C$75),(IF(AND($AR30=SS!$B$76,($T30&gt;=SS!$F$76),($T30&lt;=SS!$G$76),($AA30=SS!$E$76)),(SS!$C$76),("NA"))))))))))))))))))))))))))))))))</f>
        <v>NA</v>
      </c>
      <c r="BQ30" s="152" t="str">
        <f>IF(AND($AR30=SS!$B$77,($T30&gt;=SS!$F$77),($T30&lt;=SS!$G$77),($AA30=SS!$E$77)),(SS!$C$77),(IF(AND($AR30=SS!$B$78,($T30&gt;=SS!$F$78),($T30&lt;=SS!$G$78),($AA30=SS!$E$78)),(SS!$C$78),(IF(AND($AR30=SS!$B$79,($T30&gt;=SS!$F$79),($T30&lt;=SS!$G$79),($AA30=SS!$E$79)),(SS!$C$79),(IF(AND($AR30=SS!$B$80,($T30&gt;=SS!$F$80),($T30&lt;=SS!$G$80),($AA30=SS!$E$80)),(SS!$C$80),(IF(AND($AR30=SS!$B$81,($T30&gt;=SS!$F$81),($T30&lt;=SS!$G$81),($AA30=SS!$E$81)),(SS!$C$81),(IF(AND($AR30=SS!$B$82,($T30&gt;=SS!$F$82),($T30&lt;=SS!$G$82),($AA30=SS!$E$82)),(SS!$C$82),(IF(AND($AR30=SS!$B$83,($T30&gt;=SS!$F$83),($T30&lt;=SS!$G$83),($AA30=SS!$E$83)),(SS!$C$83),(IF(AND($AR30=SS!$B$84,($T30&gt;=SS!$F$84),($T30&lt;=SS!$G$84),($AA30=SS!$E$84)),(SS!$C$84),(IF(AND($AR30=SS!$B$85,($T30&gt;=SS!$F$85),($T30&lt;=SS!$G$85),($AA30=SS!$E$85)),(SS!$C$85),(IF(AND($AR30=SS!$B$86,($T30&gt;=SS!$F$86),($T30&lt;=SS!$G$86),($AA30=SS!$E$86)),(SS!$C$86),(IF(AND($AR30=SS!$B$87,($T30&gt;=SS!$F$87),($T30&lt;=SS!$G$87),($AA30=SS!$E$87)),(SS!$C$87),(IF(AND($AR30=SS!$B$88,($T30&gt;=SS!$F$88),($T30&lt;=SS!$G$88),($AA30=SS!$E$88)),(SS!$C$88),(IF(AND($AR30=SS!$B$89,($T30&gt;=SS!$F$89),($T30&lt;=SS!$G$89),($AA30=SS!$E$89)),(SS!$C$89),(IF(AND($AR30=SS!$B$90,($T30&gt;=SS!$F$90),($T30&lt;=SS!$G$90),($AA30=SS!$E$90)),(SS!$C$90),(IF(AND($AR30=SS!$B$91,($T30&gt;=SS!$F$91),($T30&lt;=SS!$G$91),($AA30=SS!$E$91)),(SS!$C$91),(IF(AND($AR30=SS!$B$92,($T30&gt;=SS!$F$92),($T30&lt;=SS!$G$92),($AA30=SS!$E$92)),(SS!$C$92),(IF(AND($AR30=SS!$B$93,($T30&gt;=SS!$F$93),($T30&lt;=SS!$G$93),($AA30=SS!$E$93)),(SS!$C$93),(IF(AND($AR30=SS!$B$94,($T30&gt;=SS!$F$94),($T30&lt;=SS!$G$94),($AA30=SS!$E$94)),(SS!$C$94),(IF(AND($AR30=SS!$B$95,($T30&gt;=SS!$F$95),($T30&lt;=SS!$G$95),($AA30=SS!$E$95)),(SS!$C$95),(IF(AND($AR30=SS!$B$96,($T30&gt;=SS!$F$96),($T30&lt;=SS!$G$96),($AA30=SS!$E$96)),(SS!$C$96),("NA"))))))))))))))))))))))))))))))))))))))))</f>
        <v>NA</v>
      </c>
      <c r="BR30" s="84"/>
    </row>
    <row r="31" spans="1:70" s="53" customFormat="1" ht="38.25" customHeight="1" x14ac:dyDescent="0.35">
      <c r="A31" s="297"/>
      <c r="B31" s="277"/>
      <c r="C31" s="275"/>
      <c r="D31" s="147"/>
      <c r="E31" s="163"/>
      <c r="F31" s="146" t="s">
        <v>532</v>
      </c>
      <c r="G31" s="277"/>
      <c r="H31" s="275"/>
      <c r="I31" s="278"/>
      <c r="J31" s="278"/>
      <c r="K31" s="284"/>
      <c r="L31" s="277"/>
      <c r="M31" s="277"/>
      <c r="N31" s="147" t="str">
        <f t="shared" si="22"/>
        <v>/LIP-1 - TBA-10</v>
      </c>
      <c r="O31" s="147" t="str">
        <f>P22&amp;" - "&amp;Q31</f>
        <v>LIP-1 - TBA-10</v>
      </c>
      <c r="P31" s="300"/>
      <c r="Q31" s="94" t="s">
        <v>538</v>
      </c>
      <c r="R31" s="300"/>
      <c r="S31" s="291"/>
      <c r="T31" s="294"/>
      <c r="U31" s="287"/>
      <c r="V31" s="290"/>
      <c r="W31" s="281"/>
      <c r="X31" s="303"/>
      <c r="Y31" s="306"/>
      <c r="Z31" s="303"/>
      <c r="AA31" s="290"/>
      <c r="AB31" s="281"/>
      <c r="AC31" s="303"/>
      <c r="AD31" s="306"/>
      <c r="AE31" s="291"/>
      <c r="AF31" s="149"/>
      <c r="AG31" s="147"/>
      <c r="AH31" s="150"/>
      <c r="AI31" s="147">
        <v>3</v>
      </c>
      <c r="AJ31" s="150"/>
      <c r="AK31" s="64"/>
      <c r="AL31" s="64" t="s">
        <v>512</v>
      </c>
      <c r="AO31" s="63"/>
      <c r="AP31" s="59"/>
      <c r="AQ31" s="82" t="str">
        <f t="shared" si="13"/>
        <v/>
      </c>
      <c r="AR31" s="82" t="str">
        <f>'GLAND SELEC. INPUT &amp; NOTES SHT'!$H$16</f>
        <v>BRACO</v>
      </c>
      <c r="AS31" s="82" t="str">
        <f t="shared" si="14"/>
        <v/>
      </c>
      <c r="AT31" s="82" t="str">
        <f t="shared" si="15"/>
        <v/>
      </c>
      <c r="AU31" s="82" t="str">
        <f>IF(AND($AR31=BRASS!$B$4,($T31&gt;=BRASS!$F$4),($T31&lt;=BRASS!$G$4),($V31=BRASS!$E$4)),(BRASS!$C$4),(IF(AND($AR31=BRASS!$B$5,($T31&gt;=BRASS!$F$5),($T31&lt;=BRASS!$G$5),($V31=BRASS!$E$5)),(BRASS!$C$5),(IF(AND($AR31=BRASS!$B$6,($T31&gt;=BRASS!$F$6),($T31&lt;=BRASS!$G$6),($V31=BRASS!$E$6)),(BRASS!$C$6),(IF(AND($AR31=BRASS!$B$7,($T31&gt;=BRASS!$F$7),($T31&lt;=BRASS!$G$7),($V31=BRASS!$E$7)),(BRASS!$C$7),(IF(AND($AR31=BRASS!$B$8,($T31&gt;=BRASS!$F$8),($T31&lt;=BRASS!$G$8),($V31=BRASS!$E$8)),(BRASS!$C$8),(IF(AND($AR31=BRASS!$B$9,($T31&gt;=BRASS!$F$9),($T31&lt;=BRASS!$G$9),($V31=BRASS!$E$9)),(BRASS!$C$9),(IF(AND($AR31=BRASS!$B$10,($T31&gt;=BRASS!$F$10),($T31&lt;=BRASS!$G$10),($V31=BRASS!$E$10)),(BRASS!$C$10),(IF(AND($AR31=BRASS!$B$11,($T31&gt;=BRASS!$F$11),($T31&lt;=BRASS!$G$11),($V31=BRASS!$E$11)),(BRASS!$C$11),(IF(AND($AR31=BRASS!$B$12,($T31&gt;=BRASS!$F$12),($T31&lt;=BRASS!$G$12),($V31=BRASS!$E$12)),(BRASS!$C$12),(IF(AND($AR31=BRASS!$B$13,($T31&gt;=BRASS!$F$13),($T31&lt;=BRASS!$G$13),($V31=BRASS!$E$13)),(BRASS!$C$13),(IF(AND($AR31=BRASS!$B$14,($T31&gt;=BRASS!$F$14),($T31&lt;=BRASS!$G$14),($V31=BRASS!$E$14)),(BRASS!$C$14),(IF(AND($AR31=BRASS!$B$15,($T31&gt;=BRASS!$F$15),($T31&lt;=BRASS!$G$15),($V31=BRASS!$E$15)),(BRASS!$C$15),(IF(AND($AR31=BRASS!$B$16,($T31&gt;=BRASS!$F$16),($T31&lt;=BRASS!$G$16),($V31=BRASS!$E$16)),(BRASS!$C$16),(IF(AND($AR31=BRASS!$B$17,($T31&gt;=BRASS!$F$17),($T31&lt;=BRASS!$G$17),($V31=BRASS!$E$17)),(BRASS!$C$17),(IF(AND($AR31=BRASS!$B$18,($T31&gt;=BRASS!$F$18),($T31&lt;=BRASS!$G$18),($V31=BRASS!$E$18)),(BRASS!$C$18),(IF(AND($AR31=BRASS!$B$19,($T31&gt;=BRASS!$F$19),($T31&lt;=BRASS!$G$19),($V31=BRASS!$E$19)),(BRASS!$C$19),(IF(AND($AR31=BRASS!$B$20,($T31&gt;=BRASS!$F$20),($T31&lt;=BRASS!$G$20),($V31=BRASS!$E$20)),(BRASS!$C$20),(IF(AND($AR31=BRASS!$B$21,($T31&gt;=BRASS!$F$21),($T31&lt;=BRASS!$G$21),($V31=BRASS!$E$21)),(BRASS!$C$21),(IF(AND($AR31=BRASS!$B$22,($T31&gt;=BRASS!$F$22),($T31&lt;=BRASS!$G$22),($V31=BRASS!$E$22)),(BRASS!$C$22),(IF(AND($AR31=BRASS!$B$23,($T31&gt;=BRASS!$F$23),($T31&lt;=BRASS!$G$23),($V31=BRASS!$E$23)),(BRASS!$C$23),(IF(AND($AR31=BRASS!$B$24,($T31&gt;=BRASS!$F$24),($T31&lt;=BRASS!$G$24),($V31=BRASS!$E$24)),(BRASS!$C$24),(IF(AND($AR31=BRASS!$B$25,($T31&gt;=BRASS!$F$25),($T31&lt;=BRASS!$G$25),($V31=BRASS!$E$25)),(BRASS!$C$25),(IF(AND($AR31=BRASS!$B$26,($T31&gt;=BRASS!$F$26),($T31&lt;=BRASS!$G$26),($V31=BRASS!$E$26)),(BRASS!$C$26),(IF(AND($AR31=BRASS!$B$27,($T31&gt;=BRASS!$F$27),($T31&lt;=BRASS!$G$27),($V31=BRASS!$E$27)),(BRASS!$C$27),(IF(AND($AR31=BRASS!$B$28,($T31&gt;=BRASS!$F$28),($T31&lt;=BRASS!$G$28),($V31=BRASS!$E$28)),(BRASS!$C$28),(IF(AND($AR31=BRASS!$B$29,($T31&gt;=BRASS!$F$29),($T31&lt;=BRASS!$G$29),($V31=BRASS!$E$29)),(BRASS!$C$29),(IF(AND($AR31=BRASS!$B$30,($T31&gt;=BRASS!$F$30),($T31&lt;=BRASS!$G$30),($V31=BRASS!$E$30)),(BRASS!$C$30),(IF(AND($AR31=BRASS!$B$31,($T31&gt;=BRASS!$F$31),($T31&lt;=BRASS!$G$31),($V31=BRASS!$E$31)),(BRASS!$C$31),(IF(AND($AR31=BRASS!$B$32,($T31&gt;=BRASS!$F$32),($T31&lt;=BRASS!$G$32),($V31=BRASS!$E$32)),(BRASS!$C$32),(IF(AND($AR31=BRASS!$B$33,($T31&gt;=BRASS!$F$33),($T31&lt;=BRASS!$G$33),($V31=BRASS!$E$33)),(BRASS!$C$33),(IF(AND($AR31=BRASS!$B$34,($T31&gt;=BRASS!$F$34),($T31&lt;=BRASS!$G$34),($V31=BRASS!$E$34)),(BRASS!$C$34),(IF(AND($AR31=BRASS!$B$35,($T31&gt;=BRASS!$F$35),($T31&lt;=BRASS!$G$35),($V31=BRASS!$E$35)),(BRASS!$C$35),(IF(AND($AR31=BRASS!$B$36,($T31&gt;=BRASS!$F$36),($T31&lt;=BRASS!$G$36),($V31=BRASS!$E$36)),(BRASS!$C$36),(IF(AND($AR31=BRASS!$B$37,($T31&gt;=BRASS!$F$37),($T31&lt;=BRASS!$G$37),($V31=BRASS!$E$37)),(BRASS!$C$37),(IF(AND($AR31=BRASS!$B$38,($T31&gt;=BRASS!$F$38),($T31&lt;=BRASS!$G$38),($V31=BRASS!$E$38)),(BRASS!$C$38),(IF(AND($AR31=BRASS!$B$39,($T31&gt;=BRASS!$F$39),($T31&lt;=BRASS!$G$39),($V31=BRASS!$E$39)),(BRASS!$C$39),(IF(AND($AR31=BRASS!$B$40,($T31&gt;=BRASS!$F$40),($T31&lt;=BRASS!$G$40),($V31=BRASS!$E$40)),(BRASS!$C$40),(IF(AND($AR31=BRASS!$B$41,($T31&gt;=BRASS!$F$41),($T31&lt;=BRASS!$G$41),($V31=BRASS!$E$41)),(BRASS!$C$41),(IF(AND($AR31=BRASS!$B$42,($T31&gt;=BRASS!$F$42),($T31&lt;=BRASS!$G$42),($V31=BRASS!$E$42)),(BRASS!$C$42),(IF(AND($AR31=BRASS!$B$43,($T31&gt;=BRASS!$F$43),($T31&lt;=BRASS!$G$43),($V31=BRASS!$E$43)),(BRASS!$C$43),(IF(AND($AR31=BRASS!$B$44,($T31&gt;=BRASS!$F$44),($T31&lt;=BRASS!$G$44),($V31=BRASS!$E$44)),(BRASS!$C$44),(IF(AND($AR31=BRASS!$B$45,($T31&gt;=BRASS!$F$45),($T31&lt;=BRASS!$G$45),($V31=BRASS!$E$45)),(BRASS!$C$45),(IF(AND($AR31=BRASS!$B$46,($T31&gt;=BRASS!$F$46),($T31&lt;=BRASS!$G$46),($V31=BRASS!$E$46)),(BRASS!$C$46),(IF(AND($AR31=BRASS!$B$47,($T31&gt;=BRASS!$F$47),($T31&lt;=BRASS!$G$47),($V31=BRASS!$E$47)),(BRASS!$C$47),(IF(AND($AR31=BRASS!$B$48,($T31&gt;=BRASS!$F$48),($T31&lt;=BRASS!$G$48),($V31=BRASS!$E$48)),(BRASS!$C$48),(IF(AND($AR31=BRASS!$B$49,($T31&gt;=BRASS!$F$49),($T31&lt;=BRASS!$G$49),($V31=BRASS!$E$49)),(BRASS!$C$49),(IF(AND($AR31=BRASS!$B$50,($T31&gt;=BRASS!$F$50),($T31&lt;=BRASS!$G$50),($V31=BRASS!$E$50)),(BRASS!$C$50),(IF(AND($AR31=BRASS!$B$51,($T31&gt;=BRASS!$F$51),($T31&lt;=BRASS!$G$51),($V31=BRASS!$E$51)),(BRASS!$C$51),(IF(AND($AR31=BRASS!$B$52,($T31&gt;=BRASS!$F$52),($T31&lt;=BRASS!$G$52),($V31=BRASS!$E$52)),(BRASS!$C$52),(IF(AND($AR31=BRASS!$B$53,($T31&gt;=BRASS!$F$53),($T31&lt;=BRASS!$G$53),($V31=BRASS!$E$53)),(BRASS!$C$53),(IF(AND($AR31=BRASS!$B$54,($T31&gt;=BRASS!$F$54),($T31&lt;=BRASS!$G$54),($V31=BRASS!$E$54)),(BRASS!$C$54),(IF(AND($AR31=BRASS!$B$55,($T31&gt;=BRASS!$F$55),($T31&lt;=BRASS!$G$55),($V31=BRASS!$E$55)),(BRASS!$C$55),(IF(AND($AR31=BRASS!$B$56,($T31&gt;=BRASS!$F$56),($T31&lt;=BRASS!$G$56),($V31=BRASS!$E$56)),(BRASS!$C$56),(IF(AND($AR31=BRASS!$B$57,($T31&gt;=BRASS!$F$57),($T31&lt;=BRASS!$G$57),($V31=BRASS!$E$57)),(BRASS!$C$57),(IF(AND($AR31=BRASS!$B$58,($T31&gt;=BRASS!$F$58),($T31&lt;=BRASS!$G$58),($V31=BRASS!$E$58)),(BRASS!$C$58),(IF(AND($AR31=BRASS!$B$59,($T31&gt;=BRASS!$F$59),($T31&lt;=BRASS!$G$59),($V31=BRASS!$E$59)),(BRASS!$C$59),("NA"))))))))))))))))))))))))))))))))))))))))))))))))))))))))))))))))))))))))))))))))))))))))))))))))))))))))))))))))</f>
        <v>NA</v>
      </c>
      <c r="AV31" s="83" t="str">
        <f>(IF(AND($AR31=BRASS!$B$98,($T31&gt;=BRASS!$F$98),($T31&lt;=BRASS!$G$98),($V31=BRASS!$E$98)),(BRASS!$C$98),(IF(AND($AR31=BRASS!$B$99,($T31&gt;=BRASS!$F$99),($T31&lt;=BRASS!$G$99),($V31=BRASS!$E$99)),(BRASS!$C$99),(IF(AND($AR31=BRASS!$B$100,($T31&gt;=BRASS!$F$100),($T31&lt;=BRASS!$G$100),($V31=BRASS!$E$100)),(BRASS!$C$100),(IF(AND($AR31=BRASS!$B$101,($T31&gt;=BRASS!$F$101),($T31&lt;=BRASS!$G$101),($V31=BRASS!$E$101)),(BRASS!$C$101),(IF(AND($AR31=BRASS!$B$102,($T31&gt;=BRASS!$F$102),($T31&lt;=BRASS!$G$102),($V31=BRASS!$E$102)),(BRASS!$C$102),(IF(AND($AR31=BRASS!$B$103,($T31&gt;=BRASS!$F$103),($T31&lt;=BRASS!$G$103),($V31=BRASS!$E$103)),(BRASS!$C$103),(IF(AND($AR31=BRASS!$B$104,($T31&gt;=BRASS!$F$104),($T31&lt;=BRASS!$G$104),($V31=BRASS!$E$104)),(BRASS!$C$104),(IF(AND($AR31=BRASS!$B$105,($T31&gt;=BRASS!$F$105),($T31&lt;=BRASS!$G$105),($V31=BRASS!$E$105)),(BRASS!$C$105),(IF(AND($AR31=BRASS!$B$106,($T31&gt;=BRASS!$F$106),($T31&lt;=BRASS!$G$106),($V31=BRASS!$E$106)),(BRASS!$C$106),(IF(AND($AR31=BRASS!$B$107,($T31&gt;=BRASS!$F$107),($T31&lt;=BRASS!$G$107),($V31=BRASS!$E$107)),(BRASS!$C$107),(IF(AND($AR31=BRASS!$B$108,($T31&gt;=BRASS!$F$108),($T31&lt;=BRASS!$G$108),($V31=BRASS!$E$108)),(BRASS!$C$108),(IF(AND($AR31=BRASS!$B$109,($T31&gt;=BRASS!$F$109),($T31&lt;=BRASS!$G$109),($V31=BRASS!$E$109)),(BRASS!$C$109),(IF(AND($AR31=BRASS!$B$110,($T31&gt;=BRASS!$F$110),($T31&lt;=BRASS!$G$110),($V31=BRASS!$E$110)),(BRASS!$C$110),(IF(AND($AR31=BRASS!$B$111,($T31&gt;=BRASS!$F$111),($T31&lt;=BRASS!$G$111),($V31=BRASS!$E$111)),(BRASS!$C$111),(IF(AND($AR31=BRASS!$B$112,($T31&gt;=BRASS!$F$112),($T31&lt;=BRASS!$G$112),($V31=BRASS!$E$112)),(BRASS!$C$112),(IF(AND($AR31=BRASS!$B$113,($T31&gt;=BRASS!$F$113),($T31&lt;=BRASS!$G$113),($V31=BRASS!$E$113)),(BRASS!$C$113),(IF(AND($AR31=BRASS!$B$114,($T31&gt;=BRASS!$F$114),($T31&lt;=BRASS!$G$114),($V31=BRASS!$E$114)),(BRASS!$C$114),(IF(AND($AR31=BRASS!$B$115,($T31&gt;=BRASS!$F$115),($T31&lt;=BRASS!$G$115),($V31=BRASS!$E$115)),(BRASS!$C$115),(IF(AND($AR31=BRASS!$B$116,($T31&gt;=BRASS!$F$116),($T31&lt;=BRASS!$G$116),($V31=BRASS!$E$116)),(BRASS!$C$116),(IF(AND($AR31=BRASS!$B$117,($T31&gt;=BRASS!$F$117),($T31&lt;=BRASS!$G$117),($V31=BRASS!$E$117)),(BRASS!$C$117),(IF(AND($AR31=BRASS!$B$118,($T31&gt;=BRASS!$F$118),($T31&lt;=BRASS!$G$118),($V31=BRASS!$E$118)),(BRASS!$C$118),(IF(AND($AR31=BRASS!$B$119,($T31&gt;=BRASS!$F$119),($T31&lt;=BRASS!$G$119),($V31=BRASS!$E$119)),(BRASS!$C$119),(IF(AND($AR31=BRASS!$B$120,($T31&gt;=BRASS!$F$120),($T31&lt;=BRASS!$G$120),($V31=BRASS!$E$120)),(BRASS!$C$120),(IF(AND($AR31=BRASS!$B$121,($T31&gt;=BRASS!$F$121),($T31&lt;=BRASS!$G$121),($V31=BRASS!$E$121)),(BRASS!$C$121),(IF(AND($AR31=BRASS!$B$122,($T31&gt;=BRASS!$F$122),($T31&lt;=BRASS!$G$122),($V31=BRASS!$E$122)),(BRASS!$C$122),(IF(AND($AR31=BRASS!$B$123,($T31&gt;=BRASS!$F$123),($T31&lt;=BRASS!$G$123),($V31=BRASS!$E$123)),(BRASS!$C$123),(IF(AND($AR31=BRASS!$B$124,($T31&gt;=BRASS!$F$124),($T31&lt;=BRASS!$G$124),($V31=BRASS!$E$124)),(BRASS!$C$124),(IF(AND($AR31=BRASS!$B$125,($T31&gt;=BRASS!$F$125),($T31&lt;=BRASS!$G$125),($V31=BRASS!$E$125)),(BRASS!$C$125),(IF(AND($AR31=BRASS!$B$126,($T31&gt;=BRASS!$F$126),($T31&lt;=BRASS!$G$126),($V31=BRASS!$E$126)),(BRASS!$C$126),(IF(AND($AR31=BRASS!$B$127,($T31&gt;=BRASS!$F$127),($T31&lt;=BRASS!$G$127),($V31=BRASS!$E$127)),(BRASS!$C$127),(IF(AND($AR31=BRASS!$B$128,($T31&gt;=BRASS!$F$128),($T31&lt;=BRASS!$G$128),($V31=BRASS!$E$128)),(BRASS!$C$128),(IF(AND($AR31=BRASS!$B$129,($T31&gt;=BRASS!$F$129),($T31&lt;=BRASS!$G$129),($V31=BRASS!$E$129)),(BRASS!$C$129),(IF(AND($AR31=BRASS!$B$130,($T31&gt;=BRASS!$F$130),($T31&lt;=BRASS!$G$130),($V31=BRASS!$E$130)),(BRASS!$C$130),(IF(AND($AR31=BRASS!$B$131,($T31&gt;=BRASS!$F$131),($T31&lt;=BRASS!$G$131),($V31=BRASS!$E$131)),(BRASS!$C$131),(IF(AND($AR31=BRASS!$B$132,($T31&gt;=BRASS!$F$132),($T31&lt;=BRASS!$G$132),($V31=BRASS!$E$132)),(BRASS!$C$132),(IF(AND($AR31=BRASS!$B$133,($T31&gt;=BRASS!$F$133),($T31&lt;=BRASS!$G$133),($V31=BRASS!$E$133)),(BRASS!$C$133),(IF(AND($AR31=BRASS!$B$134,($T31&gt;=BRASS!$F$134),($T31&lt;=BRASS!$G$134),($V31=BRASS!$E$134)),(BRASS!$C$134),(IF(AND($AR31=BRASS!$B$135,($T31&gt;=BRASS!$F$135),($T31&lt;=BRASS!$G$135),($V31=BRASS!$E$135)),(BRASS!$C$135),(IF(AND($AR31=BRASS!$B$136,($T31&gt;=BRASS!$F$136),($T31&lt;=BRASS!$G$136),($V31=BRASS!$E$136)),(BRASS!$C$136),(IF(AND($AR31=BRASS!$B$137,($T31&gt;=BRASS!$F$137),($T31&lt;=BRASS!$G$137),($V31=BRASS!$E$137)),(BRASS!$C$137),(IF(AND($AR31=BRASS!$B$138,($T31&gt;=BRASS!$F$138),($T31&lt;=BRASS!$G$138),($V31=BRASS!$E$138)),(BRASS!$C$138),(IF(AND($AR31=BRASS!$B$139,($T31&gt;=BRASS!$F$139),($T31&lt;=BRASS!$G$139),($V31=BRASS!$E$139)),(BRASS!$C$139),(IF(AND($AR31=BRASS!$B$140,($T31&gt;=BRASS!$F$140),($T31&lt;=BRASS!$G$140),($V31=BRASS!$E$140)),(BRASS!$C$140),(IF(AND($AR31=BRASS!$B$141,($T31&gt;=BRASS!$F$141),($T31&lt;=BRASS!$G$141),($V31=BRASS!$E$141)),(BRASS!$C$141),(IF(AND($AR31=BRASS!$B$142,($T31&gt;=BRASS!$F$142),($T31&lt;=BRASS!$G$142),($V31=BRASS!$E$142)),(BRASS!$C$142),(IF(AND($AR31=BRASS!$B$143,($T31&gt;=BRASS!$F$143),($T31&lt;=BRASS!$G$143),($V31=BRASS!$E$143)),(BRASS!$C$143),(IF(AND($AR31=BRASS!$B$144,($T31&gt;=BRASS!$F$144),($T31&lt;=BRASS!$G$144),($V31=BRASS!$E$144)),(BRASS!$C$144),(IF(AND($AR31=BRASS!$B$145,($T31&gt;=BRASS!$F$145),($T31&lt;=BRASS!$G$145),($V31=BRASS!$E$145)),(BRASS!$C$145),(IF(AND($AR31=BRASS!$B$145,($T31&gt;=BRASS!$F$145),($T31&lt;=BRASS!$G$145),($V31=BRASS!$E$145)),(BRASS!$C$145),(IF(AND($AR31=BRASS!$B$146,($T31&gt;=BRASS!$F$146),($T31&lt;=BRASS!$G$146),($V31=BRASS!$E$146)),(BRASS!$C$146),(IF(AND($AR31=BRASS!$B$147,($T31&gt;=BRASS!$F$147),($T31&lt;=BRASS!$G$147),($V31=BRASS!$E$147)),(BRASS!$C$147),(IF(AND($AR31=BRASS!$B$148,($T31&gt;=BRASS!$F$148),($T31&lt;=BRASS!$G$148),($V31=BRASS!$E$148)),(BRASS!$C$148),(IF(AND($AR31=BRASS!$B$149,($T31&gt;=BRASS!$F$149),($T31&lt;=BRASS!$G$149),($V31=BRASS!$E$149)),(BRASS!$C$149),(IF(AND($AR31=BRASS!$B$150,($T31&gt;=BRASS!$F$150),($T31&lt;=BRASS!$G$150),($V31=BRASS!$E$150)),(BRASS!$C$150),(IF(AND($AR31=BRASS!$B$151,($T31&gt;=BRASS!$F$151),($T31&lt;=BRASS!$G$151),($V31=BRASS!$E$151)),(BRASS!$C$151),(IF(AND($AR31=BRASS!$B$152,($T31&gt;=BRASS!$F$152),($T31&lt;=BRASS!$G$152),($V31=BRASS!$E$152)),(BRASS!$C$152),(IF(AND($AR31=BRASS!$B$153,($T31&gt;=BRASS!$F$153),($T31&lt;=BRASS!$G$153),($V31=BRASS!$E$153)),(BRASS!$C$153),("NA")))))))))))))))))))))))))))))))))))))))))))))))))))))))))))))))))))))))))))))))))))))))))))))))))))))))))))))))))))</f>
        <v>NA</v>
      </c>
      <c r="AW31" s="82" t="str">
        <f>IF(AND($AR31=BRASS!$B$154,($T31&gt;=BRASS!$F$154),($T31&lt;=BRASS!$G$154),($V31=BRASS!$E$154)),(BRASS!$C$154),(IF(AND($AR31=BRASS!$B$155,($T31&gt;=BRASS!$F$155),($T31&lt;=BRASS!$G$155),($V31=BRASS!$E$155)),(BRASS!$C$155),(IF(AND($AR31=BRASS!$B$156,($T31&gt;=BRASS!$F$156),($T31&lt;=BRASS!$G$156),($V31=BRASS!$E$156)),(BRASS!$C$156),(IF(AND($AR31=BRASS!$B$157,($T31&gt;=BRASS!$F$157),($T31&lt;=BRASS!$G$157),($V31=BRASS!$E$157)),(BRASS!$C$157),(IF(AND($AR31=BRASS!$B$158,($T31&gt;=BRASS!$F$158),($T31&lt;=BRASS!$G$158),($V31=BRASS!$E$158)),(BRASS!$C$158),(IF(AND($AR31=BRASS!$B$159,($T31&gt;=BRASS!$F$159),($T31&lt;=BRASS!$G$159),($V31=BRASS!$E$159)),(BRASS!$C$159),(IF(AND($AR31=BRASS!$B$160,($T31&gt;=BRASS!$F$160),($T31&lt;=BRASS!$G$160),($V31=BRASS!$E$160)),(BRASS!$C$160),(IF(AND($AR31=BRASS!$B$161,($T31&gt;=BRASS!$F$161),($T31&lt;=BRASS!$G$161),($V31=BRASS!$E$161)),(BRASS!$C$161),(IF(AND($AR31=BRASS!$B$162,($T31&gt;=BRASS!$F$162),($T31&lt;=BRASS!$G$162),($V31=BRASS!$E$162)),(BRASS!$C$162),(IF(AND($AR31=BRASS!$B$163,($T31&gt;=BRASS!$F$163),($T31&lt;=BRASS!$G$163),($V31=BRASS!$E$163)),(BRASS!$C$163),(IF(AND($AR31=BRASS!$B$164,($T31&gt;=BRASS!$F$164),($T31&lt;=BRASS!$G$164),($V31=BRASS!$E$164)),(BRASS!$C$164),(IF(AND($AR31=BRASS!$B$165,($T31&gt;=BRASS!$F$165),($T31&lt;=BRASS!$G$165),($V31=BRASS!$E$165)),(BRASS!$C$165),(IF(AND($AR31=BRASS!$B$166,($T31&gt;=BRASS!$F$166),($T31&lt;=BRASS!$G$166),($V31=BRASS!$E$166)),(BRASS!$C$166),(IF(AND($AR31=BRASS!$B$167,($T31&gt;=BRASS!$F$167),($T31&lt;=BRASS!$G$167),($V31=BRASS!$E$167)),(BRASS!$C$167),(IF(AND($AR31=BRASS!$B$168,($T31&gt;=BRASS!$F$168),($T31&lt;=BRASS!$G$168),($V31=BRASS!$E$168)),(BRASS!$C$168),(IF(AND($AR31=BRASS!$B$169,($T31&gt;=BRASS!$F$169),($T31&lt;=BRASS!$G$169),($V31=BRASS!$E$169)),(BRASS!$C$169),(IF(AND($AR31=BRASS!$B$170,($T31&gt;=BRASS!$F$170),($T31&lt;=BRASS!$G$170),($V31=BRASS!$E$170)),(BRASS!$C$170),(IF(AND($AR31=BRASS!$B$171,($T31&gt;=BRASS!$F$171),($T31&lt;=BRASS!$G$171),($V31=BRASS!$E$171)),(BRASS!$C$171),(IF(AND($AR31=BRASS!$B$172,($T31&gt;=BRASS!$F$172),($T31&lt;=BRASS!$G$172),($V31=BRASS!$E$172)),(BRASS!$C$172),(IF(AND($AR31=BRASS!$B$173,($T31&gt;=BRASS!$F$173),($T31&lt;=BRASS!$G$173),($V31=BRASS!$E$173)),(BRASS!$C$173),(IF(AND($AR31=BRASS!$B$174,($T31&gt;=BRASS!$F$174),($T31&lt;=BRASS!$G$174),($V31=BRASS!$E$174)),(BRASS!$C$174),(IF(AND($AR31=BRASS!$B$175,($T31&gt;=BRASS!$F$175),($T31&lt;=BRASS!$G$175),($V31=BRASS!$E$175)),(BRASS!$C$175),(IF(AND($AR31=BRASS!$B$176,($T31&gt;=BRASS!$F$176),($T31&lt;=BRASS!$G$176),($V31=BRASS!$E$176)),(BRASS!$C$176),(IF(AND($AR31=BRASS!$B$177,($T31&gt;=BRASS!$F$177),($T31&lt;=BRASS!$G$177),($V31=BRASS!$E$177)),(BRASS!$C$177),(IF(AND($AR31=BRASS!$B$178,($T31&gt;=BRASS!$F$178),($T31&lt;=BRASS!$G$178),($V31=BRASS!$E$178)),(BRASS!$C$178),(IF(AND($AR31=BRASS!$B$179,($T31&gt;=BRASS!$F$179),($T31&lt;=BRASS!$G$179),($V31=BRASS!$E$179)),(BRASS!$C$179),(IF(AND($AR31=BRASS!$B$180,($T31&gt;=BRASS!$F$180),($T31&lt;=BRASS!$G$180),($V31=BRASS!$E$180)),(BRASS!$C$180),(IF(AND($AR31=BRASS!$B$181,($T31&gt;=BRASS!$F$181),($T31&lt;=BRASS!$G$181),($V31=BRASS!$E$181)),(BRASS!$C$181),(IF(AND($AR31=BRASS!$B$182,($T31&gt;=BRASS!$F$182),($T31&lt;=BRASS!$G$182),($V31=BRASS!$E$182)),(BRASS!$C$182),(IF(AND($AR31=BRASS!$B$183,($T31&gt;=BRASS!$F$183),($T31&lt;=BRASS!$G$183),($V31=BRASS!$E$183)),(BRASS!$C$183),(IF(AND($AR31=BRASS!$B$184,($T31&gt;=BRASS!$F$184),($T31&lt;=BRASS!$G$184),($V31=BRASS!$E$184)),(BRASS!$C$184),(IF(AND($AR31=BRASS!$B$185,($T31&gt;=BRASS!$F$185),($T31&lt;=BRASS!$G$185),($V31=BRASS!$E$185)),(BRASS!$C$185),(IF(AND($AR31=BRASS!$B$186,($T31&gt;=BRASS!$F$186),($T31&lt;=BRASS!$G$186),($V31=BRASS!$E$186)),(BRASS!$C$186),(IF(AND($AR31=BRASS!$B$187,($T31&gt;=BRASS!$F$187),($T31&lt;=BRASS!$G$187),($V31=BRASS!$E$187)),(BRASS!$C$187),(IF(AND($AR31=BRASS!$B$188,($T31&gt;=BRASS!$F$188),($T31&lt;=BRASS!$G$188),($V31=BRASS!$E$188)),(BRASS!$C$188),(IF(AND($AR31=BRASS!$B$189,($T31&gt;=BRASS!$F$189),($T31&lt;=BRASS!$G$189),($V31=BRASS!$E$189)),(BRASS!$C$189),(IF(AND($AR31=BRASS!$B$190,($T31&gt;=BRASS!$F$190),($T31&lt;=BRASS!$G$190),($V31=BRASS!$E$190)),(BRASS!$C$190),(IF(AND($AR31=BRASS!$B$191,($T31&gt;=BRASS!$F$191),($T31&lt;=BRASS!$G$191),($V31=BRASS!$E$191)),(BRASS!$C$191),(IF(AND($AR31=BRASS!$B$192,($T31&gt;=BRASS!$F$192),($T31&lt;=BRASS!$G$192),($V31=BRASS!$E$192)),(BRASS!$C$192),(IF(AND($AR31=BRASS!$B$193,($T31&gt;=BRASS!$F$193),($T31&lt;=BRASS!$G$193),($V31=BRASS!$E$193)),(BRASS!$C$193),(IF(AND($AR31=BRASS!$B$194,($T31&gt;=BRASS!$F$194),($T31&lt;=BRASS!$G$194),($V31=BRASS!$E$194)),(BRASS!$C$194),(IF(AND($AR31=BRASS!$B$195,($T31&gt;=BRASS!$F$195),($T31&lt;=BRASS!$G$195),($V31=BRASS!$E$195)),(BRASS!$C$195),(IF(AND($AR31=BRASS!$B$196,($T31&gt;=BRASS!$F$196),($T31&lt;=BRASS!$G$196),($V31=BRASS!$E$196)),(BRASS!$C$196),("NA"))))))))))))))))))))))))))))))))))))))))))))))))))))))))))))))))))))))))))))))))))))))</f>
        <v>NA</v>
      </c>
      <c r="AX31" s="82" t="str">
        <f>IF(AND($AR31=BRASS!$B$60,($T31&gt;=BRASS!$F$60),($T31&lt;=BRASS!$G$60),($V31=BRASS!$E$60)),(BRASS!$C$60),(IF(AND($AR31=BRASS!$B$61,($T31&gt;=BRASS!$F$61),($T31&lt;=BRASS!$G$61),($V31=BRASS!$E$61)),(BRASS!$C$61),(IF(AND($AR31=BRASS!$B$62,($T31&gt;=BRASS!$F$62),($T31&lt;=BRASS!$G$62),($V31=BRASS!$E$62)),(BRASS!$C$62),(IF(AND($AR31=BRASS!$B$63,($T31&gt;=BRASS!$F$63),($T31&lt;=BRASS!$G$63),($V31=BRASS!$E$63)),(BRASS!$C$63),(IF(AND($AR31=BRASS!$B$64,($T31&gt;=BRASS!$F$64),($T31&lt;=BRASS!$G$64),($V31=BRASS!$E$64)),(BRASS!$C$64),(IF(AND($AR31=BRASS!$B$65,($T31&gt;=BRASS!$F$65),($T31&lt;=BRASS!$G$65),($V31=BRASS!$E$65)),(BRASS!$C$65),(IF(AND($AR31=BRASS!$B$66,($T31&gt;=BRASS!$F$66),($T31&lt;=BRASS!$G$66),($V31=BRASS!$E$66)),(BRASS!$C$66),(IF(AND($AR31=BRASS!$B$67,($T31&gt;=BRASS!$F$67),($T31&lt;=BRASS!$G$67),($V31=BRASS!$E$67)),(BRASS!$C$67),(IF(AND($AR31=BRASS!$B$68,($T31&gt;=BRASS!$F$68),($T31&lt;=BRASS!$G$68),($V31=BRASS!$E$68)),(BRASS!$C$68),(IF(AND($AR31=BRASS!$B$69,($T31&gt;=BRASS!$F$69),($T31&lt;=BRASS!$G$69),($V31=BRASS!$E$69)),(BRASS!$C$69),(IF(AND($AR31=BRASS!$B$70,($T31&gt;=BRASS!$F$70),($T31&lt;=BRASS!$G$70),($V31=BRASS!$E$70)),(BRASS!$C$70),(IF(AND($AR31=BRASS!$B$71,($T31&gt;=BRASS!$F$71),($T31&lt;=BRASS!$G$71),($V31=BRASS!$E$71)),(BRASS!$C$71),(IF(AND($AR31=BRASS!$B$72,($T31&gt;=BRASS!$F$72),($T31&lt;=BRASS!$G$72),($V31=BRASS!$E$72)),(BRASS!$C$72),(IF(AND($AR31=BRASS!$B$73,($T31&gt;=BRASS!$F$73),($T31&lt;=BRASS!$G$73),($V31=BRASS!$E$73)),(BRASS!$C$73),(IF(AND($AR31=BRASS!$B$74,($T31&gt;=BRASS!$F$74),($T31&lt;=BRASS!$G$74),($V31=BRASS!$E$74)),(BRASS!$C$74),(IF(AND($AR31=BRASS!$B$75,($T31&gt;=BRASS!$F$75),($T31&lt;=BRASS!$G$75),($V31=BRASS!$E$75)),(BRASS!$C$75),(IF(AND($AR31=BRASS!$B$76,($T31&gt;=BRASS!$F$76),($T31&lt;=BRASS!$G$76),($V31=BRASS!$E$76)),(BRASS!$C$76),(IF(AND($AR31=BRASS!$B$77,($T31&gt;=BRASS!$F$77),($T31&lt;=BRASS!$G$77),($V31=BRASS!$E$77)),(BRASS!$C$77),(IF(AND($AR31=BRASS!$B$78,($T31&gt;=BRASS!$F$78),($T31&lt;=BRASS!$G$78),($V31=BRASS!$E$78)),(BRASS!$C$78),(IF(AND($AR31=BRASS!$B$79,($T31&gt;=BRASS!$F$79),($T31&lt;=BRASS!$G$79),($V31=BRASS!$E$79)),(BRASS!$C$79),(IF(AND($AR31=BRASS!$B$80,($T31&gt;=BRASS!$F$80),($T31&lt;=BRASS!$G$80),($V31=BRASS!$E$80)),(BRASS!$C$80),(IF(AND($AR31=BRASS!$B$81,($T31&gt;=BRASS!$F$81),($T31&lt;=BRASS!$G$81),($V31=BRASS!$E$81)),(BRASS!$C$81),(IF(AND($AR31=BRASS!$B$82,($T31&gt;=BRASS!$F$82),($T31&lt;=BRASS!$G$82),($V31=BRASS!$E$82)),(BRASS!$C$82),(IF(AND($AR31=BRASS!$B$83,($T31&gt;=BRASS!$F$83),($T31&lt;=BRASS!$G$83),($V31=BRASS!$E$83)),(BRASS!$C$83),(IF(AND($AR31=BRASS!$B$84,($T31&gt;=BRASS!$F$84),($T31&lt;=BRASS!$G$84),($V31=BRASS!$E$84)),(BRASS!$C$84),(IF(AND($AR31=BRASS!$B$85,($T31&gt;=BRASS!$F$85),($T31&lt;=BRASS!$G$85),($V31=BRASS!$E$85)),(BRASS!$C$85),(IF(AND($AR31=BRASS!$B$86,($T31&gt;=BRASS!$F$86),($T31&lt;=BRASS!$G$86),($V31=BRASS!$E$86)),(BRASS!$C$86),(IF(AND($AR31=BRASS!$B$87,($T31&gt;=BRASS!$F$87),($T31&lt;=BRASS!$G$87),($V31=BRASS!$E$87)),(BRASS!$C$87),(IF(AND($AR31=BRASS!$B$88,($T31&gt;=BRASS!$F$88),($T31&lt;=BRASS!$G$88),($V31=BRASS!$E$88)),(BRASS!$C$88),(IF(AND($AR31=BRASS!$B$89,($T31&gt;=BRASS!$F$89),($T31&lt;=BRASS!$G$89),($V31=BRASS!$E$89)),(BRASS!$C$89),(IF(AND($AR31=BRASS!$B$90,($T31&gt;=BRASS!$F$90),($T31&lt;=BRASS!$G$90),($V31=BRASS!$E$90)),(BRASS!$C$90),(IF(AND($AR31=BRASS!$B$91,($T31&gt;=BRASS!$F$91),($T31&lt;=BRASS!$G$91),($V31=BRASS!$E$91)),(BRASS!$C$91),(IF(AND($AR31=BRASS!$B$92,($T31&gt;=BRASS!$F$92),($T31&lt;=BRASS!$G$92),($V31=BRASS!$E$92)),(BRASS!$C$92),(IF(AND($AR31=BRASS!$B$93,($T31&gt;=BRASS!$F$93),($T31&lt;=BRASS!$G$93),($V31=BRASS!$E$93)),(BRASS!$C$93),(IF(AND($AR31=BRASS!$B$94,($T31&gt;=BRASS!$F$94),($T31&lt;=BRASS!$G$94),($V31=BRASS!$E$94)),(BRASS!$C$94),(IF(AND($AR31=BRASS!$B$95,($T31&gt;=BRASS!$F$95),($T31&lt;=BRASS!$G$95),($V31=BRASS!$E$95)),(BRASS!$C$95),(IF(AND($AR31=BRASS!$B$96,($T31&gt;=BRASS!$F$96),($T31&lt;=BRASS!$G$96),($V31=BRASS!$E$96)),(BRASS!$C$96),(IF(AND($AR31=BRASS!$B$97,($T31&gt;=BRASS!$F$97),($T31&lt;=BRASS!$G$97),($V31=BRASS!$E$97)),(BRASS!$C$97),("NA"))))))))))))))))))))))))))))))))))))))))))))))))))))))))))))))))))))))))))))</f>
        <v>NA</v>
      </c>
      <c r="AY31" s="82" t="str">
        <f t="shared" si="16"/>
        <v/>
      </c>
      <c r="AZ31" s="82" t="str">
        <f t="shared" si="17"/>
        <v/>
      </c>
      <c r="BA31" s="82" t="str">
        <f>IF(AND($AR31=BRASS!$B$4,($T31&gt;=BRASS!$F$4),($T31&lt;=BRASS!$G$4),($AA31=BRASS!$E$4)),(BRASS!$C$4),(IF(AND($AR31=BRASS!$B$5,($T31&gt;=BRASS!$F$5),($T31&lt;=BRASS!$G$5),($AA31=BRASS!$E$5)),(BRASS!$C$5),(IF(AND($AR31=BRASS!$B$6,($T31&gt;=BRASS!$F$6),($T31&lt;=BRASS!$G$6),($AA31=BRASS!$E$6)),(BRASS!$C$6),(IF(AND($AR31=BRASS!$B$7,($T31&gt;=BRASS!$F$7),($T31&lt;=BRASS!$G$7),($AA31=BRASS!$E$7)),(BRASS!$C$7),(IF(AND($AR31=BRASS!$B$8,($T31&gt;=BRASS!$F$8),($T31&lt;=BRASS!$G$8),($AA31=BRASS!$E$8)),(BRASS!$C$8),(IF(AND($AR31=BRASS!$B$9,($T31&gt;=BRASS!$F$9),($T31&lt;=BRASS!$G$9),($AA31=BRASS!$E$9)),(BRASS!$C$9),(IF(AND($AR31=BRASS!$B$10,($T31&gt;=BRASS!$F$10),($T31&lt;=BRASS!$G$10),($AA31=BRASS!$E$10)),(BRASS!$C$10),(IF(AND($AR31=BRASS!$B$11,($T31&gt;=BRASS!$F$11),($T31&lt;=BRASS!$G$11),($AA31=BRASS!$E$11)),(BRASS!$C$11),(IF(AND($AR31=BRASS!$B$12,($T31&gt;=BRASS!$F$12),($T31&lt;=BRASS!$G$12),($AA31=BRASS!$E$12)),(BRASS!$C$12),(IF(AND($AR31=BRASS!$B$13,($T31&gt;=BRASS!$F$13),($T31&lt;=BRASS!$G$13),($AA31=BRASS!$E$13)),(BRASS!$C$13),(IF(AND($AR31=BRASS!$B$14,($T31&gt;=BRASS!$F$14),($T31&lt;=BRASS!$G$14),($AA31=BRASS!$E$14)),(BRASS!$C$14),(IF(AND($AR31=BRASS!$B$15,($T31&gt;=BRASS!$F$15),($T31&lt;=BRASS!$G$15),($AA31=BRASS!$E$15)),(BRASS!$C$15),(IF(AND($AR31=BRASS!$B$16,($T31&gt;=BRASS!$F$16),($T31&lt;=BRASS!$G$16),($AA31=BRASS!$E$16)),(BRASS!$C$16),(IF(AND($AR31=BRASS!$B$17,($T31&gt;=BRASS!$F$17),($T31&lt;=BRASS!$G$17),($AA31=BRASS!$E$17)),(BRASS!$C$17),(IF(AND($AR31=BRASS!$B$18,($T31&gt;=BRASS!$F$18),($T31&lt;=BRASS!$G$18),($AA31=BRASS!$E$18)),(BRASS!$C$18),(IF(AND($AR31=BRASS!$B$19,($T31&gt;=BRASS!$F$19),($T31&lt;=BRASS!$G$19),($AA31=BRASS!$E$19)),(BRASS!$C$19),(IF(AND($AR31=BRASS!$B$20,($T31&gt;=BRASS!$F$20),($T31&lt;=BRASS!$G$20),($AA31=BRASS!$E$20)),(BRASS!$C$20),(IF(AND($AR31=BRASS!$B$21,($T31&gt;=BRASS!$F$21),($T31&lt;=BRASS!$G$21),($AA31=BRASS!$E$21)),(BRASS!$C$21),(IF(AND($AR31=BRASS!$B$22,($T31&gt;=BRASS!$F$22),($T31&lt;=BRASS!$G$22),($AA31=BRASS!$E$22)),(BRASS!$C$22),(IF(AND($AR31=BRASS!$B$23,($T31&gt;=BRASS!$F$23),($T31&lt;=BRASS!$G$23),($AA31=BRASS!$E$23)),(BRASS!$C$23),(IF(AND($AR31=BRASS!$B$24,($T31&gt;=BRASS!$F$24),($T31&lt;=BRASS!$G$24),($AA31=BRASS!$E$24)),(BRASS!$C$24),(IF(AND($AR31=BRASS!$B$25,($T31&gt;=BRASS!$F$25),($T31&lt;=BRASS!$G$25),($AA31=BRASS!$E$25)),(BRASS!$C$25),(IF(AND($AR31=BRASS!$B$26,($T31&gt;=BRASS!$F$26),($T31&lt;=BRASS!$G$26),($AA31=BRASS!$E$26)),(BRASS!$C$26),(IF(AND($AR31=BRASS!$B$27,($T31&gt;=BRASS!$F$27),($T31&lt;=BRASS!$G$27),($AA31=BRASS!$E$27)),(BRASS!$C$27),(IF(AND($AR31=BRASS!$B$28,($T31&gt;=BRASS!$F$28),($T31&lt;=BRASS!$G$28),($AA31=BRASS!$E$28)),(BRASS!$C$28),(IF(AND($AR31=BRASS!$B$29,($T31&gt;=BRASS!$F$29),($T31&lt;=BRASS!$G$29),($AA31=BRASS!$E$29)),(BRASS!$C$29),(IF(AND($AR31=BRASS!$B$30,($T31&gt;=BRASS!$F$30),($T31&lt;=BRASS!$G$30),($AA31=BRASS!$E$30)),(BRASS!$C$30),(IF(AND($AR31=BRASS!$B$31,($T31&gt;=BRASS!$F$31),($T31&lt;=BRASS!$G$31),($AA31=BRASS!$E$31)),(BRASS!$C$31),(IF(AND($AR31=BRASS!$B$32,($T31&gt;=BRASS!$F$32),($T31&lt;=BRASS!$G$32),($AA31=BRASS!$E$32)),(BRASS!$C$32),(IF(AND($AR31=BRASS!$B$33,($T31&gt;=BRASS!$F$33),($T31&lt;=BRASS!$G$33),($AA31=BRASS!$E$33)),(BRASS!$C$33),(IF(AND($AR31=BRASS!$B$34,($T31&gt;=BRASS!$F$34),($T31&lt;=BRASS!$G$34),($AA31=BRASS!$E$34)),(BRASS!$C$34),(IF(AND($AR31=BRASS!$B$35,($T31&gt;=BRASS!$F$35),($T31&lt;=BRASS!$G$35),($AA31=BRASS!$E$35)),(BRASS!$C$35),(IF(AND($AR31=BRASS!$B$36,($T31&gt;=BRASS!$F$36),($T31&lt;=BRASS!$G$36),($AA31=BRASS!$E$36)),(BRASS!$C$36),(IF(AND($AR31=BRASS!$B$37,($T31&gt;=BRASS!$F$37),($T31&lt;=BRASS!$G$37),($AA31=BRASS!$E$37)),(BRASS!$C$37),(IF(AND($AR31=BRASS!$B$38,($T31&gt;=BRASS!$F$38),($T31&lt;=BRASS!$G$38),($AA31=BRASS!$E$38)),(BRASS!$C$38),(IF(AND($AR31=BRASS!$B$39,($T31&gt;=BRASS!$F$39),($T31&lt;=BRASS!$G$39),($AA31=BRASS!$E$39)),(BRASS!$C$39),(IF(AND($AR31=BRASS!$B$40,($T31&gt;=BRASS!$F$40),($T31&lt;=BRASS!$G$40),($AA31=BRASS!$E$40)),(BRASS!$C$40),(IF(AND($AR31=BRASS!$B$41,($T31&gt;=BRASS!$F$41),($T31&lt;=BRASS!$G$41),($AA31=BRASS!$E$41)),(BRASS!$C$41),(IF(AND($AR31=BRASS!$B$42,($T31&gt;=BRASS!$F$42),($T31&lt;=BRASS!$G$42),($AA31=BRASS!$E$42)),(BRASS!$C$42),(IF(AND($AR31=BRASS!$B$43,($T31&gt;=BRASS!$F$43),($T31&lt;=BRASS!$G$43),($AA31=BRASS!$E$43)),(BRASS!$C$43),(IF(AND($AR31=BRASS!$B$44,($T31&gt;=BRASS!$F$44),($T31&lt;=BRASS!$G$44),($AA31=BRASS!$E$44)),(BRASS!$C$44),(IF(AND($AR31=BRASS!$B$45,($T31&gt;=BRASS!$F$45),($T31&lt;=BRASS!$G$45),($AA31=BRASS!$E$45)),(BRASS!$C$45),(IF(AND($AR31=BRASS!$B$46,($T31&gt;=BRASS!$F$46),($T31&lt;=BRASS!$G$46),($AA31=BRASS!$E$46)),(BRASS!$C$46),(IF(AND($AR31=BRASS!$B$47,($T31&gt;=BRASS!$F$47),($T31&lt;=BRASS!$G$47),($AA31=BRASS!$E$47)),(BRASS!$C$47),(IF(AND($AR31=BRASS!$B$48,($T31&gt;=BRASS!$F$48),($T31&lt;=BRASS!$G$48),($AA31=BRASS!$E$48)),(BRASS!$C$48),(IF(AND($AR31=BRASS!$B$49,($T31&gt;=BRASS!$F$49),($T31&lt;=BRASS!$G$49),($AA31=BRASS!$E$49)),(BRASS!$C$49),(IF(AND($AR31=BRASS!$B$50,($T31&gt;=BRASS!$F$50),($T31&lt;=BRASS!$G$50),($AA31=BRASS!$E$50)),(BRASS!$C$50),(IF(AND($AR31=BRASS!$B$51,($T31&gt;=BRASS!$F$51),($T31&lt;=BRASS!$G$51),($AA31=BRASS!$E$51)),(BRASS!$C$51),(IF(AND($AR31=BRASS!$B$52,($T31&gt;=BRASS!$F$52),($T31&lt;=BRASS!$G$52),($AA31=BRASS!$E$52)),(BRASS!$C$52),(IF(AND($AR31=BRASS!$B$53,($T31&gt;=BRASS!$F$53),($T31&lt;=BRASS!$G$53),($AA31=BRASS!$E$53)),(BRASS!$C$53),(IF(AND($AR31=BRASS!$B$54,($T31&gt;=BRASS!$F$54),($T31&lt;=BRASS!$G$54),($AA31=BRASS!$E$54)),(BRASS!$C$54),(IF(AND($AR31=BRASS!$B$55,($T31&gt;=BRASS!$F$55),($T31&lt;=BRASS!$G$55),($AA31=BRASS!$E$55)),(BRASS!$C$55),(IF(AND($AR31=BRASS!$B$56,($T31&gt;=BRASS!$F$56),($T31&lt;=BRASS!$G$56),($AA31=BRASS!$E$56)),(BRASS!$C$56),(IF(AND($AR31=BRASS!$B$57,($T31&gt;=BRASS!$F$57),($T31&lt;=BRASS!$G$57),($AA31=BRASS!$E$57)),(BRASS!$C$57),(IF(AND($AR31=BRASS!$B$58,($T31&gt;=BRASS!$F$58),($T31&lt;=BRASS!$G$58),($AA31=BRASS!$E$58)),(BRASS!$C$58),(IF(AND($AR31=BRASS!$B$59,($T31&gt;=BRASS!$F$59),($T31&lt;=BRASS!$G$59),($AA31=BRASS!$E$59)),(BRASS!$C$59),("NA"))))))))))))))))))))))))))))))))))))))))))))))))))))))))))))))))))))))))))))))))))))))))))))))))))))))))))))))))</f>
        <v>NA</v>
      </c>
      <c r="BB31" s="151" t="str">
        <f>(IF(AND($AR31=BRASS!$B$98,($T31&gt;=BRASS!$F$98),($T31&lt;=BRASS!$G$98),($AA31=BRASS!$E$98)),(BRASS!$C$98),(IF(AND($AR31=BRASS!$B$99,($T31&gt;=BRASS!$F$99),($T31&lt;=BRASS!$G$99),($AA31=BRASS!$E$99)),(BRASS!$C$99),(IF(AND($AR31=BRASS!$B$100,($T31&gt;=BRASS!$F$100),($T31&lt;=BRASS!$G$100),($AA31=BRASS!$E$100)),(BRASS!$C$100),(IF(AND($AR31=BRASS!$B$101,($T31&gt;=BRASS!$F$101),($T31&lt;=BRASS!$G$101),($AA31=BRASS!$E$101)),(BRASS!$C$101),(IF(AND($AR31=BRASS!$B$102,($T31&gt;=BRASS!$F$102),($T31&lt;=BRASS!$G$102),($AA31=BRASS!$E$102)),(BRASS!$C$102),(IF(AND($AR31=BRASS!$B$103,($T31&gt;=BRASS!$F$103),($T31&lt;=BRASS!$G$103),($AA31=BRASS!$E$103)),(BRASS!$C$103),(IF(AND($AR31=BRASS!$B$104,($T31&gt;=BRASS!$F$104),($T31&lt;=BRASS!$G$104),($AA31=BRASS!$E$104)),(BRASS!$C$104),(IF(AND($AR31=BRASS!$B$105,($T31&gt;=BRASS!$F$105),($T31&lt;=BRASS!$G$105),($AA31=BRASS!$E$105)),(BRASS!$C$105),(IF(AND($AR31=BRASS!$B$106,($T31&gt;=BRASS!$F$106),($T31&lt;=BRASS!$G$106),($AA31=BRASS!$E$106)),(BRASS!$C$106),(IF(AND($AR31=BRASS!$B$107,($T31&gt;=BRASS!$F$107),($T31&lt;=BRASS!$G$107),($AA31=BRASS!$E$107)),(BRASS!$C$107),(IF(AND($AR31=BRASS!$B$108,($T31&gt;=BRASS!$F$108),($T31&lt;=BRASS!$G$108),($AA31=BRASS!$E$108)),(BRASS!$C$108),(IF(AND($AR31=BRASS!$B$109,($T31&gt;=BRASS!$F$109),($T31&lt;=BRASS!$G$109),($AA31=BRASS!$E$109)),(BRASS!$C$109),(IF(AND($AR31=BRASS!$B$110,($T31&gt;=BRASS!$F$110),($T31&lt;=BRASS!$G$110),($AA31=BRASS!$E$110)),(BRASS!$C$110),(IF(AND($AR31=BRASS!$B$111,($T31&gt;=BRASS!$F$111),($T31&lt;=BRASS!$G$111),($AA31=BRASS!$E$111)),(BRASS!$C$111),(IF(AND($AR31=BRASS!$B$112,($T31&gt;=BRASS!$F$112),($T31&lt;=BRASS!$G$112),($AA31=BRASS!$E$112)),(BRASS!$C$112),(IF(AND($AR31=BRASS!$B$113,($T31&gt;=BRASS!$F$113),($T31&lt;=BRASS!$G$113),($AA31=BRASS!$E$113)),(BRASS!$C$113),(IF(AND($AR31=BRASS!$B$114,($T31&gt;=BRASS!$F$114),($T31&lt;=BRASS!$G$114),($AA31=BRASS!$E$114)),(BRASS!$C$114),(IF(AND($AR31=BRASS!$B$115,($T31&gt;=BRASS!$F$115),($T31&lt;=BRASS!$G$115),($AA31=BRASS!$E$115)),(BRASS!$C$115),(IF(AND($AR31=BRASS!$B$116,($T31&gt;=BRASS!$F$116),($T31&lt;=BRASS!$G$116),($AA31=BRASS!$E$116)),(BRASS!$C$116),(IF(AND($AR31=BRASS!$B$117,($T31&gt;=BRASS!$F$117),($T31&lt;=BRASS!$G$117),($AA31=BRASS!$E$117)),(BRASS!$C$117),(IF(AND($AR31=BRASS!$B$118,($T31&gt;=BRASS!$F$118),($T31&lt;=BRASS!$G$118),($AA31=BRASS!$E$118)),(BRASS!$C$118),(IF(AND($AR31=BRASS!$B$119,($T31&gt;=BRASS!$F$119),($T31&lt;=BRASS!$G$119),($AA31=BRASS!$E$119)),(BRASS!$C$119),(IF(AND($AR31=BRASS!$B$120,($T31&gt;=BRASS!$F$120),($T31&lt;=BRASS!$G$120),($AA31=BRASS!$E$120)),(BRASS!$C$120),(IF(AND($AR31=BRASS!$B$121,($T31&gt;=BRASS!$F$121),($T31&lt;=BRASS!$G$121),($AA31=BRASS!$E$121)),(BRASS!$C$121),(IF(AND($AR31=BRASS!$B$122,($T31&gt;=BRASS!$F$122),($T31&lt;=BRASS!$G$122),($AA31=BRASS!$E$122)),(BRASS!$C$122),(IF(AND($AR31=BRASS!$B$123,($T31&gt;=BRASS!$F$123),($T31&lt;=BRASS!$G$123),($AA31=BRASS!$E$123)),(BRASS!$C$123),(IF(AND($AR31=BRASS!$B$124,($T31&gt;=BRASS!$F$124),($T31&lt;=BRASS!$G$124),($AA31=BRASS!$E$124)),(BRASS!$C$124),(IF(AND($AR31=BRASS!$B$125,($T31&gt;=BRASS!$F$125),($T31&lt;=BRASS!$G$125),($AA31=BRASS!$E$125)),(BRASS!$C$125),(IF(AND($AR31=BRASS!$B$126,($T31&gt;=BRASS!$F$126),($T31&lt;=BRASS!$G$126),($AA31=BRASS!$E$126)),(BRASS!$C$126),(IF(AND($AR31=BRASS!$B$127,($T31&gt;=BRASS!$F$127),($T31&lt;=BRASS!$G$127),($AA31=BRASS!$E$127)),(BRASS!$C$127),(IF(AND($AR31=BRASS!$B$128,($T31&gt;=BRASS!$F$128),($T31&lt;=BRASS!$G$128),($AA31=BRASS!$E$128)),(BRASS!$C$128),(IF(AND($AR31=BRASS!$B$129,($T31&gt;=BRASS!$F$129),($T31&lt;=BRASS!$G$129),($AA31=BRASS!$E$129)),(BRASS!$C$129),(IF(AND($AR31=BRASS!$B$130,($T31&gt;=BRASS!$F$130),($T31&lt;=BRASS!$G$130),($AA31=BRASS!$E$130)),(BRASS!$C$130),(IF(AND($AR31=BRASS!$B$131,($T31&gt;=BRASS!$F$131),($T31&lt;=BRASS!$G$131),($AA31=BRASS!$E$131)),(BRASS!$C$131),(IF(AND($AR31=BRASS!$B$132,($T31&gt;=BRASS!$F$132),($T31&lt;=BRASS!$G$132),($AA31=BRASS!$E$132)),(BRASS!$C$132),(IF(AND($AR31=BRASS!$B$133,($T31&gt;=BRASS!$F$133),($T31&lt;=BRASS!$G$133),($AA31=BRASS!$E$133)),(BRASS!$C$133),(IF(AND($AR31=BRASS!$B$134,($T31&gt;=BRASS!$F$134),($T31&lt;=BRASS!$G$134),($AA31=BRASS!$E$134)),(BRASS!$C$134),(IF(AND($AR31=BRASS!$B$135,($T31&gt;=BRASS!$F$135),($T31&lt;=BRASS!$G$135),($AA31=BRASS!$E$135)),(BRASS!$C$135),(IF(AND($AR31=BRASS!$B$136,($T31&gt;=BRASS!$F$136),($T31&lt;=BRASS!$G$136),($AA31=BRASS!$E$136)),(BRASS!$C$136),(IF(AND($AR31=BRASS!$B$137,($T31&gt;=BRASS!$F$137),($T31&lt;=BRASS!$G$137),($AA31=BRASS!$E$137)),(BRASS!$C$137),(IF(AND($AR31=BRASS!$B$138,($T31&gt;=BRASS!$F$138),($T31&lt;=BRASS!$G$138),($AA31=BRASS!$E$138)),(BRASS!$C$138),(IF(AND($AR31=BRASS!$B$139,($T31&gt;=BRASS!$F$139),($T31&lt;=BRASS!$G$139),($AA31=BRASS!$E$139)),(BRASS!$C$139),(IF(AND($AR31=BRASS!$B$140,($T31&gt;=BRASS!$F$140),($T31&lt;=BRASS!$G$140),($AA31=BRASS!$E$140)),(BRASS!$C$140),(IF(AND($AR31=BRASS!$B$141,($T31&gt;=BRASS!$F$141),($T31&lt;=BRASS!$G$141),($AA31=BRASS!$E$141)),(BRASS!$C$141),(IF(AND($AR31=BRASS!$B$142,($T31&gt;=BRASS!$F$142),($T31&lt;=BRASS!$G$142),($AA31=BRASS!$E$142)),(BRASS!$C$142),(IF(AND($AR31=BRASS!$B$143,($T31&gt;=BRASS!$F$143),($T31&lt;=BRASS!$G$143),($AA31=BRASS!$E$143)),(BRASS!$C$143),(IF(AND($AR31=BRASS!$B$144,($T31&gt;=BRASS!$F$144),($T31&lt;=BRASS!$G$144),($AA31=BRASS!$E$144)),(BRASS!$C$144),(IF(AND($AR31=BRASS!$B$145,($T31&gt;=BRASS!$F$145),($T31&lt;=BRASS!$G$145),($AA31=BRASS!$E$145)),(BRASS!$C$145),(IF(AND($AR31=BRASS!$B$145,($T31&gt;=BRASS!$F$145),($T31&lt;=BRASS!$G$145),($AA31=BRASS!$E$145)),(BRASS!$C$145),(IF(AND($AR31=BRASS!$B$146,($T31&gt;=BRASS!$F$146),($T31&lt;=BRASS!$G$146),($AA31=BRASS!$E$146)),(BRASS!$C$146),(IF(AND($AR31=BRASS!$B$147,($T31&gt;=BRASS!$F$147),($T31&lt;=BRASS!$G$147),($AA31=BRASS!$E$147)),(BRASS!$C$147),(IF(AND($AR31=BRASS!$B$148,($T31&gt;=BRASS!$F$148),($T31&lt;=BRASS!$G$148),($AA31=BRASS!$E$148)),(BRASS!$C$148),(IF(AND($AR31=BRASS!$B$149,($T31&gt;=BRASS!$F$149),($T31&lt;=BRASS!$G$149),($AA31=BRASS!$E$149)),(BRASS!$C$149),(IF(AND($AR31=BRASS!$B$150,($T31&gt;=BRASS!$F$150),($T31&lt;=BRASS!$G$150),($AA31=BRASS!$E$150)),(BRASS!$C$150),(IF(AND($AR31=BRASS!$B$151,($T31&gt;=BRASS!$F$151),($T31&lt;=BRASS!$G$151),($AA31=BRASS!$E$151)),(BRASS!$C$151),(IF(AND($AR31=BRASS!$B$152,($T31&gt;=BRASS!$F$152),($T31&lt;=BRASS!$G$152),($AA31=BRASS!$E$152)),(BRASS!$C$152),(IF(AND($AR31=BRASS!$B$153,($T31&gt;=BRASS!$F$153),($T31&lt;=BRASS!$G$153),($AA31=BRASS!$E$153)),(BRASS!$C$153),("NA")))))))))))))))))))))))))))))))))))))))))))))))))))))))))))))))))))))))))))))))))))))))))))))))))))))))))))))))))))</f>
        <v>NA</v>
      </c>
      <c r="BC31" s="152" t="str">
        <f>IF(AND($AR31=BRASS!$B$154,($T31&gt;=BRASS!$F$154),($T31&lt;=BRASS!$G$154),($AA31=BRASS!$E$154)),(BRASS!$C$154),(IF(AND($AR31=BRASS!$B$155,($T31&gt;=BRASS!$F$155),($T31&lt;=BRASS!$G$155),($AA31=BRASS!$E$155)),(BRASS!$C$155),(IF(AND($AR31=BRASS!$B$156,($T31&gt;=BRASS!$F$156),($T31&lt;=BRASS!$G$156),($AA31=BRASS!$E$156)),(BRASS!$C$156),(IF(AND($AR31=BRASS!$B$157,($T31&gt;=BRASS!$F$157),($T31&lt;=BRASS!$G$157),($AA31=BRASS!$E$157)),(BRASS!$C$157),(IF(AND($AR31=BRASS!$B$158,($T31&gt;=BRASS!$F$158),($T31&lt;=BRASS!$G$158),($AA31=BRASS!$E$158)),(BRASS!$C$158),(IF(AND($AR31=BRASS!$B$159,($T31&gt;=BRASS!$F$159),($T31&lt;=BRASS!$G$159),($AA31=BRASS!$E$159)),(BRASS!$C$159),(IF(AND($AR31=BRASS!$B$160,($T31&gt;=BRASS!$F$160),($T31&lt;=BRASS!$G$160),($AA31=BRASS!$E$160)),(BRASS!$C$160),(IF(AND($AR31=BRASS!$B$161,($T31&gt;=BRASS!$F$161),($T31&lt;=BRASS!$G$161),($AA31=BRASS!$E$161)),(BRASS!$C$161),(IF(AND($AR31=BRASS!$B$162,($T31&gt;=BRASS!$F$162),($T31&lt;=BRASS!$G$162),($AA31=BRASS!$E$162)),(BRASS!$C$162),(IF(AND($AR31=BRASS!$B$163,($T31&gt;=BRASS!$F$163),($T31&lt;=BRASS!$G$163),($AA31=BRASS!$E$163)),(BRASS!$C$163),(IF(AND($AR31=BRASS!$B$164,($T31&gt;=BRASS!$F$164),($T31&lt;=BRASS!$G$164),($AA31=BRASS!$E$164)),(BRASS!$C$164),(IF(AND($AR31=BRASS!$B$165,($T31&gt;=BRASS!$F$165),($T31&lt;=BRASS!$G$165),($AA31=BRASS!$E$165)),(BRASS!$C$165),(IF(AND($AR31=BRASS!$B$166,($T31&gt;=BRASS!$F$166),($T31&lt;=BRASS!$G$166),($AA31=BRASS!$E$166)),(BRASS!$C$166),(IF(AND($AR31=BRASS!$B$167,($T31&gt;=BRASS!$F$167),($T31&lt;=BRASS!$G$167),($AA31=BRASS!$E$167)),(BRASS!$C$167),(IF(AND($AR31=BRASS!$B$168,($T31&gt;=BRASS!$F$168),($T31&lt;=BRASS!$G$168),($AA31=BRASS!$E$168)),(BRASS!$C$168),(IF(AND($AR31=BRASS!$B$169,($T31&gt;=BRASS!$F$169),($T31&lt;=BRASS!$G$169),($AA31=BRASS!$E$169)),(BRASS!$C$169),(IF(AND($AR31=BRASS!$B$170,($T31&gt;=BRASS!$F$170),($T31&lt;=BRASS!$G$170),($AA31=BRASS!$E$170)),(BRASS!$C$170),(IF(AND($AR31=BRASS!$B$171,($T31&gt;=BRASS!$F$171),($T31&lt;=BRASS!$G$171),($AA31=BRASS!$E$171)),(BRASS!$C$171),(IF(AND($AR31=BRASS!$B$172,($T31&gt;=BRASS!$F$172),($T31&lt;=BRASS!$G$172),($AA31=BRASS!$E$172)),(BRASS!$C$172),(IF(AND($AR31=BRASS!$B$173,($T31&gt;=BRASS!$F$173),($T31&lt;=BRASS!$G$173),($AA31=BRASS!$E$173)),(BRASS!$C$173),(IF(AND($AR31=BRASS!$B$174,($T31&gt;=BRASS!$F$174),($T31&lt;=BRASS!$G$174),($AA31=BRASS!$E$174)),(BRASS!$C$174),(IF(AND($AR31=BRASS!$B$175,($T31&gt;=BRASS!$F$175),($T31&lt;=BRASS!$G$175),($AA31=BRASS!$E$175)),(BRASS!$C$175),(IF(AND($AR31=BRASS!$B$176,($T31&gt;=BRASS!$F$176),($T31&lt;=BRASS!$G$176),($AA31=BRASS!$E$176)),(BRASS!$C$176),(IF(AND($AR31=BRASS!$B$177,($T31&gt;=BRASS!$F$177),($T31&lt;=BRASS!$G$177),($AA31=BRASS!$E$177)),(BRASS!$C$177),(IF(AND($AR31=BRASS!$B$178,($T31&gt;=BRASS!$F$178),($T31&lt;=BRASS!$G$178),($AA31=BRASS!$E$178)),(BRASS!$C$178),(IF(AND($AR31=BRASS!$B$179,($T31&gt;=BRASS!$F$179),($T31&lt;=BRASS!$G$179),($AA31=BRASS!$E$179)),(BRASS!$C$179),(IF(AND($AR31=BRASS!$B$180,($T31&gt;=BRASS!$F$180),($T31&lt;=BRASS!$G$180),($AA31=BRASS!$E$180)),(BRASS!$C$180),(IF(AND($AR31=BRASS!$B$181,($T31&gt;=BRASS!$F$181),($T31&lt;=BRASS!$G$181),($AA31=BRASS!$E$181)),(BRASS!$C$181),(IF(AND($AR31=BRASS!$B$182,($T31&gt;=BRASS!$F$182),($T31&lt;=BRASS!$G$182),($AA31=BRASS!$E$182)),(BRASS!$C$182),(IF(AND($AR31=BRASS!$B$183,($T31&gt;=BRASS!$F$183),($T31&lt;=BRASS!$G$183),($AA31=BRASS!$E$183)),(BRASS!$C$183),(IF(AND($AR31=BRASS!$B$184,($T31&gt;=BRASS!$F$184),($T31&lt;=BRASS!$G$184),($AA31=BRASS!$E$184)),(BRASS!$C$184),(IF(AND($AR31=BRASS!$B$185,($T31&gt;=BRASS!$F$185),($T31&lt;=BRASS!$G$185),($AA31=BRASS!$E$185)),(BRASS!$C$185),(IF(AND($AR31=BRASS!$B$186,($T31&gt;=BRASS!$F$186),($T31&lt;=BRASS!$G$186),($AA31=BRASS!$E$186)),(BRASS!$C$186),(IF(AND($AR31=BRASS!$B$187,($T31&gt;=BRASS!$F$187),($T31&lt;=BRASS!$G$187),($AA31=BRASS!$E$187)),(BRASS!$C$187),(IF(AND($AR31=BRASS!$B$188,($T31&gt;=BRASS!$F$188),($T31&lt;=BRASS!$G$188),($AA31=BRASS!$E$188)),(BRASS!$C$188),(IF(AND($AR31=BRASS!$B$189,($T31&gt;=BRASS!$F$189),($T31&lt;=BRASS!$G$189),($AA31=BRASS!$E$189)),(BRASS!$C$189),(IF(AND($AR31=BRASS!$B$190,($T31&gt;=BRASS!$F$190),($T31&lt;=BRASS!$G$190),($AA31=BRASS!$E$190)),(BRASS!$C$190),(IF(AND($AR31=BRASS!$B$191,($T31&gt;=BRASS!$F$191),($T31&lt;=BRASS!$G$191),($AA31=BRASS!$E$191)),(BRASS!$C$191),(IF(AND($AR31=BRASS!$B$192,($T31&gt;=BRASS!$F$192),($T31&lt;=BRASS!$G$192),($AA31=BRASS!$E$192)),(BRASS!$C$192),(IF(AND($AR31=BRASS!$B$193,($T31&gt;=BRASS!$F$193),($T31&lt;=BRASS!$G$193),($AA31=BRASS!$E$193)),(BRASS!$C$193),(IF(AND($AR31=BRASS!$B$194,($T31&gt;=BRASS!$F$194),($T31&lt;=BRASS!$G$194),($AA31=BRASS!$E$194)),(BRASS!$C$194),(IF(AND($AR31=BRASS!$B$195,($T31&gt;=BRASS!$F$195),($T31&lt;=BRASS!$G$195),($AA31=BRASS!$E$195)),(BRASS!$C$195),(IF(AND($AR31=BRASS!$B$196,($T31&gt;=BRASS!$F$196),($T31&lt;=BRASS!$G$196),($AA31=BRASS!$E$196)),(BRASS!$C$196),("NA"))))))))))))))))))))))))))))))))))))))))))))))))))))))))))))))))))))))))))))))))))))))</f>
        <v>NA</v>
      </c>
      <c r="BD31" s="152" t="str">
        <f>IF(AND($AR31=BRASS!$B$60,($T31&gt;=BRASS!$F$60),($T31&lt;=BRASS!$G$60),($AA31=BRASS!$E$60)),(BRASS!$C$60),(IF(AND($AR31=BRASS!$B$61,($T31&gt;=BRASS!$F$61),($T31&lt;=BRASS!$G$61),($AA31=BRASS!$E$61)),(BRASS!$C$61),(IF(AND($AR31=BRASS!$B$62,($T31&gt;=BRASS!$F$62),($T31&lt;=BRASS!$G$62),($AA31=BRASS!$E$62)),(BRASS!$C$62),(IF(AND($AR31=BRASS!$B$63,($T31&gt;=BRASS!$F$63),($T31&lt;=BRASS!$G$63),($AA31=BRASS!$E$63)),(BRASS!$C$63),(IF(AND($AR31=BRASS!$B$64,($T31&gt;=BRASS!$F$64),($T31&lt;=BRASS!$G$64),($AA31=BRASS!$E$64)),(BRASS!$C$64),(IF(AND($AR31=BRASS!$B$65,($T31&gt;=BRASS!$F$65),($T31&lt;=BRASS!$G$65),($AA31=BRASS!$E$65)),(BRASS!$C$65),(IF(AND($AR31=BRASS!$B$66,($T31&gt;=BRASS!$F$66),($T31&lt;=BRASS!$G$66),($AA31=BRASS!$E$66)),(BRASS!$C$66),(IF(AND($AR31=BRASS!$B$67,($T31&gt;=BRASS!$F$67),($T31&lt;=BRASS!$G$67),($AA31=BRASS!$E$67)),(BRASS!$C$67),(IF(AND($AR31=BRASS!$B$68,($T31&gt;=BRASS!$F$68),($T31&lt;=BRASS!$G$68),($AA31=BRASS!$E$68)),(BRASS!$C$68),(IF(AND($AR31=BRASS!$B$69,($T31&gt;=BRASS!$F$69),($T31&lt;=BRASS!$G$69),($AA31=BRASS!$E$69)),(BRASS!$C$69),(IF(AND($AR31=BRASS!$B$70,($T31&gt;=BRASS!$F$70),($T31&lt;=BRASS!$G$70),($AA31=BRASS!$E$70)),(BRASS!$C$70),(IF(AND($AR31=BRASS!$B$71,($T31&gt;=BRASS!$F$71),($T31&lt;=BRASS!$G$71),($AA31=BRASS!$E$71)),(BRASS!$C$71),(IF(AND($AR31=BRASS!$B$72,($T31&gt;=BRASS!$F$72),($T31&lt;=BRASS!$G$72),($AA31=BRASS!$E$72)),(BRASS!$C$72),(IF(AND($AR31=BRASS!$B$73,($T31&gt;=BRASS!$F$73),($T31&lt;=BRASS!$G$73),($AA31=BRASS!$E$73)),(BRASS!$C$73),(IF(AND($AR31=BRASS!$B$74,($T31&gt;=BRASS!$F$74),($T31&lt;=BRASS!$G$74),($AA31=BRASS!$E$74)),(BRASS!$C$74),(IF(AND($AR31=BRASS!$B$75,($T31&gt;=BRASS!$F$75),($T31&lt;=BRASS!$G$75),($AA31=BRASS!$E$75)),(BRASS!$C$75),(IF(AND($AR31=BRASS!$B$76,($T31&gt;=BRASS!$F$76),($T31&lt;=BRASS!$G$76),($AA31=BRASS!$E$76)),(BRASS!$C$76),(IF(AND($AR31=BRASS!$B$77,($T31&gt;=BRASS!$F$77),($T31&lt;=BRASS!$G$77),($AA31=BRASS!$E$77)),(BRASS!$C$77),(IF(AND($AR31=BRASS!$B$78,($T31&gt;=BRASS!$F$78),($T31&lt;=BRASS!$G$78),($AA31=BRASS!$E$78)),(BRASS!$C$78),(IF(AND($AR31=BRASS!$B$79,($T31&gt;=BRASS!$F$79),($T31&lt;=BRASS!$G$79),($AA31=BRASS!$E$79)),(BRASS!$C$79),(IF(AND($AR31=BRASS!$B$80,($T31&gt;=BRASS!$F$80),($T31&lt;=BRASS!$G$80),($AA31=BRASS!$E$80)),(BRASS!$C$80),(IF(AND($AR31=BRASS!$B$81,($T31&gt;=BRASS!$F$81),($T31&lt;=BRASS!$G$81),($AA31=BRASS!$E$81)),(BRASS!$C$81),(IF(AND($AR31=BRASS!$B$82,($T31&gt;=BRASS!$F$82),($T31&lt;=BRASS!$G$82),($AA31=BRASS!$E$82)),(BRASS!$C$82),(IF(AND($AR31=BRASS!$B$83,($T31&gt;=BRASS!$F$83),($T31&lt;=BRASS!$G$83),($AA31=BRASS!$E$83)),(BRASS!$C$83),(IF(AND($AR31=BRASS!$B$84,($T31&gt;=BRASS!$F$84),($T31&lt;=BRASS!$G$84),($AA31=BRASS!$E$84)),(BRASS!$C$84),(IF(AND($AR31=BRASS!$B$85,($T31&gt;=BRASS!$F$85),($T31&lt;=BRASS!$G$85),($AA31=BRASS!$E$85)),(BRASS!$C$85),(IF(AND($AR31=BRASS!$B$86,($T31&gt;=BRASS!$F$86),($T31&lt;=BRASS!$G$86),($AA31=BRASS!$E$86)),(BRASS!$C$86),(IF(AND($AR31=BRASS!$B$87,($T31&gt;=BRASS!$F$87),($T31&lt;=BRASS!$G$87),($AA31=BRASS!$E$87)),(BRASS!$C$87),(IF(AND($AR31=BRASS!$B$88,($T31&gt;=BRASS!$F$88),($T31&lt;=BRASS!$G$88),($AA31=BRASS!$E$88)),(BRASS!$C$88),(IF(AND($AR31=BRASS!$B$89,($T31&gt;=BRASS!$F$89),($T31&lt;=BRASS!$G$89),($AA31=BRASS!$E$89)),(BRASS!$C$89),(IF(AND($AR31=BRASS!$B$90,($T31&gt;=BRASS!$F$90),($T31&lt;=BRASS!$G$90),($AA31=BRASS!$E$90)),(BRASS!$C$90),(IF(AND($AR31=BRASS!$B$91,($T31&gt;=BRASS!$F$91),($T31&lt;=BRASS!$G$91),($AA31=BRASS!$E$91)),(BRASS!$C$91),(IF(AND($AR31=BRASS!$B$92,($T31&gt;=BRASS!$F$92),($T31&lt;=BRASS!$G$92),($AA31=BRASS!$E$92)),(BRASS!$C$92),(IF(AND($AR31=BRASS!$B$93,($T31&gt;=BRASS!$F$93),($T31&lt;=BRASS!$G$93),($AA31=BRASS!$E$93)),(BRASS!$C$93),(IF(AND($AR31=BRASS!$B$94,($T31&gt;=BRASS!$F$94),($T31&lt;=BRASS!$G$94),($AA31=BRASS!$E$94)),(BRASS!$C$94),(IF(AND($AR31=BRASS!$B$95,($T31&gt;=BRASS!$F$95),($T31&lt;=BRASS!$G$95),($AA31=BRASS!$E$95)),(BRASS!$C$95),(IF(AND($AR31=BRASS!$B$96,($T31&gt;=BRASS!$F$96),($T31&lt;=BRASS!$G$96),($AA31=BRASS!$E$96)),(BRASS!$C$96),(IF(AND($AR31=BRASS!$B$97,($T31&gt;=BRASS!$F$97),($T31&lt;=BRASS!$G$97),($AA31=BRASS!$E$97)),(BRASS!$C$97),("NA"))))))))))))))))))))))))))))))))))))))))))))))))))))))))))))))))))))))))))))</f>
        <v>NA</v>
      </c>
      <c r="BE31" s="97"/>
      <c r="BF31" s="82" t="str">
        <f t="shared" si="18"/>
        <v/>
      </c>
      <c r="BG31" s="82" t="str">
        <f t="shared" si="19"/>
        <v/>
      </c>
      <c r="BH31" s="82" t="str">
        <f>IF(AND($AR31=SS!$B$4,($T31&gt;=SS!$F$4),($T31&lt;=SS!$G$4),($V31=SS!$E$4)),(SS!$C$4),(IF(AND($AR31=SS!$B$5,($T31&gt;=SS!$F$5),($T31&lt;=SS!$G$5),($V31=SS!$E$5)),(SS!$C$5),(IF(AND($AR31=SS!$B$6,($T31&gt;=SS!$F$6),($T31&lt;=SS!$G$6),($V31=SS!$E$6)),(SS!$C$6),(IF(AND($AR31=SS!$B$7,($T31&gt;=SS!$F$7),($T31&lt;=SS!$G$7),($V31=SS!$E$7)),(SS!$C$7),(IF(AND($AR31=SS!$B$8,($T31&gt;=SS!$F$8),($T31&lt;=SS!$G$8),($V31=SS!$E$8)),(SS!$C$8),(IF(AND($AR31=SS!$B$9,($T31&gt;=SS!$F$9),($T31&lt;=SS!$G$9),($V31=SS!$E$9)),(SS!$C$9),(IF(AND($AR31=SS!$B$10,($T31&gt;=SS!$F$10),($T31&lt;=SS!$G$10),($V31=SS!$E$10)),(SS!$C$10),(IF(AND($AR31=SS!$B$11,($T31&gt;=SS!$F$11),($T31&lt;=SS!$G$11),($V31=SS!$E$11)),(SS!$C$11),(IF(AND($AR31=SS!$B$12,($T31&gt;=SS!$F$12),($T31&lt;=SS!$G$12),($V31=SS!$E$12)),(SS!$C$12),(IF(AND($AR31=SS!$B$13,($T31&gt;=SS!$F$13),($T31&lt;=SS!$G$13),($V31=SS!$E$13)),(SS!$C$13),(IF(AND($AR31=SS!$B$14,($T31&gt;=SS!$F$14),($T31&lt;=SS!$G$14),($V31=SS!$E$14)),(SS!$C$14),(IF(AND($AR31=SS!$B$15,($T31&gt;=SS!$F$15),($T31&lt;=SS!$G$15),($V31=SS!$E$15)),(SS!$C$15),(IF(AND($AR31=SS!$B$16,($T31&gt;=SS!$F$16),($T31&lt;=SS!$G$16),($V31=SS!$E$16)),(SS!$C$16),(IF(AND($AR31=SS!$B$17,($T31&gt;=SS!$F$17),($T31&lt;=SS!$G$17),($V31=SS!$E$17)),(SS!$C$17),(IF(AND($AR31=SS!$B$18,($T31&gt;=SS!$F$18),($T31&lt;=SS!$G$18),($V31=SS!$E$18)),(SS!$C$18),(IF(AND($AR31=SS!$B$19,($T31&gt;=SS!$F$19),($T31&lt;=SS!$G$19),($V31=SS!$E$19)),(SS!$C$19),(IF(AND($AR31=SS!$B$20,($T31&gt;=SS!$F$20),($T31&lt;=SS!$G$20),($V31=SS!$E$20)),(SS!$C$20),(IF(AND($AR31=SS!$B$21,($T31&gt;=SS!$F$21),($T31&lt;=SS!$G$21),($V31=SS!$E$21)),(SS!$C$21),(IF(AND($AR31=SS!$B$22,($T31&gt;=SS!$F$22),($T31&lt;=SS!$G$22),($V31=SS!$E$22)),(SS!$C$22),(IF(AND($AR31=SS!$B$23,($T31&gt;=SS!$F$23),($T31&lt;=SS!$G$23),($V31=SS!$E$23)),(SS!$C$23),(IF(AND($AR31=SS!$B$24,($T31&gt;=SS!$F$24),($T31&lt;=SS!$G$24),($V31=SS!$E$24)),(SS!$C$24),(IF(AND($AR31=SS!$B$25,($T31&gt;=SS!$F$25),($T31&lt;=SS!$G$25),($V31=SS!$E$25)),(SS!$C$25),(IF(AND($AR31=SS!$B$26,($T31&gt;=SS!$F$26),($T31&lt;=SS!$G$26),($V31=SS!$E$26)),(SS!$C$26),(IF(AND($AR31=SS!$B$27,($T31&gt;=SS!$F$27),($T31&lt;=SS!$G$27),($V31=SS!$E$27)),(SS!$C$27),(IF(AND($AR31=SS!$B$28,($T31&gt;=SS!$F$28),($T31&lt;=SS!$G$28),($V31=SS!$E$28)),(SS!$C$28),(IF(AND($AR31=SS!$B$29,($T31&gt;=SS!$F$29),($T31&lt;=SS!$G$29),($V31=SS!$E$29)),(SS!$C$29),(IF(AND($AR31=SS!$B$30,($T31&gt;=SS!$F$30),($T31&lt;=SS!$G$30),($V31=SS!$E$30)),(SS!$C$30),("NA"))))))))))))))))))))))))))))))))))))))))))))))))))))))</f>
        <v>NA</v>
      </c>
      <c r="BI31" s="83" t="str">
        <f>(IF(AND($AR31=SS!$B$31,($T31&gt;=SS!$F$31),($T31&lt;=SS!$G$31),($V31=SS!$E$31)),(SS!$C$31),(IF(AND($AR31=SS!$B$32,($T31&gt;=SS!$F$32),($T31&lt;=SS!$G$32),($V31=SS!$E$32)),(SS!$C$32),(IF(AND($AR31=SS!$B$33,($T31&gt;=SS!$F$33),($T31&lt;=SS!$G$33),($V31=SS!$E$33)),(SS!$C$33),(IF(AND($AR31=SS!$B$34,($T31&gt;=SS!$F$34),($T31&lt;=SS!$G$34),($V31=SS!$E$34)),(SS!$C$34),(IF(AND($AR31=SS!$B$35,($T31&gt;=SS!$F$35),($T31&lt;=SS!$G$35),($V31=SS!$E$35)),(SS!$C$35),(IF(AND($AR31=SS!$B$36,($T31&gt;=SS!$F$36),($T31&lt;=SS!$G$36),($V31=SS!$E$36)),(SS!$C$36),(IF(AND($AR31=SS!$B$37,($T31&gt;=SS!$F$37),($T31&lt;=SS!$G$37),($V31=SS!$E$37)),(SS!$C$37),(IF(AND($AR31=SS!$B$38,($T31&gt;=SS!$F$38),($T31&lt;=SS!$G$38),($V31=SS!$E$38)),(SS!$C$38),(IF(AND($AR31=SS!$B$39,($T31&gt;=SS!$F$39),($T31&lt;=SS!$G$39),($V31=SS!$E$39)),(SS!$C$39),(IF(AND($AR31=SS!$B$40,($T31&gt;=SS!$F$40),($T31&lt;=SS!$G$40),($V31=SS!$E$40)),(SS!$C$40),(IF(AND($AR31=SS!$B$41,($T31&gt;=SS!$F$41),($T31&lt;=SS!$G$41),($V31=SS!$E$41)),(SS!$C$41),(IF(AND($AR31=SS!$B$42,($T31&gt;=SS!$F$42),($T31&lt;=SS!$G$42),($V31=SS!$E$42)),(SS!$C$42),(IF(AND($AR31=SS!$B$43,($T31&gt;=SS!$F$43),($T31&lt;=SS!$G$43),($V31=SS!$E$43)),(SS!$C$43),(IF(AND($AR31=SS!$B$44,($T31&gt;=SS!$F$44),($T31&lt;=SS!$G$44),($V31=SS!$E$44)),(SS!$C$44),(IF(AND($AR31=SS!$B$45,($T31&gt;=SS!$F$45),($T31&lt;=SS!$G$45),($V31=SS!$E$45)),(SS!$C$45),(IF(AND($AR31=SS!$B$46,($T31&gt;=SS!$F$46),($T31&lt;=SS!$G$46),($V31=SS!$E$46)),(SS!$C$46),(IF(AND($AR31=SS!$B$47,($T31&gt;=SS!$F$47),($T31&lt;=SS!$G$47),($V31=SS!$E$47)),(SS!$C$47),(IF(AND($AR31=SS!$B$48,($T31&gt;=SS!$F$48),($T31&lt;=SS!$G$48),($V31=SS!$E$48)),(SS!$C$48),(IF(AND($AR31=SS!$B$49,($T31&gt;=SS!$F$49),($T31&lt;=SS!$G$49),($V31=SS!$E$49)),(SS!$C$49),(IF(AND($AR31=SS!$B$50,($T31&gt;=SS!$F$50),($T31&lt;=SS!$G$50),($V31=SS!$E$50)),(SS!$C$50),(IF(AND($AR31=SS!$B$51,($T31&gt;=SS!$F$51),($T31&lt;=SS!$G$51),($V31=SS!$E$51)),(SS!$C$51),(IF(AND($AR31=SS!$B$52,($T31&gt;=SS!$F$52),($T31&lt;=SS!$G$52),($V31=SS!$E$52)),(SS!$C$52),(IF(AND($AR31=SS!$B$53,($T31&gt;=SS!$F$53),($T31&lt;=SS!$G$53),($V31=SS!$E$53)),(SS!$C$53),(IF(AND($AR31=SS!$B$54,($T31&gt;=SS!$F$54),($T31&lt;=SS!$G$54),($V31=SS!$E$54)),(SS!$C$54),(IF(AND($AR31=SS!$B$55,($T31&gt;=SS!$F$55),($T31&lt;=SS!$G$55),($V31=SS!$E$55)),(SS!$C$55),(IF(AND($AR31=SS!$B$56,($T31&gt;=SS!$F$56),($T31&lt;=SS!$G$56),($V31=SS!$E$56)),(SS!$C$56),(IF(AND($AR31=SS!$B$57,($T31&gt;=SS!$F$57),($T31&lt;=SS!$G$57),($V31=SS!$E$57)),(SS!$C$57),(IF(AND($AR31=SS!$B$58,($T31&gt;=SS!$F$58),($T31&lt;=SS!$G$58),($V31=SS!$E$58)),(SS!$C$58),(IF(AND($AR31=SS!$B$59,($T31&gt;=SS!$F$59),($T31&lt;=SS!$G$59),($V31=SS!$E$59)),(SS!$C$59),(IF(AND($AR31=SS!$B$60,($T31&gt;=SS!$F$60),($T31&lt;=SS!$G$60),($V31=SS!$E$60)),(SS!$C$60),("NA")))))))))))))))))))))))))))))))))))))))))))))))))))))))))))))</f>
        <v>NA</v>
      </c>
      <c r="BJ31" s="82" t="str">
        <f>IF(AND($AR31=SS!$B$61,($T31&gt;=SS!$F$61),($T31&lt;=SS!$G$61),($V31=SS!$E$61)),(SS!$C$61),(IF(AND($AR31=SS!$B$62,($T31&gt;=SS!$F$62),($T31&lt;=SS!$G$62),($V31=SS!$E$62)),(SS!$C$62),(IF(AND($AR31=SS!$B$63,($T31&gt;=SS!$F$63),($T31&lt;=SS!$G$63),($V31=SS!$E$63)),(SS!$C$63),(IF(AND($AR31=SS!$B$64,($T31&gt;=SS!$F$64),($T31&lt;=SS!$G$64),($V31=SS!$E$64)),(SS!$C$64),(IF(AND($AR31=SS!$B$65,($T31&gt;=SS!$F$65),($T31&lt;=SS!$G$65),($V31=SS!$E$65)),(SS!$C$65),(IF(AND($AR31=SS!$B$66,($T31&gt;=SS!$F$66),($T31&lt;=SS!$G$66),($V31=SS!$E$66)),(SS!$C$66),(IF(AND($AR31=SS!$B$67,($T31&gt;=SS!$F$67),($T31&lt;=SS!$G$67),($V31=SS!$E$67)),(SS!$C$67),(IF(AND($AR31=SS!$B$68,($T31&gt;=SS!$F$68),($T31&lt;=SS!$G$68),($V31=SS!$E$68)),(SS!$C$68),(IF(AND($AR31=SS!$B$69,($T31&gt;=SS!$F$69),($T31&lt;=SS!$G$69),($V31=SS!$E$69)),(SS!$C$69),(IF(AND($AR31=SS!$B$70,($T31&gt;=SS!$F$70),($T31&lt;=SS!$G$70),($V31=SS!$E$70)),(SS!$C$70),(IF(AND($AR31=SS!$B$71,($T31&gt;=SS!$F$71),($T31&lt;=SS!$G$71),($V31=SS!$E$71)),(SS!$C$71),(IF(AND($AR31=SS!$B$72,($T31&gt;=SS!$F$72),($T31&lt;=SS!$G$72),($V31=SS!$E$72)),(SS!$C$72),(IF(AND($AR31=SS!$B$73,($T31&gt;=SS!$F$73),($T31&lt;=SS!$G$73),($V31=SS!$E$73)),(SS!$C$73),(IF(AND($AR31=SS!$B$74,($T31&gt;=SS!$F$74),($T31&lt;=SS!$G$74),($V31=SS!$E$74)),(SS!$C$74),(IF(AND($AR31=SS!$B$75,($T31&gt;=SS!$F$75),($T31&lt;=SS!$G$75),($V31=SS!$E$75)),(SS!$C$75),(IF(AND($AR31=SS!$B$76,($T31&gt;=SS!$F$76),($T31&lt;=SS!$G$76),($V31=SS!$E$76)),(SS!$C$76),("NA"))))))))))))))))))))))))))))))))</f>
        <v>NA</v>
      </c>
      <c r="BK31" s="82" t="str">
        <f>IF(AND($AR31=SS!$B$77,($T31&gt;=SS!$F$77),($T31&lt;=SS!$G$77),($V31=SS!$E$77)),(SS!$C$77),(IF(AND($AR31=SS!$B$78,($T31&gt;=SS!$F$78),($T31&lt;=SS!$G$78),($V31=SS!$E$78)),(SS!$C$78),(IF(AND($AR31=SS!$B$79,($T31&gt;=SS!$F$79),($T31&lt;=SS!$G$79),($V31=SS!$E$79)),(SS!$C$79),(IF(AND($AR31=SS!$B$80,($T31&gt;=SS!$F$80),($T31&lt;=SS!$G$80),($V31=SS!$E$80)),(SS!$C$80),(IF(AND($AR31=SS!$B$81,($T31&gt;=SS!$F$81),($T31&lt;=SS!$G$81),($V31=SS!$E$81)),(SS!$C$81),(IF(AND($AR31=SS!$B$82,($T31&gt;=SS!$F$82),($T31&lt;=SS!$G$82),($V31=SS!$E$82)),(SS!$C$82),(IF(AND($AR31=SS!$B$83,($T31&gt;=SS!$F$83),($T31&lt;=SS!$G$83),($V31=SS!$E$83)),(SS!$C$83),(IF(AND($AR31=SS!$B$84,($T31&gt;=SS!$F$84),($T31&lt;=SS!$G$84),($V31=SS!$E$84)),(SS!$C$84),(IF(AND($AR31=SS!$B$85,($T31&gt;=SS!$F$85),($T31&lt;=SS!$G$85),($V31=SS!$E$85)),(SS!$C$85),(IF(AND($AR31=SS!$B$86,($T31&gt;=SS!$F$86),($T31&lt;=SS!$G$86),($V31=SS!$E$86)),(SS!$C$86),(IF(AND($AR31=SS!$B$87,($T31&gt;=SS!$F$87),($T31&lt;=SS!$G$87),($V31=SS!$E$87)),(SS!$C$87),(IF(AND($AR31=SS!$B$88,($T31&gt;=SS!$F$88),($T31&lt;=SS!$G$88),($V31=SS!$E$88)),(SS!$C$88),(IF(AND($AR31=SS!$B$89,($T31&gt;=SS!$F$89),($T31&lt;=SS!$G$89),($V31=SS!$E$89)),(SS!$C$89),(IF(AND($AR31=SS!$B$90,($T31&gt;=SS!$F$90),($T31&lt;=SS!$G$90),($V31=SS!$E$90)),(SS!$C$90),(IF(AND($AR31=SS!$B$91,($T31&gt;=SS!$F$91),($T31&lt;=SS!$G$91),($V31=SS!$E$91)),(SS!$C$91),(IF(AND($AR31=SS!$B$92,($T31&gt;=SS!$F$92),($T31&lt;=SS!$G$92),($V31=SS!$E$92)),(SS!$C$92),(IF(AND($AR31=SS!$B$93,($T31&gt;=SS!$F$93),($T31&lt;=SS!$G$93),($V31=SS!$E$93)),(SS!$C$93),(IF(AND($AR31=SS!$B$94,($T31&gt;=SS!$F$94),($T31&lt;=SS!$G$94),($V31=SS!$E$94)),(SS!$C$94),(IF(AND($AR31=SS!$B$95,($T31&gt;=SS!$F$95),($T31&lt;=SS!$G$95),($V31=SS!$E$95)),(SS!$C$95),(IF(AND($AR31=SS!$B$96,($T31&gt;=SS!$F$96),($T31&lt;=SS!$G$96),($V31=SS!$E$96)),(SS!$C$96),("NA"))))))))))))))))))))))))))))))))))))))))</f>
        <v>NA</v>
      </c>
      <c r="BL31" s="82" t="str">
        <f t="shared" si="20"/>
        <v/>
      </c>
      <c r="BM31" s="82" t="str">
        <f t="shared" si="21"/>
        <v/>
      </c>
      <c r="BN31" s="82" t="str">
        <f>IF(AND($AR31=SS!$B$4,($T31&gt;=SS!$F$4),($T31&lt;=SS!$G$4),($AA31=SS!$E$4)),(SS!$C$4),(IF(AND($AR31=SS!$B$5,($T31&gt;=SS!$F$5),($T31&lt;=SS!$G$5),($AA31=SS!$E$5)),(SS!$C$5),(IF(AND($AR31=SS!$B$6,($T31&gt;=SS!$F$6),($T31&lt;=SS!$G$6),($AA31=SS!$E$6)),(SS!$C$6),(IF(AND($AR31=SS!$B$7,($T31&gt;=SS!$F$7),($T31&lt;=SS!$G$7),($AA31=SS!$E$7)),(SS!$C$7),(IF(AND($AR31=SS!$B$8,($T31&gt;=SS!$F$8),($T31&lt;=SS!$G$8),($AA31=SS!$E$8)),(SS!$C$8),(IF(AND($AR31=SS!$B$9,($T31&gt;=SS!$F$9),($T31&lt;=SS!$G$9),($AA31=SS!$E$9)),(SS!$C$9),(IF(AND($AR31=SS!$B$10,($T31&gt;=SS!$F$10),($T31&lt;=SS!$G$10),($AA31=SS!$E$10)),(SS!$C$10),(IF(AND($AR31=SS!$B$11,($T31&gt;=SS!$F$11),($T31&lt;=SS!$G$11),($AA31=SS!$E$11)),(SS!$C$11),(IF(AND($AR31=SS!$B$12,($T31&gt;=SS!$F$12),($T31&lt;=SS!$G$12),($AA31=SS!$E$12)),(SS!$C$12),(IF(AND($AR31=SS!$B$13,($T31&gt;=SS!$F$13),($T31&lt;=SS!$G$13),($AA31=SS!$E$13)),(SS!$C$13),(IF(AND($AR31=SS!$B$14,($T31&gt;=SS!$F$14),($T31&lt;=SS!$G$14),($AA31=SS!$E$14)),(SS!$C$14),(IF(AND($AR31=SS!$B$15,($T31&gt;=SS!$F$15),($T31&lt;=SS!$G$15),($AA31=SS!$E$15)),(SS!$C$15),(IF(AND($AR31=SS!$B$16,($T31&gt;=SS!$F$16),($T31&lt;=SS!$G$16),($AA31=SS!$E$16)),(SS!$C$16),(IF(AND($AR31=SS!$B$17,($T31&gt;=SS!$F$17),($T31&lt;=SS!$G$17),($AA31=SS!$E$17)),(SS!$C$17),(IF(AND($AR31=SS!$B$18,($T31&gt;=SS!$F$18),($T31&lt;=SS!$G$18),($AA31=SS!$E$18)),(SS!$C$18),(IF(AND($AR31=SS!$B$19,($T31&gt;=SS!$F$19),($T31&lt;=SS!$G$19),($AA31=SS!$E$19)),(SS!$C$19),(IF(AND($AR31=SS!$B$20,($T31&gt;=SS!$F$20),($T31&lt;=SS!$G$20),($AA31=SS!$E$20)),(SS!$C$20),(IF(AND($AR31=SS!$B$21,($T31&gt;=SS!$F$21),($T31&lt;=SS!$G$21),($AA31=SS!$E$21)),(SS!$C$21),(IF(AND($AR31=SS!$B$22,($T31&gt;=SS!$F$22),($T31&lt;=SS!$G$22),($AA31=SS!$E$22)),(SS!$C$22),(IF(AND($AR31=SS!$B$23,($T31&gt;=SS!$F$23),($T31&lt;=SS!$G$23),($AA31=SS!$E$23)),(SS!$C$23),(IF(AND($AR31=SS!$B$24,($T31&gt;=SS!$F$24),($T31&lt;=SS!$G$24),($AA31=SS!$E$24)),(SS!$C$24),(IF(AND($AR31=SS!$B$25,($T31&gt;=SS!$F$25),($T31&lt;=SS!$G$25),($AA31=SS!$E$25)),(SS!$C$25),(IF(AND($AR31=SS!$B$26,($T31&gt;=SS!$F$26),($T31&lt;=SS!$G$26),($AA31=SS!$E$26)),(SS!$C$26),(IF(AND($AR31=SS!$B$27,($T31&gt;=SS!$F$27),($T31&lt;=SS!$G$27),($AA31=SS!$E$27)),(SS!$C$27),(IF(AND($AR31=SS!$B$28,($T31&gt;=SS!$F$28),($T31&lt;=SS!$G$28),($AA31=SS!$E$28)),(SS!$C$28),(IF(AND($AR31=SS!$B$29,($T31&gt;=SS!$F$29),($T31&lt;=SS!$G$29),($AA31=SS!$E$29)),(SS!$C$29),(IF(AND($AR31=SS!$B$30,($T31&gt;=SS!$F$30),($T31&lt;=SS!$G$30),($AA31=SS!$E$30)),(SS!$C$30),(IF(AND($AR31=SS!$B$31,($T31&gt;=SS!$F$31),($T31&lt;=SS!$G$31),($AA31=SS!$E$31)),(SS!$C$31),(IF(AND($AR31=SS!$B$32,($T31&gt;=SS!$F$32),($T31&lt;=SS!$G$32),($AA31=SS!$E$32)),(SS!$C$32),(IF(AND($AR31=SS!$B$33,($T31&gt;=SS!$F$33),($T31&lt;=SS!$G$33),($AA31=SS!$E$33)),(SS!$C$33),(IF(AND($AR31=SS!$B$34,($T31&gt;=SS!$F$34),($T31&lt;=SS!$G$34),($AA31=SS!$E$34)),(SS!$C$34),(IF(AND($AR31=SS!$B$35,($T31&gt;=SS!$F$35),($T31&lt;=SS!$G$35),($AA31=SS!$E$35)),(SS!$C$35),(IF(AND($AR31=SS!$B$36,($T31&gt;=SS!$F$36),($T31&lt;=SS!$G$36),($AA31=SS!$E$36)),(SS!$C$36),(IF(AND($AR31=SS!$B$37,($T31&gt;=SS!$F$37),($T31&lt;=SS!$G$37),($AA31=SS!$E$37)),(SS!$C$37),(IF(AND($AR31=SS!$B$38,($T31&gt;=SS!$F$38),($T31&lt;=SS!$G$38),($AA31=SS!$E$38)),(SS!$C$38),(IF(AND($AR31=SS!$B$39,($T31&gt;=SS!$F$39),($T31&lt;=SS!$G$39),($AA31=SS!$E$39)),(SS!$C$39),(IF(AND($AR31=SS!$B$40,($T31&gt;=SS!$F$40),($T31&lt;=SS!$G$40),($AA31=SS!$E$40)),(SS!$C$40),(IF(AND($AR31=SS!$B$41,($T31&gt;=SS!$F$41),($T31&lt;=SS!$G$41),($AA31=SS!$E$41)),(SS!$C$41),(IF(AND($AR31=SS!$B$42,($T31&gt;=SS!$F$42),($T31&lt;=SS!$G$42),($AA31=SS!$E$42)),(SS!$C$42),(IF(AND($AR31=SS!$B$43,($T31&gt;=SS!$F$43),($T31&lt;=SS!$G$43),($AA31=SS!$E$43)),(SS!$C$43),(IF(AND($AR31=SS!$B$44,($T31&gt;=SS!$F$44),($T31&lt;=SS!$G$44),($AA31=SS!$E$44)),(SS!$C$44),(IF(AND($AR31=SS!$B$45,($T31&gt;=SS!$F$45),($T31&lt;=SS!$G$45),($AA31=SS!$E$45)),(SS!$C$45),(IF(AND($AR31=SS!$B$46,($T31&gt;=SS!$F$46),($T31&lt;=SS!$G$46),($AA31=SS!$E$46)),(SS!$C$46),(IF(AND($AR31=SS!$B$47,($T31&gt;=SS!$F$47),($T31&lt;=SS!$G$47),($AA31=SS!$E$47)),(SS!$C$47),(IF(AND($AR31=SS!$B$48,($T31&gt;=SS!$F$48),($T31&lt;=SS!$G$48),($AA31=SS!$E$48)),(SS!$C$48),(IF(AND($AR31=SS!$B$49,($T31&gt;=SS!$F$49),($T31&lt;=SS!$G$49),($AA31=SS!$E$49)),(SS!$C$49),(IF(AND($AR31=SS!$B$50,($T31&gt;=SS!$F$50),($T31&lt;=SS!$G$50),($AA31=SS!$E$50)),(SS!$C$50),(IF(AND($AR31=SS!$B$51,($T31&gt;=SS!$F$51),($T31&lt;=SS!$G$51),($AA31=SS!$E$51)),(SS!$C$51),(IF(AND($AR31=SS!$B$52,($T31&gt;=SS!$F$52),($T31&lt;=SS!$G$52),($AA31=SS!$E$52)),(SS!$C$52),(IF(AND($AR31=SS!$B$53,($T31&gt;=SS!$F$53),($T31&lt;=SS!$G$53),($AA31=SS!$E$53)),(SS!$C$53),(IF(AND($AR31=SS!$B$54,($T31&gt;=SS!$F$54),($T31&lt;=SS!$G$54),($AA31=SS!$E$54)),(SS!$C$54),(IF(AND($AR31=SS!$B$55,($T31&gt;=SS!$F$55),($T31&lt;=SS!$G$55),($AA31=SS!$E$55)),(SS!$C$55),(IF(AND($AR31=SS!$B$56,($T31&gt;=SS!$F$56),($T31&lt;=SS!$G$56),($AA31=SS!$E$56)),(SS!$C$56),(IF(AND($AR31=SS!$B$57,($T31&gt;=SS!$F$57),($T31&lt;=SS!$G$57),($AA31=SS!$E$57)),(SS!$C$57),(IF(AND($AR31=SS!$B$58,($T31&gt;=SS!$F$58),($T31&lt;=SS!$G$58),($AA31=SS!$E$58)),(SS!$C$58),(IF(AND($AR31=SS!$B$59,($T31&gt;=SS!$F$59),($T31&lt;=SS!$G$59),($AA31=SS!$E$59)),(SS!$C$59),("NA"))))))))))))))))))))))))))))))))))))))))))))))))))))))))))))))))))))))))))))))))))))))))))))))))))))))))))))))))</f>
        <v>NA</v>
      </c>
      <c r="BO31" s="83" t="str">
        <f>(IF(AND($AR31=SS!$B$31,($T31&gt;=SS!$F$31),($T31&lt;=SS!$G$31),($AA31=SS!$E$31)),(SS!$C$31),(IF(AND($AR31=SS!$B$32,($T31&gt;=SS!$F$32),($T31&lt;=SS!$G$32),($AA31=SS!$E$32)),(SS!$C$32),(IF(AND($AR31=SS!$B$33,($T31&gt;=SS!$F$33),($T31&lt;=SS!$G$33),($AA31=SS!$E$33)),(SS!$C$33),(IF(AND($AR31=SS!$B$34,($T31&gt;=SS!$F$34),($T31&lt;=SS!$G$34),($AA31=SS!$E$34)),(SS!$C$34),(IF(AND($AR31=SS!$B$35,($T31&gt;=SS!$F$35),($T31&lt;=SS!$G$35),($AA31=SS!$E$35)),(SS!$C$35),(IF(AND($AR31=SS!$B$36,($T31&gt;=SS!$F$36),($T31&lt;=SS!$G$36),($AA31=SS!$E$36)),(SS!$C$36),(IF(AND($AR31=SS!$B$37,($T31&gt;=SS!$F$37),($T31&lt;=SS!$G$37),($AA31=SS!$E$37)),(SS!$C$37),(IF(AND($AR31=SS!$B$38,($T31&gt;=SS!$F$38),($T31&lt;=SS!$G$38),($AA31=SS!$E$38)),(SS!$C$38),(IF(AND($AR31=SS!$B$39,($T31&gt;=SS!$F$39),($T31&lt;=SS!$G$39),($AA31=SS!$E$39)),(SS!$C$39),(IF(AND($AR31=SS!$B$40,($T31&gt;=SS!$F$40),($T31&lt;=SS!$G$40),($AA31=SS!$E$40)),(SS!$C$40),(IF(AND($AR31=SS!$B$41,($T31&gt;=SS!$F$41),($T31&lt;=SS!$G$41),($AA31=SS!$E$41)),(SS!$C$41),(IF(AND($AR31=SS!$B$42,($T31&gt;=SS!$F$42),($T31&lt;=SS!$G$42),($AA31=SS!$E$42)),(SS!$C$42),(IF(AND($AR31=SS!$B$43,($T31&gt;=SS!$F$43),($T31&lt;=SS!$G$43),($AA31=SS!$E$43)),(SS!$C$43),(IF(AND($AR31=SS!$B$44,($T31&gt;=SS!$F$44),($T31&lt;=SS!$G$44),($AA31=SS!$E$44)),(SS!$C$44),(IF(AND($AR31=SS!$B$45,($T31&gt;=SS!$F$45),($T31&lt;=SS!$G$45),($AA31=SS!$E$45)),(SS!$C$45),(IF(AND($AR31=SS!$B$46,($T31&gt;=SS!$F$46),($T31&lt;=SS!$G$46),($AA31=SS!$E$46)),(SS!$C$46),(IF(AND($AR31=SS!$B$47,($T31&gt;=SS!$F$47),($T31&lt;=SS!$G$47),($AA31=SS!$E$47)),(SS!$C$47),(IF(AND($AR31=SS!$B$48,($T31&gt;=SS!$F$48),($T31&lt;=SS!$G$48),($AA31=SS!$E$48)),(SS!$C$48),(IF(AND($AR31=SS!$B$49,($T31&gt;=SS!$F$49),($T31&lt;=SS!$G$49),($AA31=SS!$E$49)),(SS!$C$49),(IF(AND($AR31=SS!$B$50,($T31&gt;=SS!$F$50),($T31&lt;=SS!$G$50),($AA31=SS!$E$50)),(SS!$C$50),(IF(AND($AR31=SS!$B$51,($T31&gt;=SS!$F$51),($T31&lt;=SS!$G$51),($AA31=SS!$E$51)),(SS!$C$51),(IF(AND($AR31=SS!$B$52,($T31&gt;=SS!$F$52),($T31&lt;=SS!$G$52),($AA31=SS!$E$52)),(SS!$C$52),(IF(AND($AR31=SS!$B$53,($T31&gt;=SS!$F$53),($T31&lt;=SS!$G$53),($AA31=SS!$E$53)),(SS!$C$53),(IF(AND($AR31=SS!$B$54,($T31&gt;=SS!$F$54),($T31&lt;=SS!$G$54),($AA31=SS!$E$54)),(SS!$C$54),(IF(AND($AR31=SS!$B$55,($T31&gt;=SS!$F$55),($T31&lt;=SS!$G$55),($AA31=SS!$E$55)),(SS!$C$55),(IF(AND($AR31=SS!$B$56,($T31&gt;=SS!$F$56),($T31&lt;=SS!$G$56),($AA31=SS!$E$56)),(SS!$C$56),(IF(AND($AR31=SS!$B$57,($T31&gt;=SS!$F$57),($T31&lt;=SS!$G$57),($AA31=SS!$E$57)),(SS!$C$57),(IF(AND($AR31=SS!$B$58,($T31&gt;=SS!$F$58),($T31&lt;=SS!$G$58),($AA31=SS!$E$58)),(SS!$C$58),(IF(AND($AR31=SS!$B$59,($T31&gt;=SS!$F$59),($T31&lt;=SS!$G$59),($AA31=SS!$E$59)),(SS!$C$59),("NA")))))))))))))))))))))))))))))))))))))))))))))))))))))))))))</f>
        <v>NA</v>
      </c>
      <c r="BP31" s="152" t="str">
        <f>IF(AND($AR31=SS!$B$61,($T31&gt;=SS!$F$61),($T31&lt;=SS!$G$61),($AA31=SS!$E$61)),(SS!$C$61),(IF(AND($AR31=SS!$B$62,($T31&gt;=SS!$F$62),($T31&lt;=SS!$G$62),($AA31=SS!$E$62)),(SS!$C$62),(IF(AND($AR31=SS!$B$63,($T31&gt;=SS!$F$63),($T31&lt;=SS!$G$63),($AA31=SS!$E$63)),(SS!$C$63),(IF(AND($AR31=SS!$B$64,($T31&gt;=SS!$F$64),($T31&lt;=SS!$G$64),($AA31=SS!$E$64)),(SS!$C$64),(IF(AND($AR31=SS!$B$65,($T31&gt;=SS!$F$65),($T31&lt;=SS!$G$65),($AA31=SS!$E$65)),(SS!$C$65),(IF(AND($AR31=SS!$B$66,($T31&gt;=SS!$F$66),($T31&lt;=SS!$G$66),($AA31=SS!$E$66)),(SS!$C$66),(IF(AND($AR31=SS!$B$67,($T31&gt;=SS!$F$67),($T31&lt;=SS!$G$67),($AA31=SS!$E$67)),(SS!$C$67),(IF(AND($AR31=SS!$B$68,($T31&gt;=SS!$F$68),($T31&lt;=SS!$G$68),($AA31=SS!$E$68)),(SS!$C$68),(IF(AND($AR31=SS!$B$69,($T31&gt;=SS!$F$69),($T31&lt;=SS!$G$69),($AA31=SS!$E$69)),(SS!$C$69),(IF(AND($AR31=SS!$B$70,($T31&gt;=SS!$F$70),($T31&lt;=SS!$G$70),($AA31=SS!$E$70)),(SS!$C$70),(IF(AND($AR31=SS!$B$71,($T31&gt;=SS!$F$71),($T31&lt;=SS!$G$71),($AA31=SS!$E$71)),(SS!$C$71),(IF(AND($AR31=SS!$B$72,($T31&gt;=SS!$F$72),($T31&lt;=SS!$G$72),($AA31=SS!$E$72)),(SS!$C$72),(IF(AND($AR31=SS!$B$73,($T31&gt;=SS!$F$73),($T31&lt;=SS!$G$73),($AA31=SS!$E$73)),(SS!$C$73),(IF(AND($AR31=SS!$B$74,($T31&gt;=SS!$F$74),($T31&lt;=SS!$G$74),($AA31=SS!$E$74)),(SS!$C$74),(IF(AND($AR31=SS!$B$75,($T31&gt;=SS!$F$75),($T31&lt;=SS!$G$75),($AA31=SS!$E$75)),(SS!$C$75),(IF(AND($AR31=SS!$B$76,($T31&gt;=SS!$F$76),($T31&lt;=SS!$G$76),($AA31=SS!$E$76)),(SS!$C$76),("NA"))))))))))))))))))))))))))))))))</f>
        <v>NA</v>
      </c>
      <c r="BQ31" s="152" t="str">
        <f>IF(AND($AR31=SS!$B$77,($T31&gt;=SS!$F$77),($T31&lt;=SS!$G$77),($AA31=SS!$E$77)),(SS!$C$77),(IF(AND($AR31=SS!$B$78,($T31&gt;=SS!$F$78),($T31&lt;=SS!$G$78),($AA31=SS!$E$78)),(SS!$C$78),(IF(AND($AR31=SS!$B$79,($T31&gt;=SS!$F$79),($T31&lt;=SS!$G$79),($AA31=SS!$E$79)),(SS!$C$79),(IF(AND($AR31=SS!$B$80,($T31&gt;=SS!$F$80),($T31&lt;=SS!$G$80),($AA31=SS!$E$80)),(SS!$C$80),(IF(AND($AR31=SS!$B$81,($T31&gt;=SS!$F$81),($T31&lt;=SS!$G$81),($AA31=SS!$E$81)),(SS!$C$81),(IF(AND($AR31=SS!$B$82,($T31&gt;=SS!$F$82),($T31&lt;=SS!$G$82),($AA31=SS!$E$82)),(SS!$C$82),(IF(AND($AR31=SS!$B$83,($T31&gt;=SS!$F$83),($T31&lt;=SS!$G$83),($AA31=SS!$E$83)),(SS!$C$83),(IF(AND($AR31=SS!$B$84,($T31&gt;=SS!$F$84),($T31&lt;=SS!$G$84),($AA31=SS!$E$84)),(SS!$C$84),(IF(AND($AR31=SS!$B$85,($T31&gt;=SS!$F$85),($T31&lt;=SS!$G$85),($AA31=SS!$E$85)),(SS!$C$85),(IF(AND($AR31=SS!$B$86,($T31&gt;=SS!$F$86),($T31&lt;=SS!$G$86),($AA31=SS!$E$86)),(SS!$C$86),(IF(AND($AR31=SS!$B$87,($T31&gt;=SS!$F$87),($T31&lt;=SS!$G$87),($AA31=SS!$E$87)),(SS!$C$87),(IF(AND($AR31=SS!$B$88,($T31&gt;=SS!$F$88),($T31&lt;=SS!$G$88),($AA31=SS!$E$88)),(SS!$C$88),(IF(AND($AR31=SS!$B$89,($T31&gt;=SS!$F$89),($T31&lt;=SS!$G$89),($AA31=SS!$E$89)),(SS!$C$89),(IF(AND($AR31=SS!$B$90,($T31&gt;=SS!$F$90),($T31&lt;=SS!$G$90),($AA31=SS!$E$90)),(SS!$C$90),(IF(AND($AR31=SS!$B$91,($T31&gt;=SS!$F$91),($T31&lt;=SS!$G$91),($AA31=SS!$E$91)),(SS!$C$91),(IF(AND($AR31=SS!$B$92,($T31&gt;=SS!$F$92),($T31&lt;=SS!$G$92),($AA31=SS!$E$92)),(SS!$C$92),(IF(AND($AR31=SS!$B$93,($T31&gt;=SS!$F$93),($T31&lt;=SS!$G$93),($AA31=SS!$E$93)),(SS!$C$93),(IF(AND($AR31=SS!$B$94,($T31&gt;=SS!$F$94),($T31&lt;=SS!$G$94),($AA31=SS!$E$94)),(SS!$C$94),(IF(AND($AR31=SS!$B$95,($T31&gt;=SS!$F$95),($T31&lt;=SS!$G$95),($AA31=SS!$E$95)),(SS!$C$95),(IF(AND($AR31=SS!$B$96,($T31&gt;=SS!$F$96),($T31&lt;=SS!$G$96),($AA31=SS!$E$96)),(SS!$C$96),("NA"))))))))))))))))))))))))))))))))))))))))</f>
        <v>NA</v>
      </c>
      <c r="BR31" s="84"/>
    </row>
    <row r="32" spans="1:70" s="53" customFormat="1" ht="38.25" customHeight="1" x14ac:dyDescent="0.35">
      <c r="A32" s="156"/>
      <c r="B32" s="147"/>
      <c r="C32" s="146"/>
      <c r="D32" s="146"/>
      <c r="E32" s="146"/>
      <c r="F32" s="298"/>
      <c r="G32" s="147"/>
      <c r="H32" s="147"/>
      <c r="I32" s="147"/>
      <c r="J32" s="147"/>
      <c r="K32" s="147"/>
      <c r="L32" s="147"/>
      <c r="M32" s="147"/>
      <c r="N32" s="147"/>
      <c r="O32" s="147"/>
      <c r="P32" s="21"/>
      <c r="Q32" s="21"/>
      <c r="R32" s="21"/>
      <c r="S32" s="147"/>
      <c r="T32" s="85"/>
      <c r="U32" s="150"/>
      <c r="V32" s="157"/>
      <c r="W32" s="158"/>
      <c r="X32" s="159"/>
      <c r="Y32" s="86"/>
      <c r="Z32" s="159"/>
      <c r="AA32" s="157"/>
      <c r="AB32" s="158"/>
      <c r="AC32" s="159"/>
      <c r="AD32" s="86"/>
      <c r="AE32" s="147"/>
      <c r="AF32" s="160"/>
      <c r="AG32" s="147"/>
      <c r="AH32" s="150"/>
      <c r="AI32" s="147"/>
      <c r="AJ32" s="150"/>
      <c r="AK32" s="64"/>
      <c r="AL32" s="64"/>
      <c r="AQ32" s="85"/>
      <c r="AR32" s="85"/>
      <c r="AS32" s="85"/>
      <c r="AT32" s="85"/>
      <c r="AU32" s="85"/>
      <c r="AV32" s="86"/>
      <c r="AW32" s="85"/>
      <c r="AX32" s="85"/>
      <c r="AY32" s="85"/>
      <c r="AZ32" s="85"/>
      <c r="BA32" s="85"/>
      <c r="BB32" s="161"/>
      <c r="BC32" s="162"/>
      <c r="BD32" s="162"/>
      <c r="BE32" s="97"/>
      <c r="BF32" s="85"/>
      <c r="BG32" s="85"/>
      <c r="BH32" s="85"/>
      <c r="BI32" s="83"/>
      <c r="BJ32" s="82"/>
      <c r="BK32" s="82"/>
      <c r="BL32" s="85"/>
      <c r="BM32" s="85"/>
      <c r="BN32" s="85"/>
      <c r="BO32" s="83"/>
      <c r="BP32" s="152"/>
      <c r="BQ32" s="152"/>
      <c r="BR32" s="84"/>
    </row>
    <row r="33" spans="1:70" s="53" customFormat="1" ht="38.25" customHeight="1" x14ac:dyDescent="0.35">
      <c r="A33" s="156"/>
      <c r="B33" s="147"/>
      <c r="C33" s="154"/>
      <c r="D33" s="154"/>
      <c r="E33" s="154"/>
      <c r="F33" s="300"/>
      <c r="G33" s="147"/>
      <c r="H33" s="147"/>
      <c r="I33" s="147"/>
      <c r="J33" s="147"/>
      <c r="K33" s="155"/>
      <c r="L33" s="147"/>
      <c r="M33" s="147"/>
      <c r="N33" s="147"/>
      <c r="O33" s="147"/>
      <c r="P33" s="21"/>
      <c r="Q33" s="21"/>
      <c r="R33" s="21"/>
      <c r="S33" s="147"/>
      <c r="T33" s="85"/>
      <c r="U33" s="150"/>
      <c r="V33" s="157"/>
      <c r="W33" s="164"/>
      <c r="X33" s="159"/>
      <c r="Y33" s="86"/>
      <c r="Z33" s="165"/>
      <c r="AA33" s="157"/>
      <c r="AB33" s="164"/>
      <c r="AC33" s="159"/>
      <c r="AD33" s="86"/>
      <c r="AE33" s="147"/>
      <c r="AF33" s="149"/>
      <c r="AG33" s="147"/>
      <c r="AH33" s="150"/>
      <c r="AI33" s="147"/>
      <c r="AJ33" s="150"/>
      <c r="AK33" s="64"/>
      <c r="AL33" s="64"/>
      <c r="AO33" s="63"/>
      <c r="AP33" s="59"/>
      <c r="AQ33" s="82"/>
      <c r="AR33" s="82"/>
      <c r="AS33" s="82"/>
      <c r="AT33" s="82"/>
      <c r="AU33" s="82"/>
      <c r="AV33" s="83"/>
      <c r="AW33" s="82"/>
      <c r="AX33" s="82"/>
      <c r="AY33" s="82"/>
      <c r="AZ33" s="82"/>
      <c r="BA33" s="82"/>
      <c r="BB33" s="151"/>
      <c r="BC33" s="152"/>
      <c r="BD33" s="152"/>
      <c r="BE33" s="97"/>
      <c r="BF33" s="82"/>
      <c r="BG33" s="82"/>
      <c r="BH33" s="82"/>
      <c r="BI33" s="83"/>
      <c r="BJ33" s="82"/>
      <c r="BK33" s="82"/>
      <c r="BL33" s="82"/>
      <c r="BM33" s="82"/>
      <c r="BN33" s="82"/>
      <c r="BO33" s="83"/>
      <c r="BP33" s="152"/>
      <c r="BQ33" s="152"/>
      <c r="BR33" s="84"/>
    </row>
    <row r="34" spans="1:70" s="53" customFormat="1" ht="38.25" customHeight="1" x14ac:dyDescent="0.35">
      <c r="A34" s="156"/>
      <c r="B34" s="147"/>
      <c r="C34" s="146"/>
      <c r="D34" s="146"/>
      <c r="E34" s="146"/>
      <c r="F34" s="298"/>
      <c r="G34" s="147"/>
      <c r="H34" s="147"/>
      <c r="I34" s="147"/>
      <c r="J34" s="147"/>
      <c r="K34" s="147"/>
      <c r="L34" s="147"/>
      <c r="M34" s="147"/>
      <c r="N34" s="147"/>
      <c r="O34" s="147"/>
      <c r="P34" s="21"/>
      <c r="Q34" s="21"/>
      <c r="R34" s="21"/>
      <c r="S34" s="147"/>
      <c r="T34" s="85"/>
      <c r="U34" s="150"/>
      <c r="V34" s="157"/>
      <c r="W34" s="158"/>
      <c r="X34" s="159"/>
      <c r="Y34" s="86"/>
      <c r="Z34" s="159"/>
      <c r="AA34" s="157"/>
      <c r="AB34" s="158"/>
      <c r="AC34" s="159"/>
      <c r="AD34" s="86"/>
      <c r="AE34" s="147"/>
      <c r="AF34" s="160"/>
      <c r="AG34" s="147"/>
      <c r="AH34" s="150"/>
      <c r="AI34" s="147"/>
      <c r="AJ34" s="150"/>
      <c r="AK34" s="64"/>
      <c r="AL34" s="64"/>
      <c r="AQ34" s="85"/>
      <c r="AR34" s="85"/>
      <c r="AS34" s="85"/>
      <c r="AT34" s="85"/>
      <c r="AU34" s="85"/>
      <c r="AV34" s="86"/>
      <c r="AW34" s="85"/>
      <c r="AX34" s="85"/>
      <c r="AY34" s="85"/>
      <c r="AZ34" s="85"/>
      <c r="BA34" s="85"/>
      <c r="BB34" s="161"/>
      <c r="BC34" s="162"/>
      <c r="BD34" s="162"/>
      <c r="BE34" s="97"/>
      <c r="BF34" s="85"/>
      <c r="BG34" s="85"/>
      <c r="BH34" s="85"/>
      <c r="BI34" s="83"/>
      <c r="BJ34" s="82"/>
      <c r="BK34" s="82"/>
      <c r="BL34" s="85"/>
      <c r="BM34" s="85"/>
      <c r="BN34" s="85"/>
      <c r="BO34" s="83"/>
      <c r="BP34" s="152"/>
      <c r="BQ34" s="152"/>
      <c r="BR34" s="84"/>
    </row>
    <row r="35" spans="1:70" s="53" customFormat="1" ht="38.25" customHeight="1" x14ac:dyDescent="0.35">
      <c r="A35" s="156"/>
      <c r="B35" s="147"/>
      <c r="C35" s="153"/>
      <c r="D35" s="153"/>
      <c r="E35" s="153"/>
      <c r="F35" s="299"/>
      <c r="G35" s="147"/>
      <c r="H35" s="147"/>
      <c r="I35" s="147"/>
      <c r="J35" s="147"/>
      <c r="K35" s="155"/>
      <c r="L35" s="147"/>
      <c r="M35" s="147"/>
      <c r="N35" s="147"/>
      <c r="O35" s="147"/>
      <c r="P35" s="21"/>
      <c r="Q35" s="21"/>
      <c r="R35" s="21"/>
      <c r="S35" s="147"/>
      <c r="T35" s="85"/>
      <c r="U35" s="150"/>
      <c r="V35" s="157"/>
      <c r="W35" s="164"/>
      <c r="X35" s="159"/>
      <c r="Y35" s="86"/>
      <c r="Z35" s="159"/>
      <c r="AA35" s="157"/>
      <c r="AB35" s="164"/>
      <c r="AC35" s="159"/>
      <c r="AD35" s="86"/>
      <c r="AE35" s="147"/>
      <c r="AF35" s="149"/>
      <c r="AG35" s="147"/>
      <c r="AH35" s="150"/>
      <c r="AI35" s="147"/>
      <c r="AJ35" s="150"/>
      <c r="AK35" s="64"/>
      <c r="AL35" s="64"/>
      <c r="AO35" s="63"/>
      <c r="AP35" s="59"/>
      <c r="AQ35" s="82"/>
      <c r="AR35" s="82"/>
      <c r="AS35" s="82"/>
      <c r="AT35" s="82"/>
      <c r="AU35" s="82"/>
      <c r="AV35" s="83"/>
      <c r="AW35" s="82"/>
      <c r="AX35" s="82"/>
      <c r="AY35" s="82"/>
      <c r="AZ35" s="82"/>
      <c r="BA35" s="82"/>
      <c r="BB35" s="151"/>
      <c r="BC35" s="152"/>
      <c r="BD35" s="152"/>
      <c r="BE35" s="97"/>
      <c r="BF35" s="82"/>
      <c r="BG35" s="82"/>
      <c r="BH35" s="82"/>
      <c r="BI35" s="83"/>
      <c r="BJ35" s="82"/>
      <c r="BK35" s="82"/>
      <c r="BL35" s="82"/>
      <c r="BM35" s="82"/>
      <c r="BN35" s="82"/>
      <c r="BO35" s="83"/>
      <c r="BP35" s="152"/>
      <c r="BQ35" s="152"/>
      <c r="BR35" s="84"/>
    </row>
    <row r="36" spans="1:70" s="53" customFormat="1" ht="38.25" customHeight="1" x14ac:dyDescent="0.35">
      <c r="A36" s="156"/>
      <c r="B36" s="147"/>
      <c r="C36" s="154"/>
      <c r="D36" s="154"/>
      <c r="E36" s="154"/>
      <c r="F36" s="300"/>
      <c r="G36" s="147"/>
      <c r="H36" s="147"/>
      <c r="I36" s="147"/>
      <c r="J36" s="147"/>
      <c r="K36" s="155"/>
      <c r="L36" s="147"/>
      <c r="M36" s="147"/>
      <c r="N36" s="147"/>
      <c r="O36" s="147"/>
      <c r="P36" s="21"/>
      <c r="Q36" s="21"/>
      <c r="R36" s="21"/>
      <c r="S36" s="147"/>
      <c r="T36" s="85"/>
      <c r="U36" s="150"/>
      <c r="V36" s="157"/>
      <c r="W36" s="164"/>
      <c r="X36" s="159"/>
      <c r="Y36" s="86"/>
      <c r="Z36" s="165"/>
      <c r="AA36" s="157"/>
      <c r="AB36" s="164"/>
      <c r="AC36" s="159"/>
      <c r="AD36" s="86"/>
      <c r="AE36" s="147"/>
      <c r="AF36" s="149"/>
      <c r="AG36" s="147"/>
      <c r="AH36" s="150"/>
      <c r="AI36" s="147"/>
      <c r="AJ36" s="150"/>
      <c r="AK36" s="64"/>
      <c r="AL36" s="64"/>
      <c r="AO36" s="63"/>
      <c r="AP36" s="59"/>
      <c r="AQ36" s="82"/>
      <c r="AR36" s="82"/>
      <c r="AS36" s="82"/>
      <c r="AT36" s="82"/>
      <c r="AU36" s="82"/>
      <c r="AV36" s="83"/>
      <c r="AW36" s="82"/>
      <c r="AX36" s="82"/>
      <c r="AY36" s="82"/>
      <c r="AZ36" s="82"/>
      <c r="BA36" s="82"/>
      <c r="BB36" s="151"/>
      <c r="BC36" s="152"/>
      <c r="BD36" s="152"/>
      <c r="BE36" s="97"/>
      <c r="BF36" s="82"/>
      <c r="BG36" s="82"/>
      <c r="BH36" s="82"/>
      <c r="BI36" s="83"/>
      <c r="BJ36" s="82"/>
      <c r="BK36" s="82"/>
      <c r="BL36" s="82"/>
      <c r="BM36" s="82"/>
      <c r="BN36" s="82"/>
      <c r="BO36" s="83"/>
      <c r="BP36" s="152"/>
      <c r="BQ36" s="152"/>
      <c r="BR36" s="84"/>
    </row>
    <row r="37" spans="1:70" s="53" customFormat="1" ht="38.25" customHeight="1" x14ac:dyDescent="0.35">
      <c r="A37" s="15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66"/>
      <c r="Q37" s="166"/>
      <c r="R37" s="167"/>
      <c r="S37" s="150"/>
      <c r="T37" s="85"/>
      <c r="U37" s="150"/>
      <c r="V37" s="157"/>
      <c r="W37" s="158"/>
      <c r="X37" s="159"/>
      <c r="Y37" s="86"/>
      <c r="Z37" s="159"/>
      <c r="AA37" s="157"/>
      <c r="AB37" s="158"/>
      <c r="AC37" s="159"/>
      <c r="AD37" s="86"/>
      <c r="AE37" s="147"/>
      <c r="AF37" s="160"/>
      <c r="AG37" s="147"/>
      <c r="AH37" s="150"/>
      <c r="AI37" s="147"/>
      <c r="AJ37" s="150"/>
      <c r="AK37" s="64"/>
      <c r="AL37" s="64"/>
      <c r="AQ37" s="82" t="str">
        <f t="shared" ref="AQ37:AQ38" si="23">RIGHT(L37,15)</f>
        <v/>
      </c>
      <c r="AR37" s="82" t="str">
        <f>'GLAND SELEC. INPUT &amp; NOTES SHT'!$H$16</f>
        <v>BRACO</v>
      </c>
      <c r="AS37" s="82" t="str">
        <f t="shared" ref="AS37:AS38" si="24">RIGHT($V37,3)</f>
        <v/>
      </c>
      <c r="AT37" s="82" t="str">
        <f t="shared" ref="AT37:AT38" si="25">LEFT($AS37,1)</f>
        <v/>
      </c>
      <c r="AU37" s="82" t="str">
        <f>IF(AND($AR37=BRASS!$B$4,($T37&gt;=BRASS!$F$4),($T37&lt;=BRASS!$G$4),($V37=BRASS!$E$4)),(BRASS!$C$4),(IF(AND($AR37=BRASS!$B$5,($T37&gt;=BRASS!$F$5),($T37&lt;=BRASS!$G$5),($V37=BRASS!$E$5)),(BRASS!$C$5),(IF(AND($AR37=BRASS!$B$6,($T37&gt;=BRASS!$F$6),($T37&lt;=BRASS!$G$6),($V37=BRASS!$E$6)),(BRASS!$C$6),(IF(AND($AR37=BRASS!$B$7,($T37&gt;=BRASS!$F$7),($T37&lt;=BRASS!$G$7),($V37=BRASS!$E$7)),(BRASS!$C$7),(IF(AND($AR37=BRASS!$B$8,($T37&gt;=BRASS!$F$8),($T37&lt;=BRASS!$G$8),($V37=BRASS!$E$8)),(BRASS!$C$8),(IF(AND($AR37=BRASS!$B$9,($T37&gt;=BRASS!$F$9),($T37&lt;=BRASS!$G$9),($V37=BRASS!$E$9)),(BRASS!$C$9),(IF(AND($AR37=BRASS!$B$10,($T37&gt;=BRASS!$F$10),($T37&lt;=BRASS!$G$10),($V37=BRASS!$E$10)),(BRASS!$C$10),(IF(AND($AR37=BRASS!$B$11,($T37&gt;=BRASS!$F$11),($T37&lt;=BRASS!$G$11),($V37=BRASS!$E$11)),(BRASS!$C$11),(IF(AND($AR37=BRASS!$B$12,($T37&gt;=BRASS!$F$12),($T37&lt;=BRASS!$G$12),($V37=BRASS!$E$12)),(BRASS!$C$12),(IF(AND($AR37=BRASS!$B$13,($T37&gt;=BRASS!$F$13),($T37&lt;=BRASS!$G$13),($V37=BRASS!$E$13)),(BRASS!$C$13),(IF(AND($AR37=BRASS!$B$14,($T37&gt;=BRASS!$F$14),($T37&lt;=BRASS!$G$14),($V37=BRASS!$E$14)),(BRASS!$C$14),(IF(AND($AR37=BRASS!$B$15,($T37&gt;=BRASS!$F$15),($T37&lt;=BRASS!$G$15),($V37=BRASS!$E$15)),(BRASS!$C$15),(IF(AND($AR37=BRASS!$B$16,($T37&gt;=BRASS!$F$16),($T37&lt;=BRASS!$G$16),($V37=BRASS!$E$16)),(BRASS!$C$16),(IF(AND($AR37=BRASS!$B$17,($T37&gt;=BRASS!$F$17),($T37&lt;=BRASS!$G$17),($V37=BRASS!$E$17)),(BRASS!$C$17),(IF(AND($AR37=BRASS!$B$18,($T37&gt;=BRASS!$F$18),($T37&lt;=BRASS!$G$18),($V37=BRASS!$E$18)),(BRASS!$C$18),(IF(AND($AR37=BRASS!$B$19,($T37&gt;=BRASS!$F$19),($T37&lt;=BRASS!$G$19),($V37=BRASS!$E$19)),(BRASS!$C$19),(IF(AND($AR37=BRASS!$B$20,($T37&gt;=BRASS!$F$20),($T37&lt;=BRASS!$G$20),($V37=BRASS!$E$20)),(BRASS!$C$20),(IF(AND($AR37=BRASS!$B$21,($T37&gt;=BRASS!$F$21),($T37&lt;=BRASS!$G$21),($V37=BRASS!$E$21)),(BRASS!$C$21),(IF(AND($AR37=BRASS!$B$22,($T37&gt;=BRASS!$F$22),($T37&lt;=BRASS!$G$22),($V37=BRASS!$E$22)),(BRASS!$C$22),(IF(AND($AR37=BRASS!$B$23,($T37&gt;=BRASS!$F$23),($T37&lt;=BRASS!$G$23),($V37=BRASS!$E$23)),(BRASS!$C$23),(IF(AND($AR37=BRASS!$B$24,($T37&gt;=BRASS!$F$24),($T37&lt;=BRASS!$G$24),($V37=BRASS!$E$24)),(BRASS!$C$24),(IF(AND($AR37=BRASS!$B$25,($T37&gt;=BRASS!$F$25),($T37&lt;=BRASS!$G$25),($V37=BRASS!$E$25)),(BRASS!$C$25),(IF(AND($AR37=BRASS!$B$26,($T37&gt;=BRASS!$F$26),($T37&lt;=BRASS!$G$26),($V37=BRASS!$E$26)),(BRASS!$C$26),(IF(AND($AR37=BRASS!$B$27,($T37&gt;=BRASS!$F$27),($T37&lt;=BRASS!$G$27),($V37=BRASS!$E$27)),(BRASS!$C$27),(IF(AND($AR37=BRASS!$B$28,($T37&gt;=BRASS!$F$28),($T37&lt;=BRASS!$G$28),($V37=BRASS!$E$28)),(BRASS!$C$28),(IF(AND($AR37=BRASS!$B$29,($T37&gt;=BRASS!$F$29),($T37&lt;=BRASS!$G$29),($V37=BRASS!$E$29)),(BRASS!$C$29),(IF(AND($AR37=BRASS!$B$30,($T37&gt;=BRASS!$F$30),($T37&lt;=BRASS!$G$30),($V37=BRASS!$E$30)),(BRASS!$C$30),(IF(AND($AR37=BRASS!$B$31,($T37&gt;=BRASS!$F$31),($T37&lt;=BRASS!$G$31),($V37=BRASS!$E$31)),(BRASS!$C$31),(IF(AND($AR37=BRASS!$B$32,($T37&gt;=BRASS!$F$32),($T37&lt;=BRASS!$G$32),($V37=BRASS!$E$32)),(BRASS!$C$32),(IF(AND($AR37=BRASS!$B$33,($T37&gt;=BRASS!$F$33),($T37&lt;=BRASS!$G$33),($V37=BRASS!$E$33)),(BRASS!$C$33),(IF(AND($AR37=BRASS!$B$34,($T37&gt;=BRASS!$F$34),($T37&lt;=BRASS!$G$34),($V37=BRASS!$E$34)),(BRASS!$C$34),(IF(AND($AR37=BRASS!$B$35,($T37&gt;=BRASS!$F$35),($T37&lt;=BRASS!$G$35),($V37=BRASS!$E$35)),(BRASS!$C$35),(IF(AND($AR37=BRASS!$B$36,($T37&gt;=BRASS!$F$36),($T37&lt;=BRASS!$G$36),($V37=BRASS!$E$36)),(BRASS!$C$36),(IF(AND($AR37=BRASS!$B$37,($T37&gt;=BRASS!$F$37),($T37&lt;=BRASS!$G$37),($V37=BRASS!$E$37)),(BRASS!$C$37),(IF(AND($AR37=BRASS!$B$38,($T37&gt;=BRASS!$F$38),($T37&lt;=BRASS!$G$38),($V37=BRASS!$E$38)),(BRASS!$C$38),(IF(AND($AR37=BRASS!$B$39,($T37&gt;=BRASS!$F$39),($T37&lt;=BRASS!$G$39),($V37=BRASS!$E$39)),(BRASS!$C$39),(IF(AND($AR37=BRASS!$B$40,($T37&gt;=BRASS!$F$40),($T37&lt;=BRASS!$G$40),($V37=BRASS!$E$40)),(BRASS!$C$40),(IF(AND($AR37=BRASS!$B$41,($T37&gt;=BRASS!$F$41),($T37&lt;=BRASS!$G$41),($V37=BRASS!$E$41)),(BRASS!$C$41),(IF(AND($AR37=BRASS!$B$42,($T37&gt;=BRASS!$F$42),($T37&lt;=BRASS!$G$42),($V37=BRASS!$E$42)),(BRASS!$C$42),(IF(AND($AR37=BRASS!$B$43,($T37&gt;=BRASS!$F$43),($T37&lt;=BRASS!$G$43),($V37=BRASS!$E$43)),(BRASS!$C$43),(IF(AND($AR37=BRASS!$B$44,($T37&gt;=BRASS!$F$44),($T37&lt;=BRASS!$G$44),($V37=BRASS!$E$44)),(BRASS!$C$44),(IF(AND($AR37=BRASS!$B$45,($T37&gt;=BRASS!$F$45),($T37&lt;=BRASS!$G$45),($V37=BRASS!$E$45)),(BRASS!$C$45),(IF(AND($AR37=BRASS!$B$46,($T37&gt;=BRASS!$F$46),($T37&lt;=BRASS!$G$46),($V37=BRASS!$E$46)),(BRASS!$C$46),(IF(AND($AR37=BRASS!$B$47,($T37&gt;=BRASS!$F$47),($T37&lt;=BRASS!$G$47),($V37=BRASS!$E$47)),(BRASS!$C$47),(IF(AND($AR37=BRASS!$B$48,($T37&gt;=BRASS!$F$48),($T37&lt;=BRASS!$G$48),($V37=BRASS!$E$48)),(BRASS!$C$48),(IF(AND($AR37=BRASS!$B$49,($T37&gt;=BRASS!$F$49),($T37&lt;=BRASS!$G$49),($V37=BRASS!$E$49)),(BRASS!$C$49),(IF(AND($AR37=BRASS!$B$50,($T37&gt;=BRASS!$F$50),($T37&lt;=BRASS!$G$50),($V37=BRASS!$E$50)),(BRASS!$C$50),(IF(AND($AR37=BRASS!$B$51,($T37&gt;=BRASS!$F$51),($T37&lt;=BRASS!$G$51),($V37=BRASS!$E$51)),(BRASS!$C$51),(IF(AND($AR37=BRASS!$B$52,($T37&gt;=BRASS!$F$52),($T37&lt;=BRASS!$G$52),($V37=BRASS!$E$52)),(BRASS!$C$52),(IF(AND($AR37=BRASS!$B$53,($T37&gt;=BRASS!$F$53),($T37&lt;=BRASS!$G$53),($V37=BRASS!$E$53)),(BRASS!$C$53),(IF(AND($AR37=BRASS!$B$54,($T37&gt;=BRASS!$F$54),($T37&lt;=BRASS!$G$54),($V37=BRASS!$E$54)),(BRASS!$C$54),(IF(AND($AR37=BRASS!$B$55,($T37&gt;=BRASS!$F$55),($T37&lt;=BRASS!$G$55),($V37=BRASS!$E$55)),(BRASS!$C$55),(IF(AND($AR37=BRASS!$B$56,($T37&gt;=BRASS!$F$56),($T37&lt;=BRASS!$G$56),($V37=BRASS!$E$56)),(BRASS!$C$56),(IF(AND($AR37=BRASS!$B$57,($T37&gt;=BRASS!$F$57),($T37&lt;=BRASS!$G$57),($V37=BRASS!$E$57)),(BRASS!$C$57),(IF(AND($AR37=BRASS!$B$58,($T37&gt;=BRASS!$F$58),($T37&lt;=BRASS!$G$58),($V37=BRASS!$E$58)),(BRASS!$C$58),(IF(AND($AR37=BRASS!$B$59,($T37&gt;=BRASS!$F$59),($T37&lt;=BRASS!$G$59),($V37=BRASS!$E$59)),(BRASS!$C$59),("NA"))))))))))))))))))))))))))))))))))))))))))))))))))))))))))))))))))))))))))))))))))))))))))))))))))))))))))))))))</f>
        <v>NA</v>
      </c>
      <c r="AV37" s="83" t="str">
        <f>(IF(AND($AR37=BRASS!$B$98,($T37&gt;=BRASS!$F$98),($T37&lt;=BRASS!$G$98),($V37=BRASS!$E$98)),(BRASS!$C$98),(IF(AND($AR37=BRASS!$B$99,($T37&gt;=BRASS!$F$99),($T37&lt;=BRASS!$G$99),($V37=BRASS!$E$99)),(BRASS!$C$99),(IF(AND($AR37=BRASS!$B$100,($T37&gt;=BRASS!$F$100),($T37&lt;=BRASS!$G$100),($V37=BRASS!$E$100)),(BRASS!$C$100),(IF(AND($AR37=BRASS!$B$101,($T37&gt;=BRASS!$F$101),($T37&lt;=BRASS!$G$101),($V37=BRASS!$E$101)),(BRASS!$C$101),(IF(AND($AR37=BRASS!$B$102,($T37&gt;=BRASS!$F$102),($T37&lt;=BRASS!$G$102),($V37=BRASS!$E$102)),(BRASS!$C$102),(IF(AND($AR37=BRASS!$B$103,($T37&gt;=BRASS!$F$103),($T37&lt;=BRASS!$G$103),($V37=BRASS!$E$103)),(BRASS!$C$103),(IF(AND($AR37=BRASS!$B$104,($T37&gt;=BRASS!$F$104),($T37&lt;=BRASS!$G$104),($V37=BRASS!$E$104)),(BRASS!$C$104),(IF(AND($AR37=BRASS!$B$105,($T37&gt;=BRASS!$F$105),($T37&lt;=BRASS!$G$105),($V37=BRASS!$E$105)),(BRASS!$C$105),(IF(AND($AR37=BRASS!$B$106,($T37&gt;=BRASS!$F$106),($T37&lt;=BRASS!$G$106),($V37=BRASS!$E$106)),(BRASS!$C$106),(IF(AND($AR37=BRASS!$B$107,($T37&gt;=BRASS!$F$107),($T37&lt;=BRASS!$G$107),($V37=BRASS!$E$107)),(BRASS!$C$107),(IF(AND($AR37=BRASS!$B$108,($T37&gt;=BRASS!$F$108),($T37&lt;=BRASS!$G$108),($V37=BRASS!$E$108)),(BRASS!$C$108),(IF(AND($AR37=BRASS!$B$109,($T37&gt;=BRASS!$F$109),($T37&lt;=BRASS!$G$109),($V37=BRASS!$E$109)),(BRASS!$C$109),(IF(AND($AR37=BRASS!$B$110,($T37&gt;=BRASS!$F$110),($T37&lt;=BRASS!$G$110),($V37=BRASS!$E$110)),(BRASS!$C$110),(IF(AND($AR37=BRASS!$B$111,($T37&gt;=BRASS!$F$111),($T37&lt;=BRASS!$G$111),($V37=BRASS!$E$111)),(BRASS!$C$111),(IF(AND($AR37=BRASS!$B$112,($T37&gt;=BRASS!$F$112),($T37&lt;=BRASS!$G$112),($V37=BRASS!$E$112)),(BRASS!$C$112),(IF(AND($AR37=BRASS!$B$113,($T37&gt;=BRASS!$F$113),($T37&lt;=BRASS!$G$113),($V37=BRASS!$E$113)),(BRASS!$C$113),(IF(AND($AR37=BRASS!$B$114,($T37&gt;=BRASS!$F$114),($T37&lt;=BRASS!$G$114),($V37=BRASS!$E$114)),(BRASS!$C$114),(IF(AND($AR37=BRASS!$B$115,($T37&gt;=BRASS!$F$115),($T37&lt;=BRASS!$G$115),($V37=BRASS!$E$115)),(BRASS!$C$115),(IF(AND($AR37=BRASS!$B$116,($T37&gt;=BRASS!$F$116),($T37&lt;=BRASS!$G$116),($V37=BRASS!$E$116)),(BRASS!$C$116),(IF(AND($AR37=BRASS!$B$117,($T37&gt;=BRASS!$F$117),($T37&lt;=BRASS!$G$117),($V37=BRASS!$E$117)),(BRASS!$C$117),(IF(AND($AR37=BRASS!$B$118,($T37&gt;=BRASS!$F$118),($T37&lt;=BRASS!$G$118),($V37=BRASS!$E$118)),(BRASS!$C$118),(IF(AND($AR37=BRASS!$B$119,($T37&gt;=BRASS!$F$119),($T37&lt;=BRASS!$G$119),($V37=BRASS!$E$119)),(BRASS!$C$119),(IF(AND($AR37=BRASS!$B$120,($T37&gt;=BRASS!$F$120),($T37&lt;=BRASS!$G$120),($V37=BRASS!$E$120)),(BRASS!$C$120),(IF(AND($AR37=BRASS!$B$121,($T37&gt;=BRASS!$F$121),($T37&lt;=BRASS!$G$121),($V37=BRASS!$E$121)),(BRASS!$C$121),(IF(AND($AR37=BRASS!$B$122,($T37&gt;=BRASS!$F$122),($T37&lt;=BRASS!$G$122),($V37=BRASS!$E$122)),(BRASS!$C$122),(IF(AND($AR37=BRASS!$B$123,($T37&gt;=BRASS!$F$123),($T37&lt;=BRASS!$G$123),($V37=BRASS!$E$123)),(BRASS!$C$123),(IF(AND($AR37=BRASS!$B$124,($T37&gt;=BRASS!$F$124),($T37&lt;=BRASS!$G$124),($V37=BRASS!$E$124)),(BRASS!$C$124),(IF(AND($AR37=BRASS!$B$125,($T37&gt;=BRASS!$F$125),($T37&lt;=BRASS!$G$125),($V37=BRASS!$E$125)),(BRASS!$C$125),(IF(AND($AR37=BRASS!$B$126,($T37&gt;=BRASS!$F$126),($T37&lt;=BRASS!$G$126),($V37=BRASS!$E$126)),(BRASS!$C$126),(IF(AND($AR37=BRASS!$B$127,($T37&gt;=BRASS!$F$127),($T37&lt;=BRASS!$G$127),($V37=BRASS!$E$127)),(BRASS!$C$127),(IF(AND($AR37=BRASS!$B$128,($T37&gt;=BRASS!$F$128),($T37&lt;=BRASS!$G$128),($V37=BRASS!$E$128)),(BRASS!$C$128),(IF(AND($AR37=BRASS!$B$129,($T37&gt;=BRASS!$F$129),($T37&lt;=BRASS!$G$129),($V37=BRASS!$E$129)),(BRASS!$C$129),(IF(AND($AR37=BRASS!$B$130,($T37&gt;=BRASS!$F$130),($T37&lt;=BRASS!$G$130),($V37=BRASS!$E$130)),(BRASS!$C$130),(IF(AND($AR37=BRASS!$B$131,($T37&gt;=BRASS!$F$131),($T37&lt;=BRASS!$G$131),($V37=BRASS!$E$131)),(BRASS!$C$131),(IF(AND($AR37=BRASS!$B$132,($T37&gt;=BRASS!$F$132),($T37&lt;=BRASS!$G$132),($V37=BRASS!$E$132)),(BRASS!$C$132),(IF(AND($AR37=BRASS!$B$133,($T37&gt;=BRASS!$F$133),($T37&lt;=BRASS!$G$133),($V37=BRASS!$E$133)),(BRASS!$C$133),(IF(AND($AR37=BRASS!$B$134,($T37&gt;=BRASS!$F$134),($T37&lt;=BRASS!$G$134),($V37=BRASS!$E$134)),(BRASS!$C$134),(IF(AND($AR37=BRASS!$B$135,($T37&gt;=BRASS!$F$135),($T37&lt;=BRASS!$G$135),($V37=BRASS!$E$135)),(BRASS!$C$135),(IF(AND($AR37=BRASS!$B$136,($T37&gt;=BRASS!$F$136),($T37&lt;=BRASS!$G$136),($V37=BRASS!$E$136)),(BRASS!$C$136),(IF(AND($AR37=BRASS!$B$137,($T37&gt;=BRASS!$F$137),($T37&lt;=BRASS!$G$137),($V37=BRASS!$E$137)),(BRASS!$C$137),(IF(AND($AR37=BRASS!$B$138,($T37&gt;=BRASS!$F$138),($T37&lt;=BRASS!$G$138),($V37=BRASS!$E$138)),(BRASS!$C$138),(IF(AND($AR37=BRASS!$B$139,($T37&gt;=BRASS!$F$139),($T37&lt;=BRASS!$G$139),($V37=BRASS!$E$139)),(BRASS!$C$139),(IF(AND($AR37=BRASS!$B$140,($T37&gt;=BRASS!$F$140),($T37&lt;=BRASS!$G$140),($V37=BRASS!$E$140)),(BRASS!$C$140),(IF(AND($AR37=BRASS!$B$141,($T37&gt;=BRASS!$F$141),($T37&lt;=BRASS!$G$141),($V37=BRASS!$E$141)),(BRASS!$C$141),(IF(AND($AR37=BRASS!$B$142,($T37&gt;=BRASS!$F$142),($T37&lt;=BRASS!$G$142),($V37=BRASS!$E$142)),(BRASS!$C$142),(IF(AND($AR37=BRASS!$B$143,($T37&gt;=BRASS!$F$143),($T37&lt;=BRASS!$G$143),($V37=BRASS!$E$143)),(BRASS!$C$143),(IF(AND($AR37=BRASS!$B$144,($T37&gt;=BRASS!$F$144),($T37&lt;=BRASS!$G$144),($V37=BRASS!$E$144)),(BRASS!$C$144),(IF(AND($AR37=BRASS!$B$145,($T37&gt;=BRASS!$F$145),($T37&lt;=BRASS!$G$145),($V37=BRASS!$E$145)),(BRASS!$C$145),(IF(AND($AR37=BRASS!$B$145,($T37&gt;=BRASS!$F$145),($T37&lt;=BRASS!$G$145),($V37=BRASS!$E$145)),(BRASS!$C$145),(IF(AND($AR37=BRASS!$B$146,($T37&gt;=BRASS!$F$146),($T37&lt;=BRASS!$G$146),($V37=BRASS!$E$146)),(BRASS!$C$146),(IF(AND($AR37=BRASS!$B$147,($T37&gt;=BRASS!$F$147),($T37&lt;=BRASS!$G$147),($V37=BRASS!$E$147)),(BRASS!$C$147),(IF(AND($AR37=BRASS!$B$148,($T37&gt;=BRASS!$F$148),($T37&lt;=BRASS!$G$148),($V37=BRASS!$E$148)),(BRASS!$C$148),(IF(AND($AR37=BRASS!$B$149,($T37&gt;=BRASS!$F$149),($T37&lt;=BRASS!$G$149),($V37=BRASS!$E$149)),(BRASS!$C$149),(IF(AND($AR37=BRASS!$B$150,($T37&gt;=BRASS!$F$150),($T37&lt;=BRASS!$G$150),($V37=BRASS!$E$150)),(BRASS!$C$150),(IF(AND($AR37=BRASS!$B$151,($T37&gt;=BRASS!$F$151),($T37&lt;=BRASS!$G$151),($V37=BRASS!$E$151)),(BRASS!$C$151),(IF(AND($AR37=BRASS!$B$152,($T37&gt;=BRASS!$F$152),($T37&lt;=BRASS!$G$152),($V37=BRASS!$E$152)),(BRASS!$C$152),(IF(AND($AR37=BRASS!$B$153,($T37&gt;=BRASS!$F$153),($T37&lt;=BRASS!$G$153),($V37=BRASS!$E$153)),(BRASS!$C$153),("NA")))))))))))))))))))))))))))))))))))))))))))))))))))))))))))))))))))))))))))))))))))))))))))))))))))))))))))))))))))</f>
        <v>NA</v>
      </c>
      <c r="AW37" s="82" t="str">
        <f>IF(AND($AR37=BRASS!$B$154,($T37&gt;=BRASS!$F$154),($T37&lt;=BRASS!$G$154),($V37=BRASS!$E$154)),(BRASS!$C$154),(IF(AND($AR37=BRASS!$B$155,($T37&gt;=BRASS!$F$155),($T37&lt;=BRASS!$G$155),($V37=BRASS!$E$155)),(BRASS!$C$155),(IF(AND($AR37=BRASS!$B$156,($T37&gt;=BRASS!$F$156),($T37&lt;=BRASS!$G$156),($V37=BRASS!$E$156)),(BRASS!$C$156),(IF(AND($AR37=BRASS!$B$157,($T37&gt;=BRASS!$F$157),($T37&lt;=BRASS!$G$157),($V37=BRASS!$E$157)),(BRASS!$C$157),(IF(AND($AR37=BRASS!$B$158,($T37&gt;=BRASS!$F$158),($T37&lt;=BRASS!$G$158),($V37=BRASS!$E$158)),(BRASS!$C$158),(IF(AND($AR37=BRASS!$B$159,($T37&gt;=BRASS!$F$159),($T37&lt;=BRASS!$G$159),($V37=BRASS!$E$159)),(BRASS!$C$159),(IF(AND($AR37=BRASS!$B$160,($T37&gt;=BRASS!$F$160),($T37&lt;=BRASS!$G$160),($V37=BRASS!$E$160)),(BRASS!$C$160),(IF(AND($AR37=BRASS!$B$161,($T37&gt;=BRASS!$F$161),($T37&lt;=BRASS!$G$161),($V37=BRASS!$E$161)),(BRASS!$C$161),(IF(AND($AR37=BRASS!$B$162,($T37&gt;=BRASS!$F$162),($T37&lt;=BRASS!$G$162),($V37=BRASS!$E$162)),(BRASS!$C$162),(IF(AND($AR37=BRASS!$B$163,($T37&gt;=BRASS!$F$163),($T37&lt;=BRASS!$G$163),($V37=BRASS!$E$163)),(BRASS!$C$163),(IF(AND($AR37=BRASS!$B$164,($T37&gt;=BRASS!$F$164),($T37&lt;=BRASS!$G$164),($V37=BRASS!$E$164)),(BRASS!$C$164),(IF(AND($AR37=BRASS!$B$165,($T37&gt;=BRASS!$F$165),($T37&lt;=BRASS!$G$165),($V37=BRASS!$E$165)),(BRASS!$C$165),(IF(AND($AR37=BRASS!$B$166,($T37&gt;=BRASS!$F$166),($T37&lt;=BRASS!$G$166),($V37=BRASS!$E$166)),(BRASS!$C$166),(IF(AND($AR37=BRASS!$B$167,($T37&gt;=BRASS!$F$167),($T37&lt;=BRASS!$G$167),($V37=BRASS!$E$167)),(BRASS!$C$167),(IF(AND($AR37=BRASS!$B$168,($T37&gt;=BRASS!$F$168),($T37&lt;=BRASS!$G$168),($V37=BRASS!$E$168)),(BRASS!$C$168),(IF(AND($AR37=BRASS!$B$169,($T37&gt;=BRASS!$F$169),($T37&lt;=BRASS!$G$169),($V37=BRASS!$E$169)),(BRASS!$C$169),(IF(AND($AR37=BRASS!$B$170,($T37&gt;=BRASS!$F$170),($T37&lt;=BRASS!$G$170),($V37=BRASS!$E$170)),(BRASS!$C$170),(IF(AND($AR37=BRASS!$B$171,($T37&gt;=BRASS!$F$171),($T37&lt;=BRASS!$G$171),($V37=BRASS!$E$171)),(BRASS!$C$171),(IF(AND($AR37=BRASS!$B$172,($T37&gt;=BRASS!$F$172),($T37&lt;=BRASS!$G$172),($V37=BRASS!$E$172)),(BRASS!$C$172),(IF(AND($AR37=BRASS!$B$173,($T37&gt;=BRASS!$F$173),($T37&lt;=BRASS!$G$173),($V37=BRASS!$E$173)),(BRASS!$C$173),(IF(AND($AR37=BRASS!$B$174,($T37&gt;=BRASS!$F$174),($T37&lt;=BRASS!$G$174),($V37=BRASS!$E$174)),(BRASS!$C$174),(IF(AND($AR37=BRASS!$B$175,($T37&gt;=BRASS!$F$175),($T37&lt;=BRASS!$G$175),($V37=BRASS!$E$175)),(BRASS!$C$175),(IF(AND($AR37=BRASS!$B$176,($T37&gt;=BRASS!$F$176),($T37&lt;=BRASS!$G$176),($V37=BRASS!$E$176)),(BRASS!$C$176),(IF(AND($AR37=BRASS!$B$177,($T37&gt;=BRASS!$F$177),($T37&lt;=BRASS!$G$177),($V37=BRASS!$E$177)),(BRASS!$C$177),(IF(AND($AR37=BRASS!$B$178,($T37&gt;=BRASS!$F$178),($T37&lt;=BRASS!$G$178),($V37=BRASS!$E$178)),(BRASS!$C$178),(IF(AND($AR37=BRASS!$B$179,($T37&gt;=BRASS!$F$179),($T37&lt;=BRASS!$G$179),($V37=BRASS!$E$179)),(BRASS!$C$179),(IF(AND($AR37=BRASS!$B$180,($T37&gt;=BRASS!$F$180),($T37&lt;=BRASS!$G$180),($V37=BRASS!$E$180)),(BRASS!$C$180),(IF(AND($AR37=BRASS!$B$181,($T37&gt;=BRASS!$F$181),($T37&lt;=BRASS!$G$181),($V37=BRASS!$E$181)),(BRASS!$C$181),(IF(AND($AR37=BRASS!$B$182,($T37&gt;=BRASS!$F$182),($T37&lt;=BRASS!$G$182),($V37=BRASS!$E$182)),(BRASS!$C$182),(IF(AND($AR37=BRASS!$B$183,($T37&gt;=BRASS!$F$183),($T37&lt;=BRASS!$G$183),($V37=BRASS!$E$183)),(BRASS!$C$183),(IF(AND($AR37=BRASS!$B$184,($T37&gt;=BRASS!$F$184),($T37&lt;=BRASS!$G$184),($V37=BRASS!$E$184)),(BRASS!$C$184),(IF(AND($AR37=BRASS!$B$185,($T37&gt;=BRASS!$F$185),($T37&lt;=BRASS!$G$185),($V37=BRASS!$E$185)),(BRASS!$C$185),(IF(AND($AR37=BRASS!$B$186,($T37&gt;=BRASS!$F$186),($T37&lt;=BRASS!$G$186),($V37=BRASS!$E$186)),(BRASS!$C$186),(IF(AND($AR37=BRASS!$B$187,($T37&gt;=BRASS!$F$187),($T37&lt;=BRASS!$G$187),($V37=BRASS!$E$187)),(BRASS!$C$187),(IF(AND($AR37=BRASS!$B$188,($T37&gt;=BRASS!$F$188),($T37&lt;=BRASS!$G$188),($V37=BRASS!$E$188)),(BRASS!$C$188),(IF(AND($AR37=BRASS!$B$189,($T37&gt;=BRASS!$F$189),($T37&lt;=BRASS!$G$189),($V37=BRASS!$E$189)),(BRASS!$C$189),(IF(AND($AR37=BRASS!$B$190,($T37&gt;=BRASS!$F$190),($T37&lt;=BRASS!$G$190),($V37=BRASS!$E$190)),(BRASS!$C$190),(IF(AND($AR37=BRASS!$B$191,($T37&gt;=BRASS!$F$191),($T37&lt;=BRASS!$G$191),($V37=BRASS!$E$191)),(BRASS!$C$191),(IF(AND($AR37=BRASS!$B$192,($T37&gt;=BRASS!$F$192),($T37&lt;=BRASS!$G$192),($V37=BRASS!$E$192)),(BRASS!$C$192),(IF(AND($AR37=BRASS!$B$193,($T37&gt;=BRASS!$F$193),($T37&lt;=BRASS!$G$193),($V37=BRASS!$E$193)),(BRASS!$C$193),(IF(AND($AR37=BRASS!$B$194,($T37&gt;=BRASS!$F$194),($T37&lt;=BRASS!$G$194),($V37=BRASS!$E$194)),(BRASS!$C$194),(IF(AND($AR37=BRASS!$B$195,($T37&gt;=BRASS!$F$195),($T37&lt;=BRASS!$G$195),($V37=BRASS!$E$195)),(BRASS!$C$195),(IF(AND($AR37=BRASS!$B$196,($T37&gt;=BRASS!$F$196),($T37&lt;=BRASS!$G$196),($V37=BRASS!$E$196)),(BRASS!$C$196),("NA"))))))))))))))))))))))))))))))))))))))))))))))))))))))))))))))))))))))))))))))))))))))</f>
        <v>NA</v>
      </c>
      <c r="AX37" s="82" t="str">
        <f>IF(AND($AR37=BRASS!$B$60,($T37&gt;=BRASS!$F$60),($T37&lt;=BRASS!$G$60),($V37=BRASS!$E$60)),(BRASS!$C$60),(IF(AND($AR37=BRASS!$B$61,($T37&gt;=BRASS!$F$61),($T37&lt;=BRASS!$G$61),($V37=BRASS!$E$61)),(BRASS!$C$61),(IF(AND($AR37=BRASS!$B$62,($T37&gt;=BRASS!$F$62),($T37&lt;=BRASS!$G$62),($V37=BRASS!$E$62)),(BRASS!$C$62),(IF(AND($AR37=BRASS!$B$63,($T37&gt;=BRASS!$F$63),($T37&lt;=BRASS!$G$63),($V37=BRASS!$E$63)),(BRASS!$C$63),(IF(AND($AR37=BRASS!$B$64,($T37&gt;=BRASS!$F$64),($T37&lt;=BRASS!$G$64),($V37=BRASS!$E$64)),(BRASS!$C$64),(IF(AND($AR37=BRASS!$B$65,($T37&gt;=BRASS!$F$65),($T37&lt;=BRASS!$G$65),($V37=BRASS!$E$65)),(BRASS!$C$65),(IF(AND($AR37=BRASS!$B$66,($T37&gt;=BRASS!$F$66),($T37&lt;=BRASS!$G$66),($V37=BRASS!$E$66)),(BRASS!$C$66),(IF(AND($AR37=BRASS!$B$67,($T37&gt;=BRASS!$F$67),($T37&lt;=BRASS!$G$67),($V37=BRASS!$E$67)),(BRASS!$C$67),(IF(AND($AR37=BRASS!$B$68,($T37&gt;=BRASS!$F$68),($T37&lt;=BRASS!$G$68),($V37=BRASS!$E$68)),(BRASS!$C$68),(IF(AND($AR37=BRASS!$B$69,($T37&gt;=BRASS!$F$69),($T37&lt;=BRASS!$G$69),($V37=BRASS!$E$69)),(BRASS!$C$69),(IF(AND($AR37=BRASS!$B$70,($T37&gt;=BRASS!$F$70),($T37&lt;=BRASS!$G$70),($V37=BRASS!$E$70)),(BRASS!$C$70),(IF(AND($AR37=BRASS!$B$71,($T37&gt;=BRASS!$F$71),($T37&lt;=BRASS!$G$71),($V37=BRASS!$E$71)),(BRASS!$C$71),(IF(AND($AR37=BRASS!$B$72,($T37&gt;=BRASS!$F$72),($T37&lt;=BRASS!$G$72),($V37=BRASS!$E$72)),(BRASS!$C$72),(IF(AND($AR37=BRASS!$B$73,($T37&gt;=BRASS!$F$73),($T37&lt;=BRASS!$G$73),($V37=BRASS!$E$73)),(BRASS!$C$73),(IF(AND($AR37=BRASS!$B$74,($T37&gt;=BRASS!$F$74),($T37&lt;=BRASS!$G$74),($V37=BRASS!$E$74)),(BRASS!$C$74),(IF(AND($AR37=BRASS!$B$75,($T37&gt;=BRASS!$F$75),($T37&lt;=BRASS!$G$75),($V37=BRASS!$E$75)),(BRASS!$C$75),(IF(AND($AR37=BRASS!$B$76,($T37&gt;=BRASS!$F$76),($T37&lt;=BRASS!$G$76),($V37=BRASS!$E$76)),(BRASS!$C$76),(IF(AND($AR37=BRASS!$B$77,($T37&gt;=BRASS!$F$77),($T37&lt;=BRASS!$G$77),($V37=BRASS!$E$77)),(BRASS!$C$77),(IF(AND($AR37=BRASS!$B$78,($T37&gt;=BRASS!$F$78),($T37&lt;=BRASS!$G$78),($V37=BRASS!$E$78)),(BRASS!$C$78),(IF(AND($AR37=BRASS!$B$79,($T37&gt;=BRASS!$F$79),($T37&lt;=BRASS!$G$79),($V37=BRASS!$E$79)),(BRASS!$C$79),(IF(AND($AR37=BRASS!$B$80,($T37&gt;=BRASS!$F$80),($T37&lt;=BRASS!$G$80),($V37=BRASS!$E$80)),(BRASS!$C$80),(IF(AND($AR37=BRASS!$B$81,($T37&gt;=BRASS!$F$81),($T37&lt;=BRASS!$G$81),($V37=BRASS!$E$81)),(BRASS!$C$81),(IF(AND($AR37=BRASS!$B$82,($T37&gt;=BRASS!$F$82),($T37&lt;=BRASS!$G$82),($V37=BRASS!$E$82)),(BRASS!$C$82),(IF(AND($AR37=BRASS!$B$83,($T37&gt;=BRASS!$F$83),($T37&lt;=BRASS!$G$83),($V37=BRASS!$E$83)),(BRASS!$C$83),(IF(AND($AR37=BRASS!$B$84,($T37&gt;=BRASS!$F$84),($T37&lt;=BRASS!$G$84),($V37=BRASS!$E$84)),(BRASS!$C$84),(IF(AND($AR37=BRASS!$B$85,($T37&gt;=BRASS!$F$85),($T37&lt;=BRASS!$G$85),($V37=BRASS!$E$85)),(BRASS!$C$85),(IF(AND($AR37=BRASS!$B$86,($T37&gt;=BRASS!$F$86),($T37&lt;=BRASS!$G$86),($V37=BRASS!$E$86)),(BRASS!$C$86),(IF(AND($AR37=BRASS!$B$87,($T37&gt;=BRASS!$F$87),($T37&lt;=BRASS!$G$87),($V37=BRASS!$E$87)),(BRASS!$C$87),(IF(AND($AR37=BRASS!$B$88,($T37&gt;=BRASS!$F$88),($T37&lt;=BRASS!$G$88),($V37=BRASS!$E$88)),(BRASS!$C$88),(IF(AND($AR37=BRASS!$B$89,($T37&gt;=BRASS!$F$89),($T37&lt;=BRASS!$G$89),($V37=BRASS!$E$89)),(BRASS!$C$89),(IF(AND($AR37=BRASS!$B$90,($T37&gt;=BRASS!$F$90),($T37&lt;=BRASS!$G$90),($V37=BRASS!$E$90)),(BRASS!$C$90),(IF(AND($AR37=BRASS!$B$91,($T37&gt;=BRASS!$F$91),($T37&lt;=BRASS!$G$91),($V37=BRASS!$E$91)),(BRASS!$C$91),(IF(AND($AR37=BRASS!$B$92,($T37&gt;=BRASS!$F$92),($T37&lt;=BRASS!$G$92),($V37=BRASS!$E$92)),(BRASS!$C$92),(IF(AND($AR37=BRASS!$B$93,($T37&gt;=BRASS!$F$93),($T37&lt;=BRASS!$G$93),($V37=BRASS!$E$93)),(BRASS!$C$93),(IF(AND($AR37=BRASS!$B$94,($T37&gt;=BRASS!$F$94),($T37&lt;=BRASS!$G$94),($V37=BRASS!$E$94)),(BRASS!$C$94),(IF(AND($AR37=BRASS!$B$95,($T37&gt;=BRASS!$F$95),($T37&lt;=BRASS!$G$95),($V37=BRASS!$E$95)),(BRASS!$C$95),(IF(AND($AR37=BRASS!$B$96,($T37&gt;=BRASS!$F$96),($T37&lt;=BRASS!$G$96),($V37=BRASS!$E$96)),(BRASS!$C$96),(IF(AND($AR37=BRASS!$B$97,($T37&gt;=BRASS!$F$97),($T37&lt;=BRASS!$G$97),($V37=BRASS!$E$97)),(BRASS!$C$97),("NA"))))))))))))))))))))))))))))))))))))))))))))))))))))))))))))))))))))))))))))</f>
        <v>NA</v>
      </c>
      <c r="AY37" s="82" t="str">
        <f t="shared" ref="AY37:AY38" si="26">RIGHT($AA37,3)</f>
        <v/>
      </c>
      <c r="AZ37" s="82" t="str">
        <f t="shared" ref="AZ37:AZ38" si="27">LEFT($AY37,1)</f>
        <v/>
      </c>
      <c r="BA37" s="82" t="str">
        <f>IF(AND($AR37=BRASS!$B$4,($T37&gt;=BRASS!$F$4),($T37&lt;=BRASS!$G$4),($AA37=BRASS!$E$4)),(BRASS!$C$4),(IF(AND($AR37=BRASS!$B$5,($T37&gt;=BRASS!$F$5),($T37&lt;=BRASS!$G$5),($AA37=BRASS!$E$5)),(BRASS!$C$5),(IF(AND($AR37=BRASS!$B$6,($T37&gt;=BRASS!$F$6),($T37&lt;=BRASS!$G$6),($AA37=BRASS!$E$6)),(BRASS!$C$6),(IF(AND($AR37=BRASS!$B$7,($T37&gt;=BRASS!$F$7),($T37&lt;=BRASS!$G$7),($AA37=BRASS!$E$7)),(BRASS!$C$7),(IF(AND($AR37=BRASS!$B$8,($T37&gt;=BRASS!$F$8),($T37&lt;=BRASS!$G$8),($AA37=BRASS!$E$8)),(BRASS!$C$8),(IF(AND($AR37=BRASS!$B$9,($T37&gt;=BRASS!$F$9),($T37&lt;=BRASS!$G$9),($AA37=BRASS!$E$9)),(BRASS!$C$9),(IF(AND($AR37=BRASS!$B$10,($T37&gt;=BRASS!$F$10),($T37&lt;=BRASS!$G$10),($AA37=BRASS!$E$10)),(BRASS!$C$10),(IF(AND($AR37=BRASS!$B$11,($T37&gt;=BRASS!$F$11),($T37&lt;=BRASS!$G$11),($AA37=BRASS!$E$11)),(BRASS!$C$11),(IF(AND($AR37=BRASS!$B$12,($T37&gt;=BRASS!$F$12),($T37&lt;=BRASS!$G$12),($AA37=BRASS!$E$12)),(BRASS!$C$12),(IF(AND($AR37=BRASS!$B$13,($T37&gt;=BRASS!$F$13),($T37&lt;=BRASS!$G$13),($AA37=BRASS!$E$13)),(BRASS!$C$13),(IF(AND($AR37=BRASS!$B$14,($T37&gt;=BRASS!$F$14),($T37&lt;=BRASS!$G$14),($AA37=BRASS!$E$14)),(BRASS!$C$14),(IF(AND($AR37=BRASS!$B$15,($T37&gt;=BRASS!$F$15),($T37&lt;=BRASS!$G$15),($AA37=BRASS!$E$15)),(BRASS!$C$15),(IF(AND($AR37=BRASS!$B$16,($T37&gt;=BRASS!$F$16),($T37&lt;=BRASS!$G$16),($AA37=BRASS!$E$16)),(BRASS!$C$16),(IF(AND($AR37=BRASS!$B$17,($T37&gt;=BRASS!$F$17),($T37&lt;=BRASS!$G$17),($AA37=BRASS!$E$17)),(BRASS!$C$17),(IF(AND($AR37=BRASS!$B$18,($T37&gt;=BRASS!$F$18),($T37&lt;=BRASS!$G$18),($AA37=BRASS!$E$18)),(BRASS!$C$18),(IF(AND($AR37=BRASS!$B$19,($T37&gt;=BRASS!$F$19),($T37&lt;=BRASS!$G$19),($AA37=BRASS!$E$19)),(BRASS!$C$19),(IF(AND($AR37=BRASS!$B$20,($T37&gt;=BRASS!$F$20),($T37&lt;=BRASS!$G$20),($AA37=BRASS!$E$20)),(BRASS!$C$20),(IF(AND($AR37=BRASS!$B$21,($T37&gt;=BRASS!$F$21),($T37&lt;=BRASS!$G$21),($AA37=BRASS!$E$21)),(BRASS!$C$21),(IF(AND($AR37=BRASS!$B$22,($T37&gt;=BRASS!$F$22),($T37&lt;=BRASS!$G$22),($AA37=BRASS!$E$22)),(BRASS!$C$22),(IF(AND($AR37=BRASS!$B$23,($T37&gt;=BRASS!$F$23),($T37&lt;=BRASS!$G$23),($AA37=BRASS!$E$23)),(BRASS!$C$23),(IF(AND($AR37=BRASS!$B$24,($T37&gt;=BRASS!$F$24),($T37&lt;=BRASS!$G$24),($AA37=BRASS!$E$24)),(BRASS!$C$24),(IF(AND($AR37=BRASS!$B$25,($T37&gt;=BRASS!$F$25),($T37&lt;=BRASS!$G$25),($AA37=BRASS!$E$25)),(BRASS!$C$25),(IF(AND($AR37=BRASS!$B$26,($T37&gt;=BRASS!$F$26),($T37&lt;=BRASS!$G$26),($AA37=BRASS!$E$26)),(BRASS!$C$26),(IF(AND($AR37=BRASS!$B$27,($T37&gt;=BRASS!$F$27),($T37&lt;=BRASS!$G$27),($AA37=BRASS!$E$27)),(BRASS!$C$27),(IF(AND($AR37=BRASS!$B$28,($T37&gt;=BRASS!$F$28),($T37&lt;=BRASS!$G$28),($AA37=BRASS!$E$28)),(BRASS!$C$28),(IF(AND($AR37=BRASS!$B$29,($T37&gt;=BRASS!$F$29),($T37&lt;=BRASS!$G$29),($AA37=BRASS!$E$29)),(BRASS!$C$29),(IF(AND($AR37=BRASS!$B$30,($T37&gt;=BRASS!$F$30),($T37&lt;=BRASS!$G$30),($AA37=BRASS!$E$30)),(BRASS!$C$30),(IF(AND($AR37=BRASS!$B$31,($T37&gt;=BRASS!$F$31),($T37&lt;=BRASS!$G$31),($AA37=BRASS!$E$31)),(BRASS!$C$31),(IF(AND($AR37=BRASS!$B$32,($T37&gt;=BRASS!$F$32),($T37&lt;=BRASS!$G$32),($AA37=BRASS!$E$32)),(BRASS!$C$32),(IF(AND($AR37=BRASS!$B$33,($T37&gt;=BRASS!$F$33),($T37&lt;=BRASS!$G$33),($AA37=BRASS!$E$33)),(BRASS!$C$33),(IF(AND($AR37=BRASS!$B$34,($T37&gt;=BRASS!$F$34),($T37&lt;=BRASS!$G$34),($AA37=BRASS!$E$34)),(BRASS!$C$34),(IF(AND($AR37=BRASS!$B$35,($T37&gt;=BRASS!$F$35),($T37&lt;=BRASS!$G$35),($AA37=BRASS!$E$35)),(BRASS!$C$35),(IF(AND($AR37=BRASS!$B$36,($T37&gt;=BRASS!$F$36),($T37&lt;=BRASS!$G$36),($AA37=BRASS!$E$36)),(BRASS!$C$36),(IF(AND($AR37=BRASS!$B$37,($T37&gt;=BRASS!$F$37),($T37&lt;=BRASS!$G$37),($AA37=BRASS!$E$37)),(BRASS!$C$37),(IF(AND($AR37=BRASS!$B$38,($T37&gt;=BRASS!$F$38),($T37&lt;=BRASS!$G$38),($AA37=BRASS!$E$38)),(BRASS!$C$38),(IF(AND($AR37=BRASS!$B$39,($T37&gt;=BRASS!$F$39),($T37&lt;=BRASS!$G$39),($AA37=BRASS!$E$39)),(BRASS!$C$39),(IF(AND($AR37=BRASS!$B$40,($T37&gt;=BRASS!$F$40),($T37&lt;=BRASS!$G$40),($AA37=BRASS!$E$40)),(BRASS!$C$40),(IF(AND($AR37=BRASS!$B$41,($T37&gt;=BRASS!$F$41),($T37&lt;=BRASS!$G$41),($AA37=BRASS!$E$41)),(BRASS!$C$41),(IF(AND($AR37=BRASS!$B$42,($T37&gt;=BRASS!$F$42),($T37&lt;=BRASS!$G$42),($AA37=BRASS!$E$42)),(BRASS!$C$42),(IF(AND($AR37=BRASS!$B$43,($T37&gt;=BRASS!$F$43),($T37&lt;=BRASS!$G$43),($AA37=BRASS!$E$43)),(BRASS!$C$43),(IF(AND($AR37=BRASS!$B$44,($T37&gt;=BRASS!$F$44),($T37&lt;=BRASS!$G$44),($AA37=BRASS!$E$44)),(BRASS!$C$44),(IF(AND($AR37=BRASS!$B$45,($T37&gt;=BRASS!$F$45),($T37&lt;=BRASS!$G$45),($AA37=BRASS!$E$45)),(BRASS!$C$45),(IF(AND($AR37=BRASS!$B$46,($T37&gt;=BRASS!$F$46),($T37&lt;=BRASS!$G$46),($AA37=BRASS!$E$46)),(BRASS!$C$46),(IF(AND($AR37=BRASS!$B$47,($T37&gt;=BRASS!$F$47),($T37&lt;=BRASS!$G$47),($AA37=BRASS!$E$47)),(BRASS!$C$47),(IF(AND($AR37=BRASS!$B$48,($T37&gt;=BRASS!$F$48),($T37&lt;=BRASS!$G$48),($AA37=BRASS!$E$48)),(BRASS!$C$48),(IF(AND($AR37=BRASS!$B$49,($T37&gt;=BRASS!$F$49),($T37&lt;=BRASS!$G$49),($AA37=BRASS!$E$49)),(BRASS!$C$49),(IF(AND($AR37=BRASS!$B$50,($T37&gt;=BRASS!$F$50),($T37&lt;=BRASS!$G$50),($AA37=BRASS!$E$50)),(BRASS!$C$50),(IF(AND($AR37=BRASS!$B$51,($T37&gt;=BRASS!$F$51),($T37&lt;=BRASS!$G$51),($AA37=BRASS!$E$51)),(BRASS!$C$51),(IF(AND($AR37=BRASS!$B$52,($T37&gt;=BRASS!$F$52),($T37&lt;=BRASS!$G$52),($AA37=BRASS!$E$52)),(BRASS!$C$52),(IF(AND($AR37=BRASS!$B$53,($T37&gt;=BRASS!$F$53),($T37&lt;=BRASS!$G$53),($AA37=BRASS!$E$53)),(BRASS!$C$53),(IF(AND($AR37=BRASS!$B$54,($T37&gt;=BRASS!$F$54),($T37&lt;=BRASS!$G$54),($AA37=BRASS!$E$54)),(BRASS!$C$54),(IF(AND($AR37=BRASS!$B$55,($T37&gt;=BRASS!$F$55),($T37&lt;=BRASS!$G$55),($AA37=BRASS!$E$55)),(BRASS!$C$55),(IF(AND($AR37=BRASS!$B$56,($T37&gt;=BRASS!$F$56),($T37&lt;=BRASS!$G$56),($AA37=BRASS!$E$56)),(BRASS!$C$56),(IF(AND($AR37=BRASS!$B$57,($T37&gt;=BRASS!$F$57),($T37&lt;=BRASS!$G$57),($AA37=BRASS!$E$57)),(BRASS!$C$57),(IF(AND($AR37=BRASS!$B$58,($T37&gt;=BRASS!$F$58),($T37&lt;=BRASS!$G$58),($AA37=BRASS!$E$58)),(BRASS!$C$58),(IF(AND($AR37=BRASS!$B$59,($T37&gt;=BRASS!$F$59),($T37&lt;=BRASS!$G$59),($AA37=BRASS!$E$59)),(BRASS!$C$59),("NA"))))))))))))))))))))))))))))))))))))))))))))))))))))))))))))))))))))))))))))))))))))))))))))))))))))))))))))))))</f>
        <v>NA</v>
      </c>
      <c r="BB37" s="151" t="str">
        <f>(IF(AND($AR37=BRASS!$B$98,($T37&gt;=BRASS!$F$98),($T37&lt;=BRASS!$G$98),($AA37=BRASS!$E$98)),(BRASS!$C$98),(IF(AND($AR37=BRASS!$B$99,($T37&gt;=BRASS!$F$99),($T37&lt;=BRASS!$G$99),($AA37=BRASS!$E$99)),(BRASS!$C$99),(IF(AND($AR37=BRASS!$B$100,($T37&gt;=BRASS!$F$100),($T37&lt;=BRASS!$G$100),($AA37=BRASS!$E$100)),(BRASS!$C$100),(IF(AND($AR37=BRASS!$B$101,($T37&gt;=BRASS!$F$101),($T37&lt;=BRASS!$G$101),($AA37=BRASS!$E$101)),(BRASS!$C$101),(IF(AND($AR37=BRASS!$B$102,($T37&gt;=BRASS!$F$102),($T37&lt;=BRASS!$G$102),($AA37=BRASS!$E$102)),(BRASS!$C$102),(IF(AND($AR37=BRASS!$B$103,($T37&gt;=BRASS!$F$103),($T37&lt;=BRASS!$G$103),($AA37=BRASS!$E$103)),(BRASS!$C$103),(IF(AND($AR37=BRASS!$B$104,($T37&gt;=BRASS!$F$104),($T37&lt;=BRASS!$G$104),($AA37=BRASS!$E$104)),(BRASS!$C$104),(IF(AND($AR37=BRASS!$B$105,($T37&gt;=BRASS!$F$105),($T37&lt;=BRASS!$G$105),($AA37=BRASS!$E$105)),(BRASS!$C$105),(IF(AND($AR37=BRASS!$B$106,($T37&gt;=BRASS!$F$106),($T37&lt;=BRASS!$G$106),($AA37=BRASS!$E$106)),(BRASS!$C$106),(IF(AND($AR37=BRASS!$B$107,($T37&gt;=BRASS!$F$107),($T37&lt;=BRASS!$G$107),($AA37=BRASS!$E$107)),(BRASS!$C$107),(IF(AND($AR37=BRASS!$B$108,($T37&gt;=BRASS!$F$108),($T37&lt;=BRASS!$G$108),($AA37=BRASS!$E$108)),(BRASS!$C$108),(IF(AND($AR37=BRASS!$B$109,($T37&gt;=BRASS!$F$109),($T37&lt;=BRASS!$G$109),($AA37=BRASS!$E$109)),(BRASS!$C$109),(IF(AND($AR37=BRASS!$B$110,($T37&gt;=BRASS!$F$110),($T37&lt;=BRASS!$G$110),($AA37=BRASS!$E$110)),(BRASS!$C$110),(IF(AND($AR37=BRASS!$B$111,($T37&gt;=BRASS!$F$111),($T37&lt;=BRASS!$G$111),($AA37=BRASS!$E$111)),(BRASS!$C$111),(IF(AND($AR37=BRASS!$B$112,($T37&gt;=BRASS!$F$112),($T37&lt;=BRASS!$G$112),($AA37=BRASS!$E$112)),(BRASS!$C$112),(IF(AND($AR37=BRASS!$B$113,($T37&gt;=BRASS!$F$113),($T37&lt;=BRASS!$G$113),($AA37=BRASS!$E$113)),(BRASS!$C$113),(IF(AND($AR37=BRASS!$B$114,($T37&gt;=BRASS!$F$114),($T37&lt;=BRASS!$G$114),($AA37=BRASS!$E$114)),(BRASS!$C$114),(IF(AND($AR37=BRASS!$B$115,($T37&gt;=BRASS!$F$115),($T37&lt;=BRASS!$G$115),($AA37=BRASS!$E$115)),(BRASS!$C$115),(IF(AND($AR37=BRASS!$B$116,($T37&gt;=BRASS!$F$116),($T37&lt;=BRASS!$G$116),($AA37=BRASS!$E$116)),(BRASS!$C$116),(IF(AND($AR37=BRASS!$B$117,($T37&gt;=BRASS!$F$117),($T37&lt;=BRASS!$G$117),($AA37=BRASS!$E$117)),(BRASS!$C$117),(IF(AND($AR37=BRASS!$B$118,($T37&gt;=BRASS!$F$118),($T37&lt;=BRASS!$G$118),($AA37=BRASS!$E$118)),(BRASS!$C$118),(IF(AND($AR37=BRASS!$B$119,($T37&gt;=BRASS!$F$119),($T37&lt;=BRASS!$G$119),($AA37=BRASS!$E$119)),(BRASS!$C$119),(IF(AND($AR37=BRASS!$B$120,($T37&gt;=BRASS!$F$120),($T37&lt;=BRASS!$G$120),($AA37=BRASS!$E$120)),(BRASS!$C$120),(IF(AND($AR37=BRASS!$B$121,($T37&gt;=BRASS!$F$121),($T37&lt;=BRASS!$G$121),($AA37=BRASS!$E$121)),(BRASS!$C$121),(IF(AND($AR37=BRASS!$B$122,($T37&gt;=BRASS!$F$122),($T37&lt;=BRASS!$G$122),($AA37=BRASS!$E$122)),(BRASS!$C$122),(IF(AND($AR37=BRASS!$B$123,($T37&gt;=BRASS!$F$123),($T37&lt;=BRASS!$G$123),($AA37=BRASS!$E$123)),(BRASS!$C$123),(IF(AND($AR37=BRASS!$B$124,($T37&gt;=BRASS!$F$124),($T37&lt;=BRASS!$G$124),($AA37=BRASS!$E$124)),(BRASS!$C$124),(IF(AND($AR37=BRASS!$B$125,($T37&gt;=BRASS!$F$125),($T37&lt;=BRASS!$G$125),($AA37=BRASS!$E$125)),(BRASS!$C$125),(IF(AND($AR37=BRASS!$B$126,($T37&gt;=BRASS!$F$126),($T37&lt;=BRASS!$G$126),($AA37=BRASS!$E$126)),(BRASS!$C$126),(IF(AND($AR37=BRASS!$B$127,($T37&gt;=BRASS!$F$127),($T37&lt;=BRASS!$G$127),($AA37=BRASS!$E$127)),(BRASS!$C$127),(IF(AND($AR37=BRASS!$B$128,($T37&gt;=BRASS!$F$128),($T37&lt;=BRASS!$G$128),($AA37=BRASS!$E$128)),(BRASS!$C$128),(IF(AND($AR37=BRASS!$B$129,($T37&gt;=BRASS!$F$129),($T37&lt;=BRASS!$G$129),($AA37=BRASS!$E$129)),(BRASS!$C$129),(IF(AND($AR37=BRASS!$B$130,($T37&gt;=BRASS!$F$130),($T37&lt;=BRASS!$G$130),($AA37=BRASS!$E$130)),(BRASS!$C$130),(IF(AND($AR37=BRASS!$B$131,($T37&gt;=BRASS!$F$131),($T37&lt;=BRASS!$G$131),($AA37=BRASS!$E$131)),(BRASS!$C$131),(IF(AND($AR37=BRASS!$B$132,($T37&gt;=BRASS!$F$132),($T37&lt;=BRASS!$G$132),($AA37=BRASS!$E$132)),(BRASS!$C$132),(IF(AND($AR37=BRASS!$B$133,($T37&gt;=BRASS!$F$133),($T37&lt;=BRASS!$G$133),($AA37=BRASS!$E$133)),(BRASS!$C$133),(IF(AND($AR37=BRASS!$B$134,($T37&gt;=BRASS!$F$134),($T37&lt;=BRASS!$G$134),($AA37=BRASS!$E$134)),(BRASS!$C$134),(IF(AND($AR37=BRASS!$B$135,($T37&gt;=BRASS!$F$135),($T37&lt;=BRASS!$G$135),($AA37=BRASS!$E$135)),(BRASS!$C$135),(IF(AND($AR37=BRASS!$B$136,($T37&gt;=BRASS!$F$136),($T37&lt;=BRASS!$G$136),($AA37=BRASS!$E$136)),(BRASS!$C$136),(IF(AND($AR37=BRASS!$B$137,($T37&gt;=BRASS!$F$137),($T37&lt;=BRASS!$G$137),($AA37=BRASS!$E$137)),(BRASS!$C$137),(IF(AND($AR37=BRASS!$B$138,($T37&gt;=BRASS!$F$138),($T37&lt;=BRASS!$G$138),($AA37=BRASS!$E$138)),(BRASS!$C$138),(IF(AND($AR37=BRASS!$B$139,($T37&gt;=BRASS!$F$139),($T37&lt;=BRASS!$G$139),($AA37=BRASS!$E$139)),(BRASS!$C$139),(IF(AND($AR37=BRASS!$B$140,($T37&gt;=BRASS!$F$140),($T37&lt;=BRASS!$G$140),($AA37=BRASS!$E$140)),(BRASS!$C$140),(IF(AND($AR37=BRASS!$B$141,($T37&gt;=BRASS!$F$141),($T37&lt;=BRASS!$G$141),($AA37=BRASS!$E$141)),(BRASS!$C$141),(IF(AND($AR37=BRASS!$B$142,($T37&gt;=BRASS!$F$142),($T37&lt;=BRASS!$G$142),($AA37=BRASS!$E$142)),(BRASS!$C$142),(IF(AND($AR37=BRASS!$B$143,($T37&gt;=BRASS!$F$143),($T37&lt;=BRASS!$G$143),($AA37=BRASS!$E$143)),(BRASS!$C$143),(IF(AND($AR37=BRASS!$B$144,($T37&gt;=BRASS!$F$144),($T37&lt;=BRASS!$G$144),($AA37=BRASS!$E$144)),(BRASS!$C$144),(IF(AND($AR37=BRASS!$B$145,($T37&gt;=BRASS!$F$145),($T37&lt;=BRASS!$G$145),($AA37=BRASS!$E$145)),(BRASS!$C$145),(IF(AND($AR37=BRASS!$B$145,($T37&gt;=BRASS!$F$145),($T37&lt;=BRASS!$G$145),($AA37=BRASS!$E$145)),(BRASS!$C$145),(IF(AND($AR37=BRASS!$B$146,($T37&gt;=BRASS!$F$146),($T37&lt;=BRASS!$G$146),($AA37=BRASS!$E$146)),(BRASS!$C$146),(IF(AND($AR37=BRASS!$B$147,($T37&gt;=BRASS!$F$147),($T37&lt;=BRASS!$G$147),($AA37=BRASS!$E$147)),(BRASS!$C$147),(IF(AND($AR37=BRASS!$B$148,($T37&gt;=BRASS!$F$148),($T37&lt;=BRASS!$G$148),($AA37=BRASS!$E$148)),(BRASS!$C$148),(IF(AND($AR37=BRASS!$B$149,($T37&gt;=BRASS!$F$149),($T37&lt;=BRASS!$G$149),($AA37=BRASS!$E$149)),(BRASS!$C$149),(IF(AND($AR37=BRASS!$B$150,($T37&gt;=BRASS!$F$150),($T37&lt;=BRASS!$G$150),($AA37=BRASS!$E$150)),(BRASS!$C$150),(IF(AND($AR37=BRASS!$B$151,($T37&gt;=BRASS!$F$151),($T37&lt;=BRASS!$G$151),($AA37=BRASS!$E$151)),(BRASS!$C$151),(IF(AND($AR37=BRASS!$B$152,($T37&gt;=BRASS!$F$152),($T37&lt;=BRASS!$G$152),($AA37=BRASS!$E$152)),(BRASS!$C$152),(IF(AND($AR37=BRASS!$B$153,($T37&gt;=BRASS!$F$153),($T37&lt;=BRASS!$G$153),($AA37=BRASS!$E$153)),(BRASS!$C$153),("NA")))))))))))))))))))))))))))))))))))))))))))))))))))))))))))))))))))))))))))))))))))))))))))))))))))))))))))))))))))</f>
        <v>NA</v>
      </c>
      <c r="BC37" s="152" t="str">
        <f>IF(AND($AR37=BRASS!$B$154,($T37&gt;=BRASS!$F$154),($T37&lt;=BRASS!$G$154),($AA37=BRASS!$E$154)),(BRASS!$C$154),(IF(AND($AR37=BRASS!$B$155,($T37&gt;=BRASS!$F$155),($T37&lt;=BRASS!$G$155),($AA37=BRASS!$E$155)),(BRASS!$C$155),(IF(AND($AR37=BRASS!$B$156,($T37&gt;=BRASS!$F$156),($T37&lt;=BRASS!$G$156),($AA37=BRASS!$E$156)),(BRASS!$C$156),(IF(AND($AR37=BRASS!$B$157,($T37&gt;=BRASS!$F$157),($T37&lt;=BRASS!$G$157),($AA37=BRASS!$E$157)),(BRASS!$C$157),(IF(AND($AR37=BRASS!$B$158,($T37&gt;=BRASS!$F$158),($T37&lt;=BRASS!$G$158),($AA37=BRASS!$E$158)),(BRASS!$C$158),(IF(AND($AR37=BRASS!$B$159,($T37&gt;=BRASS!$F$159),($T37&lt;=BRASS!$G$159),($AA37=BRASS!$E$159)),(BRASS!$C$159),(IF(AND($AR37=BRASS!$B$160,($T37&gt;=BRASS!$F$160),($T37&lt;=BRASS!$G$160),($AA37=BRASS!$E$160)),(BRASS!$C$160),(IF(AND($AR37=BRASS!$B$161,($T37&gt;=BRASS!$F$161),($T37&lt;=BRASS!$G$161),($AA37=BRASS!$E$161)),(BRASS!$C$161),(IF(AND($AR37=BRASS!$B$162,($T37&gt;=BRASS!$F$162),($T37&lt;=BRASS!$G$162),($AA37=BRASS!$E$162)),(BRASS!$C$162),(IF(AND($AR37=BRASS!$B$163,($T37&gt;=BRASS!$F$163),($T37&lt;=BRASS!$G$163),($AA37=BRASS!$E$163)),(BRASS!$C$163),(IF(AND($AR37=BRASS!$B$164,($T37&gt;=BRASS!$F$164),($T37&lt;=BRASS!$G$164),($AA37=BRASS!$E$164)),(BRASS!$C$164),(IF(AND($AR37=BRASS!$B$165,($T37&gt;=BRASS!$F$165),($T37&lt;=BRASS!$G$165),($AA37=BRASS!$E$165)),(BRASS!$C$165),(IF(AND($AR37=BRASS!$B$166,($T37&gt;=BRASS!$F$166),($T37&lt;=BRASS!$G$166),($AA37=BRASS!$E$166)),(BRASS!$C$166),(IF(AND($AR37=BRASS!$B$167,($T37&gt;=BRASS!$F$167),($T37&lt;=BRASS!$G$167),($AA37=BRASS!$E$167)),(BRASS!$C$167),(IF(AND($AR37=BRASS!$B$168,($T37&gt;=BRASS!$F$168),($T37&lt;=BRASS!$G$168),($AA37=BRASS!$E$168)),(BRASS!$C$168),(IF(AND($AR37=BRASS!$B$169,($T37&gt;=BRASS!$F$169),($T37&lt;=BRASS!$G$169),($AA37=BRASS!$E$169)),(BRASS!$C$169),(IF(AND($AR37=BRASS!$B$170,($T37&gt;=BRASS!$F$170),($T37&lt;=BRASS!$G$170),($AA37=BRASS!$E$170)),(BRASS!$C$170),(IF(AND($AR37=BRASS!$B$171,($T37&gt;=BRASS!$F$171),($T37&lt;=BRASS!$G$171),($AA37=BRASS!$E$171)),(BRASS!$C$171),(IF(AND($AR37=BRASS!$B$172,($T37&gt;=BRASS!$F$172),($T37&lt;=BRASS!$G$172),($AA37=BRASS!$E$172)),(BRASS!$C$172),(IF(AND($AR37=BRASS!$B$173,($T37&gt;=BRASS!$F$173),($T37&lt;=BRASS!$G$173),($AA37=BRASS!$E$173)),(BRASS!$C$173),(IF(AND($AR37=BRASS!$B$174,($T37&gt;=BRASS!$F$174),($T37&lt;=BRASS!$G$174),($AA37=BRASS!$E$174)),(BRASS!$C$174),(IF(AND($AR37=BRASS!$B$175,($T37&gt;=BRASS!$F$175),($T37&lt;=BRASS!$G$175),($AA37=BRASS!$E$175)),(BRASS!$C$175),(IF(AND($AR37=BRASS!$B$176,($T37&gt;=BRASS!$F$176),($T37&lt;=BRASS!$G$176),($AA37=BRASS!$E$176)),(BRASS!$C$176),(IF(AND($AR37=BRASS!$B$177,($T37&gt;=BRASS!$F$177),($T37&lt;=BRASS!$G$177),($AA37=BRASS!$E$177)),(BRASS!$C$177),(IF(AND($AR37=BRASS!$B$178,($T37&gt;=BRASS!$F$178),($T37&lt;=BRASS!$G$178),($AA37=BRASS!$E$178)),(BRASS!$C$178),(IF(AND($AR37=BRASS!$B$179,($T37&gt;=BRASS!$F$179),($T37&lt;=BRASS!$G$179),($AA37=BRASS!$E$179)),(BRASS!$C$179),(IF(AND($AR37=BRASS!$B$180,($T37&gt;=BRASS!$F$180),($T37&lt;=BRASS!$G$180),($AA37=BRASS!$E$180)),(BRASS!$C$180),(IF(AND($AR37=BRASS!$B$181,($T37&gt;=BRASS!$F$181),($T37&lt;=BRASS!$G$181),($AA37=BRASS!$E$181)),(BRASS!$C$181),(IF(AND($AR37=BRASS!$B$182,($T37&gt;=BRASS!$F$182),($T37&lt;=BRASS!$G$182),($AA37=BRASS!$E$182)),(BRASS!$C$182),(IF(AND($AR37=BRASS!$B$183,($T37&gt;=BRASS!$F$183),($T37&lt;=BRASS!$G$183),($AA37=BRASS!$E$183)),(BRASS!$C$183),(IF(AND($AR37=BRASS!$B$184,($T37&gt;=BRASS!$F$184),($T37&lt;=BRASS!$G$184),($AA37=BRASS!$E$184)),(BRASS!$C$184),(IF(AND($AR37=BRASS!$B$185,($T37&gt;=BRASS!$F$185),($T37&lt;=BRASS!$G$185),($AA37=BRASS!$E$185)),(BRASS!$C$185),(IF(AND($AR37=BRASS!$B$186,($T37&gt;=BRASS!$F$186),($T37&lt;=BRASS!$G$186),($AA37=BRASS!$E$186)),(BRASS!$C$186),(IF(AND($AR37=BRASS!$B$187,($T37&gt;=BRASS!$F$187),($T37&lt;=BRASS!$G$187),($AA37=BRASS!$E$187)),(BRASS!$C$187),(IF(AND($AR37=BRASS!$B$188,($T37&gt;=BRASS!$F$188),($T37&lt;=BRASS!$G$188),($AA37=BRASS!$E$188)),(BRASS!$C$188),(IF(AND($AR37=BRASS!$B$189,($T37&gt;=BRASS!$F$189),($T37&lt;=BRASS!$G$189),($AA37=BRASS!$E$189)),(BRASS!$C$189),(IF(AND($AR37=BRASS!$B$190,($T37&gt;=BRASS!$F$190),($T37&lt;=BRASS!$G$190),($AA37=BRASS!$E$190)),(BRASS!$C$190),(IF(AND($AR37=BRASS!$B$191,($T37&gt;=BRASS!$F$191),($T37&lt;=BRASS!$G$191),($AA37=BRASS!$E$191)),(BRASS!$C$191),(IF(AND($AR37=BRASS!$B$192,($T37&gt;=BRASS!$F$192),($T37&lt;=BRASS!$G$192),($AA37=BRASS!$E$192)),(BRASS!$C$192),(IF(AND($AR37=BRASS!$B$193,($T37&gt;=BRASS!$F$193),($T37&lt;=BRASS!$G$193),($AA37=BRASS!$E$193)),(BRASS!$C$193),(IF(AND($AR37=BRASS!$B$194,($T37&gt;=BRASS!$F$194),($T37&lt;=BRASS!$G$194),($AA37=BRASS!$E$194)),(BRASS!$C$194),(IF(AND($AR37=BRASS!$B$195,($T37&gt;=BRASS!$F$195),($T37&lt;=BRASS!$G$195),($AA37=BRASS!$E$195)),(BRASS!$C$195),(IF(AND($AR37=BRASS!$B$196,($T37&gt;=BRASS!$F$196),($T37&lt;=BRASS!$G$196),($AA37=BRASS!$E$196)),(BRASS!$C$196),("NA"))))))))))))))))))))))))))))))))))))))))))))))))))))))))))))))))))))))))))))))))))))))</f>
        <v>NA</v>
      </c>
      <c r="BD37" s="152" t="str">
        <f>IF(AND($AR37=BRASS!$B$60,($T37&gt;=BRASS!$F$60),($T37&lt;=BRASS!$G$60),($AA37=BRASS!$E$60)),(BRASS!$C$60),(IF(AND($AR37=BRASS!$B$61,($T37&gt;=BRASS!$F$61),($T37&lt;=BRASS!$G$61),($AA37=BRASS!$E$61)),(BRASS!$C$61),(IF(AND($AR37=BRASS!$B$62,($T37&gt;=BRASS!$F$62),($T37&lt;=BRASS!$G$62),($AA37=BRASS!$E$62)),(BRASS!$C$62),(IF(AND($AR37=BRASS!$B$63,($T37&gt;=BRASS!$F$63),($T37&lt;=BRASS!$G$63),($AA37=BRASS!$E$63)),(BRASS!$C$63),(IF(AND($AR37=BRASS!$B$64,($T37&gt;=BRASS!$F$64),($T37&lt;=BRASS!$G$64),($AA37=BRASS!$E$64)),(BRASS!$C$64),(IF(AND($AR37=BRASS!$B$65,($T37&gt;=BRASS!$F$65),($T37&lt;=BRASS!$G$65),($AA37=BRASS!$E$65)),(BRASS!$C$65),(IF(AND($AR37=BRASS!$B$66,($T37&gt;=BRASS!$F$66),($T37&lt;=BRASS!$G$66),($AA37=BRASS!$E$66)),(BRASS!$C$66),(IF(AND($AR37=BRASS!$B$67,($T37&gt;=BRASS!$F$67),($T37&lt;=BRASS!$G$67),($AA37=BRASS!$E$67)),(BRASS!$C$67),(IF(AND($AR37=BRASS!$B$68,($T37&gt;=BRASS!$F$68),($T37&lt;=BRASS!$G$68),($AA37=BRASS!$E$68)),(BRASS!$C$68),(IF(AND($AR37=BRASS!$B$69,($T37&gt;=BRASS!$F$69),($T37&lt;=BRASS!$G$69),($AA37=BRASS!$E$69)),(BRASS!$C$69),(IF(AND($AR37=BRASS!$B$70,($T37&gt;=BRASS!$F$70),($T37&lt;=BRASS!$G$70),($AA37=BRASS!$E$70)),(BRASS!$C$70),(IF(AND($AR37=BRASS!$B$71,($T37&gt;=BRASS!$F$71),($T37&lt;=BRASS!$G$71),($AA37=BRASS!$E$71)),(BRASS!$C$71),(IF(AND($AR37=BRASS!$B$72,($T37&gt;=BRASS!$F$72),($T37&lt;=BRASS!$G$72),($AA37=BRASS!$E$72)),(BRASS!$C$72),(IF(AND($AR37=BRASS!$B$73,($T37&gt;=BRASS!$F$73),($T37&lt;=BRASS!$G$73),($AA37=BRASS!$E$73)),(BRASS!$C$73),(IF(AND($AR37=BRASS!$B$74,($T37&gt;=BRASS!$F$74),($T37&lt;=BRASS!$G$74),($AA37=BRASS!$E$74)),(BRASS!$C$74),(IF(AND($AR37=BRASS!$B$75,($T37&gt;=BRASS!$F$75),($T37&lt;=BRASS!$G$75),($AA37=BRASS!$E$75)),(BRASS!$C$75),(IF(AND($AR37=BRASS!$B$76,($T37&gt;=BRASS!$F$76),($T37&lt;=BRASS!$G$76),($AA37=BRASS!$E$76)),(BRASS!$C$76),(IF(AND($AR37=BRASS!$B$77,($T37&gt;=BRASS!$F$77),($T37&lt;=BRASS!$G$77),($AA37=BRASS!$E$77)),(BRASS!$C$77),(IF(AND($AR37=BRASS!$B$78,($T37&gt;=BRASS!$F$78),($T37&lt;=BRASS!$G$78),($AA37=BRASS!$E$78)),(BRASS!$C$78),(IF(AND($AR37=BRASS!$B$79,($T37&gt;=BRASS!$F$79),($T37&lt;=BRASS!$G$79),($AA37=BRASS!$E$79)),(BRASS!$C$79),(IF(AND($AR37=BRASS!$B$80,($T37&gt;=BRASS!$F$80),($T37&lt;=BRASS!$G$80),($AA37=BRASS!$E$80)),(BRASS!$C$80),(IF(AND($AR37=BRASS!$B$81,($T37&gt;=BRASS!$F$81),($T37&lt;=BRASS!$G$81),($AA37=BRASS!$E$81)),(BRASS!$C$81),(IF(AND($AR37=BRASS!$B$82,($T37&gt;=BRASS!$F$82),($T37&lt;=BRASS!$G$82),($AA37=BRASS!$E$82)),(BRASS!$C$82),(IF(AND($AR37=BRASS!$B$83,($T37&gt;=BRASS!$F$83),($T37&lt;=BRASS!$G$83),($AA37=BRASS!$E$83)),(BRASS!$C$83),(IF(AND($AR37=BRASS!$B$84,($T37&gt;=BRASS!$F$84),($T37&lt;=BRASS!$G$84),($AA37=BRASS!$E$84)),(BRASS!$C$84),(IF(AND($AR37=BRASS!$B$85,($T37&gt;=BRASS!$F$85),($T37&lt;=BRASS!$G$85),($AA37=BRASS!$E$85)),(BRASS!$C$85),(IF(AND($AR37=BRASS!$B$86,($T37&gt;=BRASS!$F$86),($T37&lt;=BRASS!$G$86),($AA37=BRASS!$E$86)),(BRASS!$C$86),(IF(AND($AR37=BRASS!$B$87,($T37&gt;=BRASS!$F$87),($T37&lt;=BRASS!$G$87),($AA37=BRASS!$E$87)),(BRASS!$C$87),(IF(AND($AR37=BRASS!$B$88,($T37&gt;=BRASS!$F$88),($T37&lt;=BRASS!$G$88),($AA37=BRASS!$E$88)),(BRASS!$C$88),(IF(AND($AR37=BRASS!$B$89,($T37&gt;=BRASS!$F$89),($T37&lt;=BRASS!$G$89),($AA37=BRASS!$E$89)),(BRASS!$C$89),(IF(AND($AR37=BRASS!$B$90,($T37&gt;=BRASS!$F$90),($T37&lt;=BRASS!$G$90),($AA37=BRASS!$E$90)),(BRASS!$C$90),(IF(AND($AR37=BRASS!$B$91,($T37&gt;=BRASS!$F$91),($T37&lt;=BRASS!$G$91),($AA37=BRASS!$E$91)),(BRASS!$C$91),(IF(AND($AR37=BRASS!$B$92,($T37&gt;=BRASS!$F$92),($T37&lt;=BRASS!$G$92),($AA37=BRASS!$E$92)),(BRASS!$C$92),(IF(AND($AR37=BRASS!$B$93,($T37&gt;=BRASS!$F$93),($T37&lt;=BRASS!$G$93),($AA37=BRASS!$E$93)),(BRASS!$C$93),(IF(AND($AR37=BRASS!$B$94,($T37&gt;=BRASS!$F$94),($T37&lt;=BRASS!$G$94),($AA37=BRASS!$E$94)),(BRASS!$C$94),(IF(AND($AR37=BRASS!$B$95,($T37&gt;=BRASS!$F$95),($T37&lt;=BRASS!$G$95),($AA37=BRASS!$E$95)),(BRASS!$C$95),(IF(AND($AR37=BRASS!$B$96,($T37&gt;=BRASS!$F$96),($T37&lt;=BRASS!$G$96),($AA37=BRASS!$E$96)),(BRASS!$C$96),(IF(AND($AR37=BRASS!$B$97,($T37&gt;=BRASS!$F$97),($T37&lt;=BRASS!$G$97),($AA37=BRASS!$E$97)),(BRASS!$C$97),("NA"))))))))))))))))))))))))))))))))))))))))))))))))))))))))))))))))))))))))))))</f>
        <v>NA</v>
      </c>
      <c r="BE37" s="97"/>
      <c r="BF37" s="82" t="str">
        <f t="shared" ref="BF37:BF38" si="28">RIGHT($V37,3)</f>
        <v/>
      </c>
      <c r="BG37" s="82" t="str">
        <f t="shared" ref="BG37:BG38" si="29">LEFT($AS37,1)</f>
        <v/>
      </c>
      <c r="BH37" s="82" t="str">
        <f>IF(AND($AR37=SS!$B$4,($T37&gt;=SS!$F$4),($T37&lt;=SS!$G$4),($V37=SS!$E$4)),(SS!$C$4),(IF(AND($AR37=SS!$B$5,($T37&gt;=SS!$F$5),($T37&lt;=SS!$G$5),($V37=SS!$E$5)),(SS!$C$5),(IF(AND($AR37=SS!$B$6,($T37&gt;=SS!$F$6),($T37&lt;=SS!$G$6),($V37=SS!$E$6)),(SS!$C$6),(IF(AND($AR37=SS!$B$7,($T37&gt;=SS!$F$7),($T37&lt;=SS!$G$7),($V37=SS!$E$7)),(SS!$C$7),(IF(AND($AR37=SS!$B$8,($T37&gt;=SS!$F$8),($T37&lt;=SS!$G$8),($V37=SS!$E$8)),(SS!$C$8),(IF(AND($AR37=SS!$B$9,($T37&gt;=SS!$F$9),($T37&lt;=SS!$G$9),($V37=SS!$E$9)),(SS!$C$9),(IF(AND($AR37=SS!$B$10,($T37&gt;=SS!$F$10),($T37&lt;=SS!$G$10),($V37=SS!$E$10)),(SS!$C$10),(IF(AND($AR37=SS!$B$11,($T37&gt;=SS!$F$11),($T37&lt;=SS!$G$11),($V37=SS!$E$11)),(SS!$C$11),(IF(AND($AR37=SS!$B$12,($T37&gt;=SS!$F$12),($T37&lt;=SS!$G$12),($V37=SS!$E$12)),(SS!$C$12),(IF(AND($AR37=SS!$B$13,($T37&gt;=SS!$F$13),($T37&lt;=SS!$G$13),($V37=SS!$E$13)),(SS!$C$13),(IF(AND($AR37=SS!$B$14,($T37&gt;=SS!$F$14),($T37&lt;=SS!$G$14),($V37=SS!$E$14)),(SS!$C$14),(IF(AND($AR37=SS!$B$15,($T37&gt;=SS!$F$15),($T37&lt;=SS!$G$15),($V37=SS!$E$15)),(SS!$C$15),(IF(AND($AR37=SS!$B$16,($T37&gt;=SS!$F$16),($T37&lt;=SS!$G$16),($V37=SS!$E$16)),(SS!$C$16),(IF(AND($AR37=SS!$B$17,($T37&gt;=SS!$F$17),($T37&lt;=SS!$G$17),($V37=SS!$E$17)),(SS!$C$17),(IF(AND($AR37=SS!$B$18,($T37&gt;=SS!$F$18),($T37&lt;=SS!$G$18),($V37=SS!$E$18)),(SS!$C$18),(IF(AND($AR37=SS!$B$19,($T37&gt;=SS!$F$19),($T37&lt;=SS!$G$19),($V37=SS!$E$19)),(SS!$C$19),(IF(AND($AR37=SS!$B$20,($T37&gt;=SS!$F$20),($T37&lt;=SS!$G$20),($V37=SS!$E$20)),(SS!$C$20),(IF(AND($AR37=SS!$B$21,($T37&gt;=SS!$F$21),($T37&lt;=SS!$G$21),($V37=SS!$E$21)),(SS!$C$21),(IF(AND($AR37=SS!$B$22,($T37&gt;=SS!$F$22),($T37&lt;=SS!$G$22),($V37=SS!$E$22)),(SS!$C$22),(IF(AND($AR37=SS!$B$23,($T37&gt;=SS!$F$23),($T37&lt;=SS!$G$23),($V37=SS!$E$23)),(SS!$C$23),(IF(AND($AR37=SS!$B$24,($T37&gt;=SS!$F$24),($T37&lt;=SS!$G$24),($V37=SS!$E$24)),(SS!$C$24),(IF(AND($AR37=SS!$B$25,($T37&gt;=SS!$F$25),($T37&lt;=SS!$G$25),($V37=SS!$E$25)),(SS!$C$25),(IF(AND($AR37=SS!$B$26,($T37&gt;=SS!$F$26),($T37&lt;=SS!$G$26),($V37=SS!$E$26)),(SS!$C$26),(IF(AND($AR37=SS!$B$27,($T37&gt;=SS!$F$27),($T37&lt;=SS!$G$27),($V37=SS!$E$27)),(SS!$C$27),(IF(AND($AR37=SS!$B$28,($T37&gt;=SS!$F$28),($T37&lt;=SS!$G$28),($V37=SS!$E$28)),(SS!$C$28),(IF(AND($AR37=SS!$B$29,($T37&gt;=SS!$F$29),($T37&lt;=SS!$G$29),($V37=SS!$E$29)),(SS!$C$29),(IF(AND($AR37=SS!$B$30,($T37&gt;=SS!$F$30),($T37&lt;=SS!$G$30),($V37=SS!$E$30)),(SS!$C$30),("NA"))))))))))))))))))))))))))))))))))))))))))))))))))))))</f>
        <v>NA</v>
      </c>
      <c r="BI37" s="83" t="str">
        <f>(IF(AND($AR37=SS!$B$31,($T37&gt;=SS!$F$31),($T37&lt;=SS!$G$31),($V37=SS!$E$31)),(SS!$C$31),(IF(AND($AR37=SS!$B$32,($T37&gt;=SS!$F$32),($T37&lt;=SS!$G$32),($V37=SS!$E$32)),(SS!$C$32),(IF(AND($AR37=SS!$B$33,($T37&gt;=SS!$F$33),($T37&lt;=SS!$G$33),($V37=SS!$E$33)),(SS!$C$33),(IF(AND($AR37=SS!$B$34,($T37&gt;=SS!$F$34),($T37&lt;=SS!$G$34),($V37=SS!$E$34)),(SS!$C$34),(IF(AND($AR37=SS!$B$35,($T37&gt;=SS!$F$35),($T37&lt;=SS!$G$35),($V37=SS!$E$35)),(SS!$C$35),(IF(AND($AR37=SS!$B$36,($T37&gt;=SS!$F$36),($T37&lt;=SS!$G$36),($V37=SS!$E$36)),(SS!$C$36),(IF(AND($AR37=SS!$B$37,($T37&gt;=SS!$F$37),($T37&lt;=SS!$G$37),($V37=SS!$E$37)),(SS!$C$37),(IF(AND($AR37=SS!$B$38,($T37&gt;=SS!$F$38),($T37&lt;=SS!$G$38),($V37=SS!$E$38)),(SS!$C$38),(IF(AND($AR37=SS!$B$39,($T37&gt;=SS!$F$39),($T37&lt;=SS!$G$39),($V37=SS!$E$39)),(SS!$C$39),(IF(AND($AR37=SS!$B$40,($T37&gt;=SS!$F$40),($T37&lt;=SS!$G$40),($V37=SS!$E$40)),(SS!$C$40),(IF(AND($AR37=SS!$B$41,($T37&gt;=SS!$F$41),($T37&lt;=SS!$G$41),($V37=SS!$E$41)),(SS!$C$41),(IF(AND($AR37=SS!$B$42,($T37&gt;=SS!$F$42),($T37&lt;=SS!$G$42),($V37=SS!$E$42)),(SS!$C$42),(IF(AND($AR37=SS!$B$43,($T37&gt;=SS!$F$43),($T37&lt;=SS!$G$43),($V37=SS!$E$43)),(SS!$C$43),(IF(AND($AR37=SS!$B$44,($T37&gt;=SS!$F$44),($T37&lt;=SS!$G$44),($V37=SS!$E$44)),(SS!$C$44),(IF(AND($AR37=SS!$B$45,($T37&gt;=SS!$F$45),($T37&lt;=SS!$G$45),($V37=SS!$E$45)),(SS!$C$45),(IF(AND($AR37=SS!$B$46,($T37&gt;=SS!$F$46),($T37&lt;=SS!$G$46),($V37=SS!$E$46)),(SS!$C$46),(IF(AND($AR37=SS!$B$47,($T37&gt;=SS!$F$47),($T37&lt;=SS!$G$47),($V37=SS!$E$47)),(SS!$C$47),(IF(AND($AR37=SS!$B$48,($T37&gt;=SS!$F$48),($T37&lt;=SS!$G$48),($V37=SS!$E$48)),(SS!$C$48),(IF(AND($AR37=SS!$B$49,($T37&gt;=SS!$F$49),($T37&lt;=SS!$G$49),($V37=SS!$E$49)),(SS!$C$49),(IF(AND($AR37=SS!$B$50,($T37&gt;=SS!$F$50),($T37&lt;=SS!$G$50),($V37=SS!$E$50)),(SS!$C$50),(IF(AND($AR37=SS!$B$51,($T37&gt;=SS!$F$51),($T37&lt;=SS!$G$51),($V37=SS!$E$51)),(SS!$C$51),(IF(AND($AR37=SS!$B$52,($T37&gt;=SS!$F$52),($T37&lt;=SS!$G$52),($V37=SS!$E$52)),(SS!$C$52),(IF(AND($AR37=SS!$B$53,($T37&gt;=SS!$F$53),($T37&lt;=SS!$G$53),($V37=SS!$E$53)),(SS!$C$53),(IF(AND($AR37=SS!$B$54,($T37&gt;=SS!$F$54),($T37&lt;=SS!$G$54),($V37=SS!$E$54)),(SS!$C$54),(IF(AND($AR37=SS!$B$55,($T37&gt;=SS!$F$55),($T37&lt;=SS!$G$55),($V37=SS!$E$55)),(SS!$C$55),(IF(AND($AR37=SS!$B$56,($T37&gt;=SS!$F$56),($T37&lt;=SS!$G$56),($V37=SS!$E$56)),(SS!$C$56),(IF(AND($AR37=SS!$B$57,($T37&gt;=SS!$F$57),($T37&lt;=SS!$G$57),($V37=SS!$E$57)),(SS!$C$57),(IF(AND($AR37=SS!$B$58,($T37&gt;=SS!$F$58),($T37&lt;=SS!$G$58),($V37=SS!$E$58)),(SS!$C$58),(IF(AND($AR37=SS!$B$59,($T37&gt;=SS!$F$59),($T37&lt;=SS!$G$59),($V37=SS!$E$59)),(SS!$C$59),(IF(AND($AR37=SS!$B$60,($T37&gt;=SS!$F$60),($T37&lt;=SS!$G$60),($V37=SS!$E$60)),(SS!$C$60),("NA")))))))))))))))))))))))))))))))))))))))))))))))))))))))))))))</f>
        <v>NA</v>
      </c>
      <c r="BJ37" s="82" t="str">
        <f>IF(AND($AR37=SS!$B$61,($T37&gt;=SS!$F$61),($T37&lt;=SS!$G$61),($V37=SS!$E$61)),(SS!$C$61),(IF(AND($AR37=SS!$B$62,($T37&gt;=SS!$F$62),($T37&lt;=SS!$G$62),($V37=SS!$E$62)),(SS!$C$62),(IF(AND($AR37=SS!$B$63,($T37&gt;=SS!$F$63),($T37&lt;=SS!$G$63),($V37=SS!$E$63)),(SS!$C$63),(IF(AND($AR37=SS!$B$64,($T37&gt;=SS!$F$64),($T37&lt;=SS!$G$64),($V37=SS!$E$64)),(SS!$C$64),(IF(AND($AR37=SS!$B$65,($T37&gt;=SS!$F$65),($T37&lt;=SS!$G$65),($V37=SS!$E$65)),(SS!$C$65),(IF(AND($AR37=SS!$B$66,($T37&gt;=SS!$F$66),($T37&lt;=SS!$G$66),($V37=SS!$E$66)),(SS!$C$66),(IF(AND($AR37=SS!$B$67,($T37&gt;=SS!$F$67),($T37&lt;=SS!$G$67),($V37=SS!$E$67)),(SS!$C$67),(IF(AND($AR37=SS!$B$68,($T37&gt;=SS!$F$68),($T37&lt;=SS!$G$68),($V37=SS!$E$68)),(SS!$C$68),(IF(AND($AR37=SS!$B$69,($T37&gt;=SS!$F$69),($T37&lt;=SS!$G$69),($V37=SS!$E$69)),(SS!$C$69),(IF(AND($AR37=SS!$B$70,($T37&gt;=SS!$F$70),($T37&lt;=SS!$G$70),($V37=SS!$E$70)),(SS!$C$70),(IF(AND($AR37=SS!$B$71,($T37&gt;=SS!$F$71),($T37&lt;=SS!$G$71),($V37=SS!$E$71)),(SS!$C$71),(IF(AND($AR37=SS!$B$72,($T37&gt;=SS!$F$72),($T37&lt;=SS!$G$72),($V37=SS!$E$72)),(SS!$C$72),(IF(AND($AR37=SS!$B$73,($T37&gt;=SS!$F$73),($T37&lt;=SS!$G$73),($V37=SS!$E$73)),(SS!$C$73),(IF(AND($AR37=SS!$B$74,($T37&gt;=SS!$F$74),($T37&lt;=SS!$G$74),($V37=SS!$E$74)),(SS!$C$74),(IF(AND($AR37=SS!$B$75,($T37&gt;=SS!$F$75),($T37&lt;=SS!$G$75),($V37=SS!$E$75)),(SS!$C$75),(IF(AND($AR37=SS!$B$76,($T37&gt;=SS!$F$76),($T37&lt;=SS!$G$76),($V37=SS!$E$76)),(SS!$C$76),("NA"))))))))))))))))))))))))))))))))</f>
        <v>NA</v>
      </c>
      <c r="BK37" s="82" t="str">
        <f>IF(AND($AR37=SS!$B$77,($T37&gt;=SS!$F$77),($T37&lt;=SS!$G$77),($V37=SS!$E$77)),(SS!$C$77),(IF(AND($AR37=SS!$B$78,($T37&gt;=SS!$F$78),($T37&lt;=SS!$G$78),($V37=SS!$E$78)),(SS!$C$78),(IF(AND($AR37=SS!$B$79,($T37&gt;=SS!$F$79),($T37&lt;=SS!$G$79),($V37=SS!$E$79)),(SS!$C$79),(IF(AND($AR37=SS!$B$80,($T37&gt;=SS!$F$80),($T37&lt;=SS!$G$80),($V37=SS!$E$80)),(SS!$C$80),(IF(AND($AR37=SS!$B$81,($T37&gt;=SS!$F$81),($T37&lt;=SS!$G$81),($V37=SS!$E$81)),(SS!$C$81),(IF(AND($AR37=SS!$B$82,($T37&gt;=SS!$F$82),($T37&lt;=SS!$G$82),($V37=SS!$E$82)),(SS!$C$82),(IF(AND($AR37=SS!$B$83,($T37&gt;=SS!$F$83),($T37&lt;=SS!$G$83),($V37=SS!$E$83)),(SS!$C$83),(IF(AND($AR37=SS!$B$84,($T37&gt;=SS!$F$84),($T37&lt;=SS!$G$84),($V37=SS!$E$84)),(SS!$C$84),(IF(AND($AR37=SS!$B$85,($T37&gt;=SS!$F$85),($T37&lt;=SS!$G$85),($V37=SS!$E$85)),(SS!$C$85),(IF(AND($AR37=SS!$B$86,($T37&gt;=SS!$F$86),($T37&lt;=SS!$G$86),($V37=SS!$E$86)),(SS!$C$86),(IF(AND($AR37=SS!$B$87,($T37&gt;=SS!$F$87),($T37&lt;=SS!$G$87),($V37=SS!$E$87)),(SS!$C$87),(IF(AND($AR37=SS!$B$88,($T37&gt;=SS!$F$88),($T37&lt;=SS!$G$88),($V37=SS!$E$88)),(SS!$C$88),(IF(AND($AR37=SS!$B$89,($T37&gt;=SS!$F$89),($T37&lt;=SS!$G$89),($V37=SS!$E$89)),(SS!$C$89),(IF(AND($AR37=SS!$B$90,($T37&gt;=SS!$F$90),($T37&lt;=SS!$G$90),($V37=SS!$E$90)),(SS!$C$90),(IF(AND($AR37=SS!$B$91,($T37&gt;=SS!$F$91),($T37&lt;=SS!$G$91),($V37=SS!$E$91)),(SS!$C$91),(IF(AND($AR37=SS!$B$92,($T37&gt;=SS!$F$92),($T37&lt;=SS!$G$92),($V37=SS!$E$92)),(SS!$C$92),(IF(AND($AR37=SS!$B$93,($T37&gt;=SS!$F$93),($T37&lt;=SS!$G$93),($V37=SS!$E$93)),(SS!$C$93),(IF(AND($AR37=SS!$B$94,($T37&gt;=SS!$F$94),($T37&lt;=SS!$G$94),($V37=SS!$E$94)),(SS!$C$94),(IF(AND($AR37=SS!$B$95,($T37&gt;=SS!$F$95),($T37&lt;=SS!$G$95),($V37=SS!$E$95)),(SS!$C$95),(IF(AND($AR37=SS!$B$96,($T37&gt;=SS!$F$96),($T37&lt;=SS!$G$96),($V37=SS!$E$96)),(SS!$C$96),("NA"))))))))))))))))))))))))))))))))))))))))</f>
        <v>NA</v>
      </c>
      <c r="BL37" s="82" t="str">
        <f t="shared" ref="BL37:BL38" si="30">RIGHT($AA37,3)</f>
        <v/>
      </c>
      <c r="BM37" s="82" t="str">
        <f t="shared" ref="BM37:BM38" si="31">LEFT($AY37,1)</f>
        <v/>
      </c>
      <c r="BN37" s="82" t="str">
        <f>IF(AND($AR37=SS!$B$4,($T37&gt;=SS!$F$4),($T37&lt;=SS!$G$4),($AA37=SS!$E$4)),(SS!$C$4),(IF(AND($AR37=SS!$B$5,($T37&gt;=SS!$F$5),($T37&lt;=SS!$G$5),($AA37=SS!$E$5)),(SS!$C$5),(IF(AND($AR37=SS!$B$6,($T37&gt;=SS!$F$6),($T37&lt;=SS!$G$6),($AA37=SS!$E$6)),(SS!$C$6),(IF(AND($AR37=SS!$B$7,($T37&gt;=SS!$F$7),($T37&lt;=SS!$G$7),($AA37=SS!$E$7)),(SS!$C$7),(IF(AND($AR37=SS!$B$8,($T37&gt;=SS!$F$8),($T37&lt;=SS!$G$8),($AA37=SS!$E$8)),(SS!$C$8),(IF(AND($AR37=SS!$B$9,($T37&gt;=SS!$F$9),($T37&lt;=SS!$G$9),($AA37=SS!$E$9)),(SS!$C$9),(IF(AND($AR37=SS!$B$10,($T37&gt;=SS!$F$10),($T37&lt;=SS!$G$10),($AA37=SS!$E$10)),(SS!$C$10),(IF(AND($AR37=SS!$B$11,($T37&gt;=SS!$F$11),($T37&lt;=SS!$G$11),($AA37=SS!$E$11)),(SS!$C$11),(IF(AND($AR37=SS!$B$12,($T37&gt;=SS!$F$12),($T37&lt;=SS!$G$12),($AA37=SS!$E$12)),(SS!$C$12),(IF(AND($AR37=SS!$B$13,($T37&gt;=SS!$F$13),($T37&lt;=SS!$G$13),($AA37=SS!$E$13)),(SS!$C$13),(IF(AND($AR37=SS!$B$14,($T37&gt;=SS!$F$14),($T37&lt;=SS!$G$14),($AA37=SS!$E$14)),(SS!$C$14),(IF(AND($AR37=SS!$B$15,($T37&gt;=SS!$F$15),($T37&lt;=SS!$G$15),($AA37=SS!$E$15)),(SS!$C$15),(IF(AND($AR37=SS!$B$16,($T37&gt;=SS!$F$16),($T37&lt;=SS!$G$16),($AA37=SS!$E$16)),(SS!$C$16),(IF(AND($AR37=SS!$B$17,($T37&gt;=SS!$F$17),($T37&lt;=SS!$G$17),($AA37=SS!$E$17)),(SS!$C$17),(IF(AND($AR37=SS!$B$18,($T37&gt;=SS!$F$18),($T37&lt;=SS!$G$18),($AA37=SS!$E$18)),(SS!$C$18),(IF(AND($AR37=SS!$B$19,($T37&gt;=SS!$F$19),($T37&lt;=SS!$G$19),($AA37=SS!$E$19)),(SS!$C$19),(IF(AND($AR37=SS!$B$20,($T37&gt;=SS!$F$20),($T37&lt;=SS!$G$20),($AA37=SS!$E$20)),(SS!$C$20),(IF(AND($AR37=SS!$B$21,($T37&gt;=SS!$F$21),($T37&lt;=SS!$G$21),($AA37=SS!$E$21)),(SS!$C$21),(IF(AND($AR37=SS!$B$22,($T37&gt;=SS!$F$22),($T37&lt;=SS!$G$22),($AA37=SS!$E$22)),(SS!$C$22),(IF(AND($AR37=SS!$B$23,($T37&gt;=SS!$F$23),($T37&lt;=SS!$G$23),($AA37=SS!$E$23)),(SS!$C$23),(IF(AND($AR37=SS!$B$24,($T37&gt;=SS!$F$24),($T37&lt;=SS!$G$24),($AA37=SS!$E$24)),(SS!$C$24),(IF(AND($AR37=SS!$B$25,($T37&gt;=SS!$F$25),($T37&lt;=SS!$G$25),($AA37=SS!$E$25)),(SS!$C$25),(IF(AND($AR37=SS!$B$26,($T37&gt;=SS!$F$26),($T37&lt;=SS!$G$26),($AA37=SS!$E$26)),(SS!$C$26),(IF(AND($AR37=SS!$B$27,($T37&gt;=SS!$F$27),($T37&lt;=SS!$G$27),($AA37=SS!$E$27)),(SS!$C$27),(IF(AND($AR37=SS!$B$28,($T37&gt;=SS!$F$28),($T37&lt;=SS!$G$28),($AA37=SS!$E$28)),(SS!$C$28),(IF(AND($AR37=SS!$B$29,($T37&gt;=SS!$F$29),($T37&lt;=SS!$G$29),($AA37=SS!$E$29)),(SS!$C$29),(IF(AND($AR37=SS!$B$30,($T37&gt;=SS!$F$30),($T37&lt;=SS!$G$30),($AA37=SS!$E$30)),(SS!$C$30),(IF(AND($AR37=SS!$B$31,($T37&gt;=SS!$F$31),($T37&lt;=SS!$G$31),($AA37=SS!$E$31)),(SS!$C$31),(IF(AND($AR37=SS!$B$32,($T37&gt;=SS!$F$32),($T37&lt;=SS!$G$32),($AA37=SS!$E$32)),(SS!$C$32),(IF(AND($AR37=SS!$B$33,($T37&gt;=SS!$F$33),($T37&lt;=SS!$G$33),($AA37=SS!$E$33)),(SS!$C$33),(IF(AND($AR37=SS!$B$34,($T37&gt;=SS!$F$34),($T37&lt;=SS!$G$34),($AA37=SS!$E$34)),(SS!$C$34),(IF(AND($AR37=SS!$B$35,($T37&gt;=SS!$F$35),($T37&lt;=SS!$G$35),($AA37=SS!$E$35)),(SS!$C$35),(IF(AND($AR37=SS!$B$36,($T37&gt;=SS!$F$36),($T37&lt;=SS!$G$36),($AA37=SS!$E$36)),(SS!$C$36),(IF(AND($AR37=SS!$B$37,($T37&gt;=SS!$F$37),($T37&lt;=SS!$G$37),($AA37=SS!$E$37)),(SS!$C$37),(IF(AND($AR37=SS!$B$38,($T37&gt;=SS!$F$38),($T37&lt;=SS!$G$38),($AA37=SS!$E$38)),(SS!$C$38),(IF(AND($AR37=SS!$B$39,($T37&gt;=SS!$F$39),($T37&lt;=SS!$G$39),($AA37=SS!$E$39)),(SS!$C$39),(IF(AND($AR37=SS!$B$40,($T37&gt;=SS!$F$40),($T37&lt;=SS!$G$40),($AA37=SS!$E$40)),(SS!$C$40),(IF(AND($AR37=SS!$B$41,($T37&gt;=SS!$F$41),($T37&lt;=SS!$G$41),($AA37=SS!$E$41)),(SS!$C$41),(IF(AND($AR37=SS!$B$42,($T37&gt;=SS!$F$42),($T37&lt;=SS!$G$42),($AA37=SS!$E$42)),(SS!$C$42),(IF(AND($AR37=SS!$B$43,($T37&gt;=SS!$F$43),($T37&lt;=SS!$G$43),($AA37=SS!$E$43)),(SS!$C$43),(IF(AND($AR37=SS!$B$44,($T37&gt;=SS!$F$44),($T37&lt;=SS!$G$44),($AA37=SS!$E$44)),(SS!$C$44),(IF(AND($AR37=SS!$B$45,($T37&gt;=SS!$F$45),($T37&lt;=SS!$G$45),($AA37=SS!$E$45)),(SS!$C$45),(IF(AND($AR37=SS!$B$46,($T37&gt;=SS!$F$46),($T37&lt;=SS!$G$46),($AA37=SS!$E$46)),(SS!$C$46),(IF(AND($AR37=SS!$B$47,($T37&gt;=SS!$F$47),($T37&lt;=SS!$G$47),($AA37=SS!$E$47)),(SS!$C$47),(IF(AND($AR37=SS!$B$48,($T37&gt;=SS!$F$48),($T37&lt;=SS!$G$48),($AA37=SS!$E$48)),(SS!$C$48),(IF(AND($AR37=SS!$B$49,($T37&gt;=SS!$F$49),($T37&lt;=SS!$G$49),($AA37=SS!$E$49)),(SS!$C$49),(IF(AND($AR37=SS!$B$50,($T37&gt;=SS!$F$50),($T37&lt;=SS!$G$50),($AA37=SS!$E$50)),(SS!$C$50),(IF(AND($AR37=SS!$B$51,($T37&gt;=SS!$F$51),($T37&lt;=SS!$G$51),($AA37=SS!$E$51)),(SS!$C$51),(IF(AND($AR37=SS!$B$52,($T37&gt;=SS!$F$52),($T37&lt;=SS!$G$52),($AA37=SS!$E$52)),(SS!$C$52),(IF(AND($AR37=SS!$B$53,($T37&gt;=SS!$F$53),($T37&lt;=SS!$G$53),($AA37=SS!$E$53)),(SS!$C$53),(IF(AND($AR37=SS!$B$54,($T37&gt;=SS!$F$54),($T37&lt;=SS!$G$54),($AA37=SS!$E$54)),(SS!$C$54),(IF(AND($AR37=SS!$B$55,($T37&gt;=SS!$F$55),($T37&lt;=SS!$G$55),($AA37=SS!$E$55)),(SS!$C$55),(IF(AND($AR37=SS!$B$56,($T37&gt;=SS!$F$56),($T37&lt;=SS!$G$56),($AA37=SS!$E$56)),(SS!$C$56),(IF(AND($AR37=SS!$B$57,($T37&gt;=SS!$F$57),($T37&lt;=SS!$G$57),($AA37=SS!$E$57)),(SS!$C$57),(IF(AND($AR37=SS!$B$58,($T37&gt;=SS!$F$58),($T37&lt;=SS!$G$58),($AA37=SS!$E$58)),(SS!$C$58),(IF(AND($AR37=SS!$B$59,($T37&gt;=SS!$F$59),($T37&lt;=SS!$G$59),($AA37=SS!$E$59)),(SS!$C$59),("NA"))))))))))))))))))))))))))))))))))))))))))))))))))))))))))))))))))))))))))))))))))))))))))))))))))))))))))))))))</f>
        <v>NA</v>
      </c>
      <c r="BO37" s="83" t="str">
        <f>(IF(AND($AR37=SS!$B$31,($T37&gt;=SS!$F$31),($T37&lt;=SS!$G$31),($AA37=SS!$E$31)),(SS!$C$31),(IF(AND($AR37=SS!$B$32,($T37&gt;=SS!$F$32),($T37&lt;=SS!$G$32),($AA37=SS!$E$32)),(SS!$C$32),(IF(AND($AR37=SS!$B$33,($T37&gt;=SS!$F$33),($T37&lt;=SS!$G$33),($AA37=SS!$E$33)),(SS!$C$33),(IF(AND($AR37=SS!$B$34,($T37&gt;=SS!$F$34),($T37&lt;=SS!$G$34),($AA37=SS!$E$34)),(SS!$C$34),(IF(AND($AR37=SS!$B$35,($T37&gt;=SS!$F$35),($T37&lt;=SS!$G$35),($AA37=SS!$E$35)),(SS!$C$35),(IF(AND($AR37=SS!$B$36,($T37&gt;=SS!$F$36),($T37&lt;=SS!$G$36),($AA37=SS!$E$36)),(SS!$C$36),(IF(AND($AR37=SS!$B$37,($T37&gt;=SS!$F$37),($T37&lt;=SS!$G$37),($AA37=SS!$E$37)),(SS!$C$37),(IF(AND($AR37=SS!$B$38,($T37&gt;=SS!$F$38),($T37&lt;=SS!$G$38),($AA37=SS!$E$38)),(SS!$C$38),(IF(AND($AR37=SS!$B$39,($T37&gt;=SS!$F$39),($T37&lt;=SS!$G$39),($AA37=SS!$E$39)),(SS!$C$39),(IF(AND($AR37=SS!$B$40,($T37&gt;=SS!$F$40),($T37&lt;=SS!$G$40),($AA37=SS!$E$40)),(SS!$C$40),(IF(AND($AR37=SS!$B$41,($T37&gt;=SS!$F$41),($T37&lt;=SS!$G$41),($AA37=SS!$E$41)),(SS!$C$41),(IF(AND($AR37=SS!$B$42,($T37&gt;=SS!$F$42),($T37&lt;=SS!$G$42),($AA37=SS!$E$42)),(SS!$C$42),(IF(AND($AR37=SS!$B$43,($T37&gt;=SS!$F$43),($T37&lt;=SS!$G$43),($AA37=SS!$E$43)),(SS!$C$43),(IF(AND($AR37=SS!$B$44,($T37&gt;=SS!$F$44),($T37&lt;=SS!$G$44),($AA37=SS!$E$44)),(SS!$C$44),(IF(AND($AR37=SS!$B$45,($T37&gt;=SS!$F$45),($T37&lt;=SS!$G$45),($AA37=SS!$E$45)),(SS!$C$45),(IF(AND($AR37=SS!$B$46,($T37&gt;=SS!$F$46),($T37&lt;=SS!$G$46),($AA37=SS!$E$46)),(SS!$C$46),(IF(AND($AR37=SS!$B$47,($T37&gt;=SS!$F$47),($T37&lt;=SS!$G$47),($AA37=SS!$E$47)),(SS!$C$47),(IF(AND($AR37=SS!$B$48,($T37&gt;=SS!$F$48),($T37&lt;=SS!$G$48),($AA37=SS!$E$48)),(SS!$C$48),(IF(AND($AR37=SS!$B$49,($T37&gt;=SS!$F$49),($T37&lt;=SS!$G$49),($AA37=SS!$E$49)),(SS!$C$49),(IF(AND($AR37=SS!$B$50,($T37&gt;=SS!$F$50),($T37&lt;=SS!$G$50),($AA37=SS!$E$50)),(SS!$C$50),(IF(AND($AR37=SS!$B$51,($T37&gt;=SS!$F$51),($T37&lt;=SS!$G$51),($AA37=SS!$E$51)),(SS!$C$51),(IF(AND($AR37=SS!$B$52,($T37&gt;=SS!$F$52),($T37&lt;=SS!$G$52),($AA37=SS!$E$52)),(SS!$C$52),(IF(AND($AR37=SS!$B$53,($T37&gt;=SS!$F$53),($T37&lt;=SS!$G$53),($AA37=SS!$E$53)),(SS!$C$53),(IF(AND($AR37=SS!$B$54,($T37&gt;=SS!$F$54),($T37&lt;=SS!$G$54),($AA37=SS!$E$54)),(SS!$C$54),(IF(AND($AR37=SS!$B$55,($T37&gt;=SS!$F$55),($T37&lt;=SS!$G$55),($AA37=SS!$E$55)),(SS!$C$55),(IF(AND($AR37=SS!$B$56,($T37&gt;=SS!$F$56),($T37&lt;=SS!$G$56),($AA37=SS!$E$56)),(SS!$C$56),(IF(AND($AR37=SS!$B$57,($T37&gt;=SS!$F$57),($T37&lt;=SS!$G$57),($AA37=SS!$E$57)),(SS!$C$57),(IF(AND($AR37=SS!$B$58,($T37&gt;=SS!$F$58),($T37&lt;=SS!$G$58),($AA37=SS!$E$58)),(SS!$C$58),(IF(AND($AR37=SS!$B$59,($T37&gt;=SS!$F$59),($T37&lt;=SS!$G$59),($AA37=SS!$E$59)),(SS!$C$59),("NA")))))))))))))))))))))))))))))))))))))))))))))))))))))))))))</f>
        <v>NA</v>
      </c>
      <c r="BP37" s="152" t="str">
        <f>IF(AND($AR37=SS!$B$61,($T37&gt;=SS!$F$61),($T37&lt;=SS!$G$61),($AA37=SS!$E$61)),(SS!$C$61),(IF(AND($AR37=SS!$B$62,($T37&gt;=SS!$F$62),($T37&lt;=SS!$G$62),($AA37=SS!$E$62)),(SS!$C$62),(IF(AND($AR37=SS!$B$63,($T37&gt;=SS!$F$63),($T37&lt;=SS!$G$63),($AA37=SS!$E$63)),(SS!$C$63),(IF(AND($AR37=SS!$B$64,($T37&gt;=SS!$F$64),($T37&lt;=SS!$G$64),($AA37=SS!$E$64)),(SS!$C$64),(IF(AND($AR37=SS!$B$65,($T37&gt;=SS!$F$65),($T37&lt;=SS!$G$65),($AA37=SS!$E$65)),(SS!$C$65),(IF(AND($AR37=SS!$B$66,($T37&gt;=SS!$F$66),($T37&lt;=SS!$G$66),($AA37=SS!$E$66)),(SS!$C$66),(IF(AND($AR37=SS!$B$67,($T37&gt;=SS!$F$67),($T37&lt;=SS!$G$67),($AA37=SS!$E$67)),(SS!$C$67),(IF(AND($AR37=SS!$B$68,($T37&gt;=SS!$F$68),($T37&lt;=SS!$G$68),($AA37=SS!$E$68)),(SS!$C$68),(IF(AND($AR37=SS!$B$69,($T37&gt;=SS!$F$69),($T37&lt;=SS!$G$69),($AA37=SS!$E$69)),(SS!$C$69),(IF(AND($AR37=SS!$B$70,($T37&gt;=SS!$F$70),($T37&lt;=SS!$G$70),($AA37=SS!$E$70)),(SS!$C$70),(IF(AND($AR37=SS!$B$71,($T37&gt;=SS!$F$71),($T37&lt;=SS!$G$71),($AA37=SS!$E$71)),(SS!$C$71),(IF(AND($AR37=SS!$B$72,($T37&gt;=SS!$F$72),($T37&lt;=SS!$G$72),($AA37=SS!$E$72)),(SS!$C$72),(IF(AND($AR37=SS!$B$73,($T37&gt;=SS!$F$73),($T37&lt;=SS!$G$73),($AA37=SS!$E$73)),(SS!$C$73),(IF(AND($AR37=SS!$B$74,($T37&gt;=SS!$F$74),($T37&lt;=SS!$G$74),($AA37=SS!$E$74)),(SS!$C$74),(IF(AND($AR37=SS!$B$75,($T37&gt;=SS!$F$75),($T37&lt;=SS!$G$75),($AA37=SS!$E$75)),(SS!$C$75),(IF(AND($AR37=SS!$B$76,($T37&gt;=SS!$F$76),($T37&lt;=SS!$G$76),($AA37=SS!$E$76)),(SS!$C$76),("NA"))))))))))))))))))))))))))))))))</f>
        <v>NA</v>
      </c>
      <c r="BQ37" s="152" t="str">
        <f>IF(AND($AR37=SS!$B$77,($T37&gt;=SS!$F$77),($T37&lt;=SS!$G$77),($AA37=SS!$E$77)),(SS!$C$77),(IF(AND($AR37=SS!$B$78,($T37&gt;=SS!$F$78),($T37&lt;=SS!$G$78),($AA37=SS!$E$78)),(SS!$C$78),(IF(AND($AR37=SS!$B$79,($T37&gt;=SS!$F$79),($T37&lt;=SS!$G$79),($AA37=SS!$E$79)),(SS!$C$79),(IF(AND($AR37=SS!$B$80,($T37&gt;=SS!$F$80),($T37&lt;=SS!$G$80),($AA37=SS!$E$80)),(SS!$C$80),(IF(AND($AR37=SS!$B$81,($T37&gt;=SS!$F$81),($T37&lt;=SS!$G$81),($AA37=SS!$E$81)),(SS!$C$81),(IF(AND($AR37=SS!$B$82,($T37&gt;=SS!$F$82),($T37&lt;=SS!$G$82),($AA37=SS!$E$82)),(SS!$C$82),(IF(AND($AR37=SS!$B$83,($T37&gt;=SS!$F$83),($T37&lt;=SS!$G$83),($AA37=SS!$E$83)),(SS!$C$83),(IF(AND($AR37=SS!$B$84,($T37&gt;=SS!$F$84),($T37&lt;=SS!$G$84),($AA37=SS!$E$84)),(SS!$C$84),(IF(AND($AR37=SS!$B$85,($T37&gt;=SS!$F$85),($T37&lt;=SS!$G$85),($AA37=SS!$E$85)),(SS!$C$85),(IF(AND($AR37=SS!$B$86,($T37&gt;=SS!$F$86),($T37&lt;=SS!$G$86),($AA37=SS!$E$86)),(SS!$C$86),(IF(AND($AR37=SS!$B$87,($T37&gt;=SS!$F$87),($T37&lt;=SS!$G$87),($AA37=SS!$E$87)),(SS!$C$87),(IF(AND($AR37=SS!$B$88,($T37&gt;=SS!$F$88),($T37&lt;=SS!$G$88),($AA37=SS!$E$88)),(SS!$C$88),(IF(AND($AR37=SS!$B$89,($T37&gt;=SS!$F$89),($T37&lt;=SS!$G$89),($AA37=SS!$E$89)),(SS!$C$89),(IF(AND($AR37=SS!$B$90,($T37&gt;=SS!$F$90),($T37&lt;=SS!$G$90),($AA37=SS!$E$90)),(SS!$C$90),(IF(AND($AR37=SS!$B$91,($T37&gt;=SS!$F$91),($T37&lt;=SS!$G$91),($AA37=SS!$E$91)),(SS!$C$91),(IF(AND($AR37=SS!$B$92,($T37&gt;=SS!$F$92),($T37&lt;=SS!$G$92),($AA37=SS!$E$92)),(SS!$C$92),(IF(AND($AR37=SS!$B$93,($T37&gt;=SS!$F$93),($T37&lt;=SS!$G$93),($AA37=SS!$E$93)),(SS!$C$93),(IF(AND($AR37=SS!$B$94,($T37&gt;=SS!$F$94),($T37&lt;=SS!$G$94),($AA37=SS!$E$94)),(SS!$C$94),(IF(AND($AR37=SS!$B$95,($T37&gt;=SS!$F$95),($T37&lt;=SS!$G$95),($AA37=SS!$E$95)),(SS!$C$95),(IF(AND($AR37=SS!$B$96,($T37&gt;=SS!$F$96),($T37&lt;=SS!$G$96),($AA37=SS!$E$96)),(SS!$C$96),("NA"))))))))))))))))))))))))))))))))))))))))</f>
        <v>NA</v>
      </c>
      <c r="BR37" s="84"/>
    </row>
    <row r="38" spans="1:70" s="59" customFormat="1" ht="38.25" customHeight="1" x14ac:dyDescent="0.35">
      <c r="A38" s="143" t="s">
        <v>539</v>
      </c>
      <c r="B38" s="140"/>
      <c r="C38" s="140"/>
      <c r="D38" s="140"/>
      <c r="E38" s="140"/>
      <c r="F38" s="144"/>
      <c r="G38" s="147"/>
      <c r="H38" s="147"/>
      <c r="I38" s="147"/>
      <c r="J38" s="147"/>
      <c r="K38" s="140"/>
      <c r="L38" s="147"/>
      <c r="M38" s="147"/>
      <c r="N38" s="147"/>
      <c r="O38" s="147"/>
      <c r="P38" s="144"/>
      <c r="Q38" s="144"/>
      <c r="R38" s="140"/>
      <c r="S38" s="150"/>
      <c r="T38" s="95"/>
      <c r="U38" s="140"/>
      <c r="V38" s="140"/>
      <c r="W38" s="95"/>
      <c r="X38" s="140"/>
      <c r="Y38" s="95"/>
      <c r="Z38" s="140"/>
      <c r="AA38" s="140"/>
      <c r="AB38" s="95"/>
      <c r="AC38" s="140"/>
      <c r="AD38" s="95"/>
      <c r="AE38" s="140"/>
      <c r="AF38" s="145"/>
      <c r="AG38" s="140"/>
      <c r="AH38" s="140"/>
      <c r="AI38" s="140"/>
      <c r="AJ38" s="140"/>
      <c r="AK38" s="63"/>
      <c r="AL38" s="64"/>
      <c r="AM38" s="63"/>
      <c r="AN38" s="63"/>
      <c r="AO38" s="63"/>
      <c r="AQ38" s="82" t="str">
        <f t="shared" si="23"/>
        <v/>
      </c>
      <c r="AR38" s="82" t="str">
        <f>'GLAND SELEC. INPUT &amp; NOTES SHT'!$H$16</f>
        <v>BRACO</v>
      </c>
      <c r="AS38" s="82" t="str">
        <f t="shared" si="24"/>
        <v/>
      </c>
      <c r="AT38" s="82" t="str">
        <f t="shared" si="25"/>
        <v/>
      </c>
      <c r="AU38" s="82" t="str">
        <f>IF(AND($AR38=BRASS!$B$4,($T38&gt;=BRASS!$F$4),($T38&lt;=BRASS!$G$4),($V38=BRASS!$E$4)),(BRASS!$C$4),(IF(AND($AR38=BRASS!$B$5,($T38&gt;=BRASS!$F$5),($T38&lt;=BRASS!$G$5),($V38=BRASS!$E$5)),(BRASS!$C$5),(IF(AND($AR38=BRASS!$B$6,($T38&gt;=BRASS!$F$6),($T38&lt;=BRASS!$G$6),($V38=BRASS!$E$6)),(BRASS!$C$6),(IF(AND($AR38=BRASS!$B$7,($T38&gt;=BRASS!$F$7),($T38&lt;=BRASS!$G$7),($V38=BRASS!$E$7)),(BRASS!$C$7),(IF(AND($AR38=BRASS!$B$8,($T38&gt;=BRASS!$F$8),($T38&lt;=BRASS!$G$8),($V38=BRASS!$E$8)),(BRASS!$C$8),(IF(AND($AR38=BRASS!$B$9,($T38&gt;=BRASS!$F$9),($T38&lt;=BRASS!$G$9),($V38=BRASS!$E$9)),(BRASS!$C$9),(IF(AND($AR38=BRASS!$B$10,($T38&gt;=BRASS!$F$10),($T38&lt;=BRASS!$G$10),($V38=BRASS!$E$10)),(BRASS!$C$10),(IF(AND($AR38=BRASS!$B$11,($T38&gt;=BRASS!$F$11),($T38&lt;=BRASS!$G$11),($V38=BRASS!$E$11)),(BRASS!$C$11),(IF(AND($AR38=BRASS!$B$12,($T38&gt;=BRASS!$F$12),($T38&lt;=BRASS!$G$12),($V38=BRASS!$E$12)),(BRASS!$C$12),(IF(AND($AR38=BRASS!$B$13,($T38&gt;=BRASS!$F$13),($T38&lt;=BRASS!$G$13),($V38=BRASS!$E$13)),(BRASS!$C$13),(IF(AND($AR38=BRASS!$B$14,($T38&gt;=BRASS!$F$14),($T38&lt;=BRASS!$G$14),($V38=BRASS!$E$14)),(BRASS!$C$14),(IF(AND($AR38=BRASS!$B$15,($T38&gt;=BRASS!$F$15),($T38&lt;=BRASS!$G$15),($V38=BRASS!$E$15)),(BRASS!$C$15),(IF(AND($AR38=BRASS!$B$16,($T38&gt;=BRASS!$F$16),($T38&lt;=BRASS!$G$16),($V38=BRASS!$E$16)),(BRASS!$C$16),(IF(AND($AR38=BRASS!$B$17,($T38&gt;=BRASS!$F$17),($T38&lt;=BRASS!$G$17),($V38=BRASS!$E$17)),(BRASS!$C$17),(IF(AND($AR38=BRASS!$B$18,($T38&gt;=BRASS!$F$18),($T38&lt;=BRASS!$G$18),($V38=BRASS!$E$18)),(BRASS!$C$18),(IF(AND($AR38=BRASS!$B$19,($T38&gt;=BRASS!$F$19),($T38&lt;=BRASS!$G$19),($V38=BRASS!$E$19)),(BRASS!$C$19),(IF(AND($AR38=BRASS!$B$20,($T38&gt;=BRASS!$F$20),($T38&lt;=BRASS!$G$20),($V38=BRASS!$E$20)),(BRASS!$C$20),(IF(AND($AR38=BRASS!$B$21,($T38&gt;=BRASS!$F$21),($T38&lt;=BRASS!$G$21),($V38=BRASS!$E$21)),(BRASS!$C$21),(IF(AND($AR38=BRASS!$B$22,($T38&gt;=BRASS!$F$22),($T38&lt;=BRASS!$G$22),($V38=BRASS!$E$22)),(BRASS!$C$22),(IF(AND($AR38=BRASS!$B$23,($T38&gt;=BRASS!$F$23),($T38&lt;=BRASS!$G$23),($V38=BRASS!$E$23)),(BRASS!$C$23),(IF(AND($AR38=BRASS!$B$24,($T38&gt;=BRASS!$F$24),($T38&lt;=BRASS!$G$24),($V38=BRASS!$E$24)),(BRASS!$C$24),(IF(AND($AR38=BRASS!$B$25,($T38&gt;=BRASS!$F$25),($T38&lt;=BRASS!$G$25),($V38=BRASS!$E$25)),(BRASS!$C$25),(IF(AND($AR38=BRASS!$B$26,($T38&gt;=BRASS!$F$26),($T38&lt;=BRASS!$G$26),($V38=BRASS!$E$26)),(BRASS!$C$26),(IF(AND($AR38=BRASS!$B$27,($T38&gt;=BRASS!$F$27),($T38&lt;=BRASS!$G$27),($V38=BRASS!$E$27)),(BRASS!$C$27),(IF(AND($AR38=BRASS!$B$28,($T38&gt;=BRASS!$F$28),($T38&lt;=BRASS!$G$28),($V38=BRASS!$E$28)),(BRASS!$C$28),(IF(AND($AR38=BRASS!$B$29,($T38&gt;=BRASS!$F$29),($T38&lt;=BRASS!$G$29),($V38=BRASS!$E$29)),(BRASS!$C$29),(IF(AND($AR38=BRASS!$B$30,($T38&gt;=BRASS!$F$30),($T38&lt;=BRASS!$G$30),($V38=BRASS!$E$30)),(BRASS!$C$30),(IF(AND($AR38=BRASS!$B$31,($T38&gt;=BRASS!$F$31),($T38&lt;=BRASS!$G$31),($V38=BRASS!$E$31)),(BRASS!$C$31),(IF(AND($AR38=BRASS!$B$32,($T38&gt;=BRASS!$F$32),($T38&lt;=BRASS!$G$32),($V38=BRASS!$E$32)),(BRASS!$C$32),(IF(AND($AR38=BRASS!$B$33,($T38&gt;=BRASS!$F$33),($T38&lt;=BRASS!$G$33),($V38=BRASS!$E$33)),(BRASS!$C$33),(IF(AND($AR38=BRASS!$B$34,($T38&gt;=BRASS!$F$34),($T38&lt;=BRASS!$G$34),($V38=BRASS!$E$34)),(BRASS!$C$34),(IF(AND($AR38=BRASS!$B$35,($T38&gt;=BRASS!$F$35),($T38&lt;=BRASS!$G$35),($V38=BRASS!$E$35)),(BRASS!$C$35),(IF(AND($AR38=BRASS!$B$36,($T38&gt;=BRASS!$F$36),($T38&lt;=BRASS!$G$36),($V38=BRASS!$E$36)),(BRASS!$C$36),(IF(AND($AR38=BRASS!$B$37,($T38&gt;=BRASS!$F$37),($T38&lt;=BRASS!$G$37),($V38=BRASS!$E$37)),(BRASS!$C$37),(IF(AND($AR38=BRASS!$B$38,($T38&gt;=BRASS!$F$38),($T38&lt;=BRASS!$G$38),($V38=BRASS!$E$38)),(BRASS!$C$38),(IF(AND($AR38=BRASS!$B$39,($T38&gt;=BRASS!$F$39),($T38&lt;=BRASS!$G$39),($V38=BRASS!$E$39)),(BRASS!$C$39),(IF(AND($AR38=BRASS!$B$40,($T38&gt;=BRASS!$F$40),($T38&lt;=BRASS!$G$40),($V38=BRASS!$E$40)),(BRASS!$C$40),(IF(AND($AR38=BRASS!$B$41,($T38&gt;=BRASS!$F$41),($T38&lt;=BRASS!$G$41),($V38=BRASS!$E$41)),(BRASS!$C$41),(IF(AND($AR38=BRASS!$B$42,($T38&gt;=BRASS!$F$42),($T38&lt;=BRASS!$G$42),($V38=BRASS!$E$42)),(BRASS!$C$42),(IF(AND($AR38=BRASS!$B$43,($T38&gt;=BRASS!$F$43),($T38&lt;=BRASS!$G$43),($V38=BRASS!$E$43)),(BRASS!$C$43),(IF(AND($AR38=BRASS!$B$44,($T38&gt;=BRASS!$F$44),($T38&lt;=BRASS!$G$44),($V38=BRASS!$E$44)),(BRASS!$C$44),(IF(AND($AR38=BRASS!$B$45,($T38&gt;=BRASS!$F$45),($T38&lt;=BRASS!$G$45),($V38=BRASS!$E$45)),(BRASS!$C$45),(IF(AND($AR38=BRASS!$B$46,($T38&gt;=BRASS!$F$46),($T38&lt;=BRASS!$G$46),($V38=BRASS!$E$46)),(BRASS!$C$46),(IF(AND($AR38=BRASS!$B$47,($T38&gt;=BRASS!$F$47),($T38&lt;=BRASS!$G$47),($V38=BRASS!$E$47)),(BRASS!$C$47),(IF(AND($AR38=BRASS!$B$48,($T38&gt;=BRASS!$F$48),($T38&lt;=BRASS!$G$48),($V38=BRASS!$E$48)),(BRASS!$C$48),(IF(AND($AR38=BRASS!$B$49,($T38&gt;=BRASS!$F$49),($T38&lt;=BRASS!$G$49),($V38=BRASS!$E$49)),(BRASS!$C$49),(IF(AND($AR38=BRASS!$B$50,($T38&gt;=BRASS!$F$50),($T38&lt;=BRASS!$G$50),($V38=BRASS!$E$50)),(BRASS!$C$50),(IF(AND($AR38=BRASS!$B$51,($T38&gt;=BRASS!$F$51),($T38&lt;=BRASS!$G$51),($V38=BRASS!$E$51)),(BRASS!$C$51),(IF(AND($AR38=BRASS!$B$52,($T38&gt;=BRASS!$F$52),($T38&lt;=BRASS!$G$52),($V38=BRASS!$E$52)),(BRASS!$C$52),(IF(AND($AR38=BRASS!$B$53,($T38&gt;=BRASS!$F$53),($T38&lt;=BRASS!$G$53),($V38=BRASS!$E$53)),(BRASS!$C$53),(IF(AND($AR38=BRASS!$B$54,($T38&gt;=BRASS!$F$54),($T38&lt;=BRASS!$G$54),($V38=BRASS!$E$54)),(BRASS!$C$54),(IF(AND($AR38=BRASS!$B$55,($T38&gt;=BRASS!$F$55),($T38&lt;=BRASS!$G$55),($V38=BRASS!$E$55)),(BRASS!$C$55),(IF(AND($AR38=BRASS!$B$56,($T38&gt;=BRASS!$F$56),($T38&lt;=BRASS!$G$56),($V38=BRASS!$E$56)),(BRASS!$C$56),(IF(AND($AR38=BRASS!$B$57,($T38&gt;=BRASS!$F$57),($T38&lt;=BRASS!$G$57),($V38=BRASS!$E$57)),(BRASS!$C$57),(IF(AND($AR38=BRASS!$B$58,($T38&gt;=BRASS!$F$58),($T38&lt;=BRASS!$G$58),($V38=BRASS!$E$58)),(BRASS!$C$58),(IF(AND($AR38=BRASS!$B$59,($T38&gt;=BRASS!$F$59),($T38&lt;=BRASS!$G$59),($V38=BRASS!$E$59)),(BRASS!$C$59),("NA"))))))))))))))))))))))))))))))))))))))))))))))))))))))))))))))))))))))))))))))))))))))))))))))))))))))))))))))))</f>
        <v>NA</v>
      </c>
      <c r="AV38" s="83" t="str">
        <f>(IF(AND($AR38=BRASS!$B$98,($T38&gt;=BRASS!$F$98),($T38&lt;=BRASS!$G$98),($V38=BRASS!$E$98)),(BRASS!$C$98),(IF(AND($AR38=BRASS!$B$99,($T38&gt;=BRASS!$F$99),($T38&lt;=BRASS!$G$99),($V38=BRASS!$E$99)),(BRASS!$C$99),(IF(AND($AR38=BRASS!$B$100,($T38&gt;=BRASS!$F$100),($T38&lt;=BRASS!$G$100),($V38=BRASS!$E$100)),(BRASS!$C$100),(IF(AND($AR38=BRASS!$B$101,($T38&gt;=BRASS!$F$101),($T38&lt;=BRASS!$G$101),($V38=BRASS!$E$101)),(BRASS!$C$101),(IF(AND($AR38=BRASS!$B$102,($T38&gt;=BRASS!$F$102),($T38&lt;=BRASS!$G$102),($V38=BRASS!$E$102)),(BRASS!$C$102),(IF(AND($AR38=BRASS!$B$103,($T38&gt;=BRASS!$F$103),($T38&lt;=BRASS!$G$103),($V38=BRASS!$E$103)),(BRASS!$C$103),(IF(AND($AR38=BRASS!$B$104,($T38&gt;=BRASS!$F$104),($T38&lt;=BRASS!$G$104),($V38=BRASS!$E$104)),(BRASS!$C$104),(IF(AND($AR38=BRASS!$B$105,($T38&gt;=BRASS!$F$105),($T38&lt;=BRASS!$G$105),($V38=BRASS!$E$105)),(BRASS!$C$105),(IF(AND($AR38=BRASS!$B$106,($T38&gt;=BRASS!$F$106),($T38&lt;=BRASS!$G$106),($V38=BRASS!$E$106)),(BRASS!$C$106),(IF(AND($AR38=BRASS!$B$107,($T38&gt;=BRASS!$F$107),($T38&lt;=BRASS!$G$107),($V38=BRASS!$E$107)),(BRASS!$C$107),(IF(AND($AR38=BRASS!$B$108,($T38&gt;=BRASS!$F$108),($T38&lt;=BRASS!$G$108),($V38=BRASS!$E$108)),(BRASS!$C$108),(IF(AND($AR38=BRASS!$B$109,($T38&gt;=BRASS!$F$109),($T38&lt;=BRASS!$G$109),($V38=BRASS!$E$109)),(BRASS!$C$109),(IF(AND($AR38=BRASS!$B$110,($T38&gt;=BRASS!$F$110),($T38&lt;=BRASS!$G$110),($V38=BRASS!$E$110)),(BRASS!$C$110),(IF(AND($AR38=BRASS!$B$111,($T38&gt;=BRASS!$F$111),($T38&lt;=BRASS!$G$111),($V38=BRASS!$E$111)),(BRASS!$C$111),(IF(AND($AR38=BRASS!$B$112,($T38&gt;=BRASS!$F$112),($T38&lt;=BRASS!$G$112),($V38=BRASS!$E$112)),(BRASS!$C$112),(IF(AND($AR38=BRASS!$B$113,($T38&gt;=BRASS!$F$113),($T38&lt;=BRASS!$G$113),($V38=BRASS!$E$113)),(BRASS!$C$113),(IF(AND($AR38=BRASS!$B$114,($T38&gt;=BRASS!$F$114),($T38&lt;=BRASS!$G$114),($V38=BRASS!$E$114)),(BRASS!$C$114),(IF(AND($AR38=BRASS!$B$115,($T38&gt;=BRASS!$F$115),($T38&lt;=BRASS!$G$115),($V38=BRASS!$E$115)),(BRASS!$C$115),(IF(AND($AR38=BRASS!$B$116,($T38&gt;=BRASS!$F$116),($T38&lt;=BRASS!$G$116),($V38=BRASS!$E$116)),(BRASS!$C$116),(IF(AND($AR38=BRASS!$B$117,($T38&gt;=BRASS!$F$117),($T38&lt;=BRASS!$G$117),($V38=BRASS!$E$117)),(BRASS!$C$117),(IF(AND($AR38=BRASS!$B$118,($T38&gt;=BRASS!$F$118),($T38&lt;=BRASS!$G$118),($V38=BRASS!$E$118)),(BRASS!$C$118),(IF(AND($AR38=BRASS!$B$119,($T38&gt;=BRASS!$F$119),($T38&lt;=BRASS!$G$119),($V38=BRASS!$E$119)),(BRASS!$C$119),(IF(AND($AR38=BRASS!$B$120,($T38&gt;=BRASS!$F$120),($T38&lt;=BRASS!$G$120),($V38=BRASS!$E$120)),(BRASS!$C$120),(IF(AND($AR38=BRASS!$B$121,($T38&gt;=BRASS!$F$121),($T38&lt;=BRASS!$G$121),($V38=BRASS!$E$121)),(BRASS!$C$121),(IF(AND($AR38=BRASS!$B$122,($T38&gt;=BRASS!$F$122),($T38&lt;=BRASS!$G$122),($V38=BRASS!$E$122)),(BRASS!$C$122),(IF(AND($AR38=BRASS!$B$123,($T38&gt;=BRASS!$F$123),($T38&lt;=BRASS!$G$123),($V38=BRASS!$E$123)),(BRASS!$C$123),(IF(AND($AR38=BRASS!$B$124,($T38&gt;=BRASS!$F$124),($T38&lt;=BRASS!$G$124),($V38=BRASS!$E$124)),(BRASS!$C$124),(IF(AND($AR38=BRASS!$B$125,($T38&gt;=BRASS!$F$125),($T38&lt;=BRASS!$G$125),($V38=BRASS!$E$125)),(BRASS!$C$125),(IF(AND($AR38=BRASS!$B$126,($T38&gt;=BRASS!$F$126),($T38&lt;=BRASS!$G$126),($V38=BRASS!$E$126)),(BRASS!$C$126),(IF(AND($AR38=BRASS!$B$127,($T38&gt;=BRASS!$F$127),($T38&lt;=BRASS!$G$127),($V38=BRASS!$E$127)),(BRASS!$C$127),(IF(AND($AR38=BRASS!$B$128,($T38&gt;=BRASS!$F$128),($T38&lt;=BRASS!$G$128),($V38=BRASS!$E$128)),(BRASS!$C$128),(IF(AND($AR38=BRASS!$B$129,($T38&gt;=BRASS!$F$129),($T38&lt;=BRASS!$G$129),($V38=BRASS!$E$129)),(BRASS!$C$129),(IF(AND($AR38=BRASS!$B$130,($T38&gt;=BRASS!$F$130),($T38&lt;=BRASS!$G$130),($V38=BRASS!$E$130)),(BRASS!$C$130),(IF(AND($AR38=BRASS!$B$131,($T38&gt;=BRASS!$F$131),($T38&lt;=BRASS!$G$131),($V38=BRASS!$E$131)),(BRASS!$C$131),(IF(AND($AR38=BRASS!$B$132,($T38&gt;=BRASS!$F$132),($T38&lt;=BRASS!$G$132),($V38=BRASS!$E$132)),(BRASS!$C$132),(IF(AND($AR38=BRASS!$B$133,($T38&gt;=BRASS!$F$133),($T38&lt;=BRASS!$G$133),($V38=BRASS!$E$133)),(BRASS!$C$133),(IF(AND($AR38=BRASS!$B$134,($T38&gt;=BRASS!$F$134),($T38&lt;=BRASS!$G$134),($V38=BRASS!$E$134)),(BRASS!$C$134),(IF(AND($AR38=BRASS!$B$135,($T38&gt;=BRASS!$F$135),($T38&lt;=BRASS!$G$135),($V38=BRASS!$E$135)),(BRASS!$C$135),(IF(AND($AR38=BRASS!$B$136,($T38&gt;=BRASS!$F$136),($T38&lt;=BRASS!$G$136),($V38=BRASS!$E$136)),(BRASS!$C$136),(IF(AND($AR38=BRASS!$B$137,($T38&gt;=BRASS!$F$137),($T38&lt;=BRASS!$G$137),($V38=BRASS!$E$137)),(BRASS!$C$137),(IF(AND($AR38=BRASS!$B$138,($T38&gt;=BRASS!$F$138),($T38&lt;=BRASS!$G$138),($V38=BRASS!$E$138)),(BRASS!$C$138),(IF(AND($AR38=BRASS!$B$139,($T38&gt;=BRASS!$F$139),($T38&lt;=BRASS!$G$139),($V38=BRASS!$E$139)),(BRASS!$C$139),(IF(AND($AR38=BRASS!$B$140,($T38&gt;=BRASS!$F$140),($T38&lt;=BRASS!$G$140),($V38=BRASS!$E$140)),(BRASS!$C$140),(IF(AND($AR38=BRASS!$B$141,($T38&gt;=BRASS!$F$141),($T38&lt;=BRASS!$G$141),($V38=BRASS!$E$141)),(BRASS!$C$141),(IF(AND($AR38=BRASS!$B$142,($T38&gt;=BRASS!$F$142),($T38&lt;=BRASS!$G$142),($V38=BRASS!$E$142)),(BRASS!$C$142),(IF(AND($AR38=BRASS!$B$143,($T38&gt;=BRASS!$F$143),($T38&lt;=BRASS!$G$143),($V38=BRASS!$E$143)),(BRASS!$C$143),(IF(AND($AR38=BRASS!$B$144,($T38&gt;=BRASS!$F$144),($T38&lt;=BRASS!$G$144),($V38=BRASS!$E$144)),(BRASS!$C$144),(IF(AND($AR38=BRASS!$B$145,($T38&gt;=BRASS!$F$145),($T38&lt;=BRASS!$G$145),($V38=BRASS!$E$145)),(BRASS!$C$145),(IF(AND($AR38=BRASS!$B$145,($T38&gt;=BRASS!$F$145),($T38&lt;=BRASS!$G$145),($V38=BRASS!$E$145)),(BRASS!$C$145),(IF(AND($AR38=BRASS!$B$146,($T38&gt;=BRASS!$F$146),($T38&lt;=BRASS!$G$146),($V38=BRASS!$E$146)),(BRASS!$C$146),(IF(AND($AR38=BRASS!$B$147,($T38&gt;=BRASS!$F$147),($T38&lt;=BRASS!$G$147),($V38=BRASS!$E$147)),(BRASS!$C$147),(IF(AND($AR38=BRASS!$B$148,($T38&gt;=BRASS!$F$148),($T38&lt;=BRASS!$G$148),($V38=BRASS!$E$148)),(BRASS!$C$148),(IF(AND($AR38=BRASS!$B$149,($T38&gt;=BRASS!$F$149),($T38&lt;=BRASS!$G$149),($V38=BRASS!$E$149)),(BRASS!$C$149),(IF(AND($AR38=BRASS!$B$150,($T38&gt;=BRASS!$F$150),($T38&lt;=BRASS!$G$150),($V38=BRASS!$E$150)),(BRASS!$C$150),(IF(AND($AR38=BRASS!$B$151,($T38&gt;=BRASS!$F$151),($T38&lt;=BRASS!$G$151),($V38=BRASS!$E$151)),(BRASS!$C$151),(IF(AND($AR38=BRASS!$B$152,($T38&gt;=BRASS!$F$152),($T38&lt;=BRASS!$G$152),($V38=BRASS!$E$152)),(BRASS!$C$152),(IF(AND($AR38=BRASS!$B$153,($T38&gt;=BRASS!$F$153),($T38&lt;=BRASS!$G$153),($V38=BRASS!$E$153)),(BRASS!$C$153),("NA")))))))))))))))))))))))))))))))))))))))))))))))))))))))))))))))))))))))))))))))))))))))))))))))))))))))))))))))))))</f>
        <v>NA</v>
      </c>
      <c r="AW38" s="82" t="str">
        <f>IF(AND($AR38=BRASS!$B$154,($T38&gt;=BRASS!$F$154),($T38&lt;=BRASS!$G$154),($V38=BRASS!$E$154)),(BRASS!$C$154),(IF(AND($AR38=BRASS!$B$155,($T38&gt;=BRASS!$F$155),($T38&lt;=BRASS!$G$155),($V38=BRASS!$E$155)),(BRASS!$C$155),(IF(AND($AR38=BRASS!$B$156,($T38&gt;=BRASS!$F$156),($T38&lt;=BRASS!$G$156),($V38=BRASS!$E$156)),(BRASS!$C$156),(IF(AND($AR38=BRASS!$B$157,($T38&gt;=BRASS!$F$157),($T38&lt;=BRASS!$G$157),($V38=BRASS!$E$157)),(BRASS!$C$157),(IF(AND($AR38=BRASS!$B$158,($T38&gt;=BRASS!$F$158),($T38&lt;=BRASS!$G$158),($V38=BRASS!$E$158)),(BRASS!$C$158),(IF(AND($AR38=BRASS!$B$159,($T38&gt;=BRASS!$F$159),($T38&lt;=BRASS!$G$159),($V38=BRASS!$E$159)),(BRASS!$C$159),(IF(AND($AR38=BRASS!$B$160,($T38&gt;=BRASS!$F$160),($T38&lt;=BRASS!$G$160),($V38=BRASS!$E$160)),(BRASS!$C$160),(IF(AND($AR38=BRASS!$B$161,($T38&gt;=BRASS!$F$161),($T38&lt;=BRASS!$G$161),($V38=BRASS!$E$161)),(BRASS!$C$161),(IF(AND($AR38=BRASS!$B$162,($T38&gt;=BRASS!$F$162),($T38&lt;=BRASS!$G$162),($V38=BRASS!$E$162)),(BRASS!$C$162),(IF(AND($AR38=BRASS!$B$163,($T38&gt;=BRASS!$F$163),($T38&lt;=BRASS!$G$163),($V38=BRASS!$E$163)),(BRASS!$C$163),(IF(AND($AR38=BRASS!$B$164,($T38&gt;=BRASS!$F$164),($T38&lt;=BRASS!$G$164),($V38=BRASS!$E$164)),(BRASS!$C$164),(IF(AND($AR38=BRASS!$B$165,($T38&gt;=BRASS!$F$165),($T38&lt;=BRASS!$G$165),($V38=BRASS!$E$165)),(BRASS!$C$165),(IF(AND($AR38=BRASS!$B$166,($T38&gt;=BRASS!$F$166),($T38&lt;=BRASS!$G$166),($V38=BRASS!$E$166)),(BRASS!$C$166),(IF(AND($AR38=BRASS!$B$167,($T38&gt;=BRASS!$F$167),($T38&lt;=BRASS!$G$167),($V38=BRASS!$E$167)),(BRASS!$C$167),(IF(AND($AR38=BRASS!$B$168,($T38&gt;=BRASS!$F$168),($T38&lt;=BRASS!$G$168),($V38=BRASS!$E$168)),(BRASS!$C$168),(IF(AND($AR38=BRASS!$B$169,($T38&gt;=BRASS!$F$169),($T38&lt;=BRASS!$G$169),($V38=BRASS!$E$169)),(BRASS!$C$169),(IF(AND($AR38=BRASS!$B$170,($T38&gt;=BRASS!$F$170),($T38&lt;=BRASS!$G$170),($V38=BRASS!$E$170)),(BRASS!$C$170),(IF(AND($AR38=BRASS!$B$171,($T38&gt;=BRASS!$F$171),($T38&lt;=BRASS!$G$171),($V38=BRASS!$E$171)),(BRASS!$C$171),(IF(AND($AR38=BRASS!$B$172,($T38&gt;=BRASS!$F$172),($T38&lt;=BRASS!$G$172),($V38=BRASS!$E$172)),(BRASS!$C$172),(IF(AND($AR38=BRASS!$B$173,($T38&gt;=BRASS!$F$173),($T38&lt;=BRASS!$G$173),($V38=BRASS!$E$173)),(BRASS!$C$173),(IF(AND($AR38=BRASS!$B$174,($T38&gt;=BRASS!$F$174),($T38&lt;=BRASS!$G$174),($V38=BRASS!$E$174)),(BRASS!$C$174),(IF(AND($AR38=BRASS!$B$175,($T38&gt;=BRASS!$F$175),($T38&lt;=BRASS!$G$175),($V38=BRASS!$E$175)),(BRASS!$C$175),(IF(AND($AR38=BRASS!$B$176,($T38&gt;=BRASS!$F$176),($T38&lt;=BRASS!$G$176),($V38=BRASS!$E$176)),(BRASS!$C$176),(IF(AND($AR38=BRASS!$B$177,($T38&gt;=BRASS!$F$177),($T38&lt;=BRASS!$G$177),($V38=BRASS!$E$177)),(BRASS!$C$177),(IF(AND($AR38=BRASS!$B$178,($T38&gt;=BRASS!$F$178),($T38&lt;=BRASS!$G$178),($V38=BRASS!$E$178)),(BRASS!$C$178),(IF(AND($AR38=BRASS!$B$179,($T38&gt;=BRASS!$F$179),($T38&lt;=BRASS!$G$179),($V38=BRASS!$E$179)),(BRASS!$C$179),(IF(AND($AR38=BRASS!$B$180,($T38&gt;=BRASS!$F$180),($T38&lt;=BRASS!$G$180),($V38=BRASS!$E$180)),(BRASS!$C$180),(IF(AND($AR38=BRASS!$B$181,($T38&gt;=BRASS!$F$181),($T38&lt;=BRASS!$G$181),($V38=BRASS!$E$181)),(BRASS!$C$181),(IF(AND($AR38=BRASS!$B$182,($T38&gt;=BRASS!$F$182),($T38&lt;=BRASS!$G$182),($V38=BRASS!$E$182)),(BRASS!$C$182),(IF(AND($AR38=BRASS!$B$183,($T38&gt;=BRASS!$F$183),($T38&lt;=BRASS!$G$183),($V38=BRASS!$E$183)),(BRASS!$C$183),(IF(AND($AR38=BRASS!$B$184,($T38&gt;=BRASS!$F$184),($T38&lt;=BRASS!$G$184),($V38=BRASS!$E$184)),(BRASS!$C$184),(IF(AND($AR38=BRASS!$B$185,($T38&gt;=BRASS!$F$185),($T38&lt;=BRASS!$G$185),($V38=BRASS!$E$185)),(BRASS!$C$185),(IF(AND($AR38=BRASS!$B$186,($T38&gt;=BRASS!$F$186),($T38&lt;=BRASS!$G$186),($V38=BRASS!$E$186)),(BRASS!$C$186),(IF(AND($AR38=BRASS!$B$187,($T38&gt;=BRASS!$F$187),($T38&lt;=BRASS!$G$187),($V38=BRASS!$E$187)),(BRASS!$C$187),(IF(AND($AR38=BRASS!$B$188,($T38&gt;=BRASS!$F$188),($T38&lt;=BRASS!$G$188),($V38=BRASS!$E$188)),(BRASS!$C$188),(IF(AND($AR38=BRASS!$B$189,($T38&gt;=BRASS!$F$189),($T38&lt;=BRASS!$G$189),($V38=BRASS!$E$189)),(BRASS!$C$189),(IF(AND($AR38=BRASS!$B$190,($T38&gt;=BRASS!$F$190),($T38&lt;=BRASS!$G$190),($V38=BRASS!$E$190)),(BRASS!$C$190),(IF(AND($AR38=BRASS!$B$191,($T38&gt;=BRASS!$F$191),($T38&lt;=BRASS!$G$191),($V38=BRASS!$E$191)),(BRASS!$C$191),(IF(AND($AR38=BRASS!$B$192,($T38&gt;=BRASS!$F$192),($T38&lt;=BRASS!$G$192),($V38=BRASS!$E$192)),(BRASS!$C$192),(IF(AND($AR38=BRASS!$B$193,($T38&gt;=BRASS!$F$193),($T38&lt;=BRASS!$G$193),($V38=BRASS!$E$193)),(BRASS!$C$193),(IF(AND($AR38=BRASS!$B$194,($T38&gt;=BRASS!$F$194),($T38&lt;=BRASS!$G$194),($V38=BRASS!$E$194)),(BRASS!$C$194),(IF(AND($AR38=BRASS!$B$195,($T38&gt;=BRASS!$F$195),($T38&lt;=BRASS!$G$195),($V38=BRASS!$E$195)),(BRASS!$C$195),(IF(AND($AR38=BRASS!$B$196,($T38&gt;=BRASS!$F$196),($T38&lt;=BRASS!$G$196),($V38=BRASS!$E$196)),(BRASS!$C$196),("NA"))))))))))))))))))))))))))))))))))))))))))))))))))))))))))))))))))))))))))))))))))))))</f>
        <v>NA</v>
      </c>
      <c r="AX38" s="82" t="str">
        <f>IF(AND($AR38=BRASS!$B$60,($T38&gt;=BRASS!$F$60),($T38&lt;=BRASS!$G$60),($V38=BRASS!$E$60)),(BRASS!$C$60),(IF(AND($AR38=BRASS!$B$61,($T38&gt;=BRASS!$F$61),($T38&lt;=BRASS!$G$61),($V38=BRASS!$E$61)),(BRASS!$C$61),(IF(AND($AR38=BRASS!$B$62,($T38&gt;=BRASS!$F$62),($T38&lt;=BRASS!$G$62),($V38=BRASS!$E$62)),(BRASS!$C$62),(IF(AND($AR38=BRASS!$B$63,($T38&gt;=BRASS!$F$63),($T38&lt;=BRASS!$G$63),($V38=BRASS!$E$63)),(BRASS!$C$63),(IF(AND($AR38=BRASS!$B$64,($T38&gt;=BRASS!$F$64),($T38&lt;=BRASS!$G$64),($V38=BRASS!$E$64)),(BRASS!$C$64),(IF(AND($AR38=BRASS!$B$65,($T38&gt;=BRASS!$F$65),($T38&lt;=BRASS!$G$65),($V38=BRASS!$E$65)),(BRASS!$C$65),(IF(AND($AR38=BRASS!$B$66,($T38&gt;=BRASS!$F$66),($T38&lt;=BRASS!$G$66),($V38=BRASS!$E$66)),(BRASS!$C$66),(IF(AND($AR38=BRASS!$B$67,($T38&gt;=BRASS!$F$67),($T38&lt;=BRASS!$G$67),($V38=BRASS!$E$67)),(BRASS!$C$67),(IF(AND($AR38=BRASS!$B$68,($T38&gt;=BRASS!$F$68),($T38&lt;=BRASS!$G$68),($V38=BRASS!$E$68)),(BRASS!$C$68),(IF(AND($AR38=BRASS!$B$69,($T38&gt;=BRASS!$F$69),($T38&lt;=BRASS!$G$69),($V38=BRASS!$E$69)),(BRASS!$C$69),(IF(AND($AR38=BRASS!$B$70,($T38&gt;=BRASS!$F$70),($T38&lt;=BRASS!$G$70),($V38=BRASS!$E$70)),(BRASS!$C$70),(IF(AND($AR38=BRASS!$B$71,($T38&gt;=BRASS!$F$71),($T38&lt;=BRASS!$G$71),($V38=BRASS!$E$71)),(BRASS!$C$71),(IF(AND($AR38=BRASS!$B$72,($T38&gt;=BRASS!$F$72),($T38&lt;=BRASS!$G$72),($V38=BRASS!$E$72)),(BRASS!$C$72),(IF(AND($AR38=BRASS!$B$73,($T38&gt;=BRASS!$F$73),($T38&lt;=BRASS!$G$73),($V38=BRASS!$E$73)),(BRASS!$C$73),(IF(AND($AR38=BRASS!$B$74,($T38&gt;=BRASS!$F$74),($T38&lt;=BRASS!$G$74),($V38=BRASS!$E$74)),(BRASS!$C$74),(IF(AND($AR38=BRASS!$B$75,($T38&gt;=BRASS!$F$75),($T38&lt;=BRASS!$G$75),($V38=BRASS!$E$75)),(BRASS!$C$75),(IF(AND($AR38=BRASS!$B$76,($T38&gt;=BRASS!$F$76),($T38&lt;=BRASS!$G$76),($V38=BRASS!$E$76)),(BRASS!$C$76),(IF(AND($AR38=BRASS!$B$77,($T38&gt;=BRASS!$F$77),($T38&lt;=BRASS!$G$77),($V38=BRASS!$E$77)),(BRASS!$C$77),(IF(AND($AR38=BRASS!$B$78,($T38&gt;=BRASS!$F$78),($T38&lt;=BRASS!$G$78),($V38=BRASS!$E$78)),(BRASS!$C$78),(IF(AND($AR38=BRASS!$B$79,($T38&gt;=BRASS!$F$79),($T38&lt;=BRASS!$G$79),($V38=BRASS!$E$79)),(BRASS!$C$79),(IF(AND($AR38=BRASS!$B$80,($T38&gt;=BRASS!$F$80),($T38&lt;=BRASS!$G$80),($V38=BRASS!$E$80)),(BRASS!$C$80),(IF(AND($AR38=BRASS!$B$81,($T38&gt;=BRASS!$F$81),($T38&lt;=BRASS!$G$81),($V38=BRASS!$E$81)),(BRASS!$C$81),(IF(AND($AR38=BRASS!$B$82,($T38&gt;=BRASS!$F$82),($T38&lt;=BRASS!$G$82),($V38=BRASS!$E$82)),(BRASS!$C$82),(IF(AND($AR38=BRASS!$B$83,($T38&gt;=BRASS!$F$83),($T38&lt;=BRASS!$G$83),($V38=BRASS!$E$83)),(BRASS!$C$83),(IF(AND($AR38=BRASS!$B$84,($T38&gt;=BRASS!$F$84),($T38&lt;=BRASS!$G$84),($V38=BRASS!$E$84)),(BRASS!$C$84),(IF(AND($AR38=BRASS!$B$85,($T38&gt;=BRASS!$F$85),($T38&lt;=BRASS!$G$85),($V38=BRASS!$E$85)),(BRASS!$C$85),(IF(AND($AR38=BRASS!$B$86,($T38&gt;=BRASS!$F$86),($T38&lt;=BRASS!$G$86),($V38=BRASS!$E$86)),(BRASS!$C$86),(IF(AND($AR38=BRASS!$B$87,($T38&gt;=BRASS!$F$87),($T38&lt;=BRASS!$G$87),($V38=BRASS!$E$87)),(BRASS!$C$87),(IF(AND($AR38=BRASS!$B$88,($T38&gt;=BRASS!$F$88),($T38&lt;=BRASS!$G$88),($V38=BRASS!$E$88)),(BRASS!$C$88),(IF(AND($AR38=BRASS!$B$89,($T38&gt;=BRASS!$F$89),($T38&lt;=BRASS!$G$89),($V38=BRASS!$E$89)),(BRASS!$C$89),(IF(AND($AR38=BRASS!$B$90,($T38&gt;=BRASS!$F$90),($T38&lt;=BRASS!$G$90),($V38=BRASS!$E$90)),(BRASS!$C$90),(IF(AND($AR38=BRASS!$B$91,($T38&gt;=BRASS!$F$91),($T38&lt;=BRASS!$G$91),($V38=BRASS!$E$91)),(BRASS!$C$91),(IF(AND($AR38=BRASS!$B$92,($T38&gt;=BRASS!$F$92),($T38&lt;=BRASS!$G$92),($V38=BRASS!$E$92)),(BRASS!$C$92),(IF(AND($AR38=BRASS!$B$93,($T38&gt;=BRASS!$F$93),($T38&lt;=BRASS!$G$93),($V38=BRASS!$E$93)),(BRASS!$C$93),(IF(AND($AR38=BRASS!$B$94,($T38&gt;=BRASS!$F$94),($T38&lt;=BRASS!$G$94),($V38=BRASS!$E$94)),(BRASS!$C$94),(IF(AND($AR38=BRASS!$B$95,($T38&gt;=BRASS!$F$95),($T38&lt;=BRASS!$G$95),($V38=BRASS!$E$95)),(BRASS!$C$95),(IF(AND($AR38=BRASS!$B$96,($T38&gt;=BRASS!$F$96),($T38&lt;=BRASS!$G$96),($V38=BRASS!$E$96)),(BRASS!$C$96),(IF(AND($AR38=BRASS!$B$97,($T38&gt;=BRASS!$F$97),($T38&lt;=BRASS!$G$97),($V38=BRASS!$E$97)),(BRASS!$C$97),("NA"))))))))))))))))))))))))))))))))))))))))))))))))))))))))))))))))))))))))))))</f>
        <v>NA</v>
      </c>
      <c r="AY38" s="82" t="str">
        <f t="shared" si="26"/>
        <v/>
      </c>
      <c r="AZ38" s="82" t="str">
        <f t="shared" si="27"/>
        <v/>
      </c>
      <c r="BA38" s="82" t="str">
        <f>IF(AND($AR38=BRASS!$B$4,($T38&gt;=BRASS!$F$4),($T38&lt;=BRASS!$G$4),($AA38=BRASS!$E$4)),(BRASS!$C$4),(IF(AND($AR38=BRASS!$B$5,($T38&gt;=BRASS!$F$5),($T38&lt;=BRASS!$G$5),($AA38=BRASS!$E$5)),(BRASS!$C$5),(IF(AND($AR38=BRASS!$B$6,($T38&gt;=BRASS!$F$6),($T38&lt;=BRASS!$G$6),($AA38=BRASS!$E$6)),(BRASS!$C$6),(IF(AND($AR38=BRASS!$B$7,($T38&gt;=BRASS!$F$7),($T38&lt;=BRASS!$G$7),($AA38=BRASS!$E$7)),(BRASS!$C$7),(IF(AND($AR38=BRASS!$B$8,($T38&gt;=BRASS!$F$8),($T38&lt;=BRASS!$G$8),($AA38=BRASS!$E$8)),(BRASS!$C$8),(IF(AND($AR38=BRASS!$B$9,($T38&gt;=BRASS!$F$9),($T38&lt;=BRASS!$G$9),($AA38=BRASS!$E$9)),(BRASS!$C$9),(IF(AND($AR38=BRASS!$B$10,($T38&gt;=BRASS!$F$10),($T38&lt;=BRASS!$G$10),($AA38=BRASS!$E$10)),(BRASS!$C$10),(IF(AND($AR38=BRASS!$B$11,($T38&gt;=BRASS!$F$11),($T38&lt;=BRASS!$G$11),($AA38=BRASS!$E$11)),(BRASS!$C$11),(IF(AND($AR38=BRASS!$B$12,($T38&gt;=BRASS!$F$12),($T38&lt;=BRASS!$G$12),($AA38=BRASS!$E$12)),(BRASS!$C$12),(IF(AND($AR38=BRASS!$B$13,($T38&gt;=BRASS!$F$13),($T38&lt;=BRASS!$G$13),($AA38=BRASS!$E$13)),(BRASS!$C$13),(IF(AND($AR38=BRASS!$B$14,($T38&gt;=BRASS!$F$14),($T38&lt;=BRASS!$G$14),($AA38=BRASS!$E$14)),(BRASS!$C$14),(IF(AND($AR38=BRASS!$B$15,($T38&gt;=BRASS!$F$15),($T38&lt;=BRASS!$G$15),($AA38=BRASS!$E$15)),(BRASS!$C$15),(IF(AND($AR38=BRASS!$B$16,($T38&gt;=BRASS!$F$16),($T38&lt;=BRASS!$G$16),($AA38=BRASS!$E$16)),(BRASS!$C$16),(IF(AND($AR38=BRASS!$B$17,($T38&gt;=BRASS!$F$17),($T38&lt;=BRASS!$G$17),($AA38=BRASS!$E$17)),(BRASS!$C$17),(IF(AND($AR38=BRASS!$B$18,($T38&gt;=BRASS!$F$18),($T38&lt;=BRASS!$G$18),($AA38=BRASS!$E$18)),(BRASS!$C$18),(IF(AND($AR38=BRASS!$B$19,($T38&gt;=BRASS!$F$19),($T38&lt;=BRASS!$G$19),($AA38=BRASS!$E$19)),(BRASS!$C$19),(IF(AND($AR38=BRASS!$B$20,($T38&gt;=BRASS!$F$20),($T38&lt;=BRASS!$G$20),($AA38=BRASS!$E$20)),(BRASS!$C$20),(IF(AND($AR38=BRASS!$B$21,($T38&gt;=BRASS!$F$21),($T38&lt;=BRASS!$G$21),($AA38=BRASS!$E$21)),(BRASS!$C$21),(IF(AND($AR38=BRASS!$B$22,($T38&gt;=BRASS!$F$22),($T38&lt;=BRASS!$G$22),($AA38=BRASS!$E$22)),(BRASS!$C$22),(IF(AND($AR38=BRASS!$B$23,($T38&gt;=BRASS!$F$23),($T38&lt;=BRASS!$G$23),($AA38=BRASS!$E$23)),(BRASS!$C$23),(IF(AND($AR38=BRASS!$B$24,($T38&gt;=BRASS!$F$24),($T38&lt;=BRASS!$G$24),($AA38=BRASS!$E$24)),(BRASS!$C$24),(IF(AND($AR38=BRASS!$B$25,($T38&gt;=BRASS!$F$25),($T38&lt;=BRASS!$G$25),($AA38=BRASS!$E$25)),(BRASS!$C$25),(IF(AND($AR38=BRASS!$B$26,($T38&gt;=BRASS!$F$26),($T38&lt;=BRASS!$G$26),($AA38=BRASS!$E$26)),(BRASS!$C$26),(IF(AND($AR38=BRASS!$B$27,($T38&gt;=BRASS!$F$27),($T38&lt;=BRASS!$G$27),($AA38=BRASS!$E$27)),(BRASS!$C$27),(IF(AND($AR38=BRASS!$B$28,($T38&gt;=BRASS!$F$28),($T38&lt;=BRASS!$G$28),($AA38=BRASS!$E$28)),(BRASS!$C$28),(IF(AND($AR38=BRASS!$B$29,($T38&gt;=BRASS!$F$29),($T38&lt;=BRASS!$G$29),($AA38=BRASS!$E$29)),(BRASS!$C$29),(IF(AND($AR38=BRASS!$B$30,($T38&gt;=BRASS!$F$30),($T38&lt;=BRASS!$G$30),($AA38=BRASS!$E$30)),(BRASS!$C$30),(IF(AND($AR38=BRASS!$B$31,($T38&gt;=BRASS!$F$31),($T38&lt;=BRASS!$G$31),($AA38=BRASS!$E$31)),(BRASS!$C$31),(IF(AND($AR38=BRASS!$B$32,($T38&gt;=BRASS!$F$32),($T38&lt;=BRASS!$G$32),($AA38=BRASS!$E$32)),(BRASS!$C$32),(IF(AND($AR38=BRASS!$B$33,($T38&gt;=BRASS!$F$33),($T38&lt;=BRASS!$G$33),($AA38=BRASS!$E$33)),(BRASS!$C$33),(IF(AND($AR38=BRASS!$B$34,($T38&gt;=BRASS!$F$34),($T38&lt;=BRASS!$G$34),($AA38=BRASS!$E$34)),(BRASS!$C$34),(IF(AND($AR38=BRASS!$B$35,($T38&gt;=BRASS!$F$35),($T38&lt;=BRASS!$G$35),($AA38=BRASS!$E$35)),(BRASS!$C$35),(IF(AND($AR38=BRASS!$B$36,($T38&gt;=BRASS!$F$36),($T38&lt;=BRASS!$G$36),($AA38=BRASS!$E$36)),(BRASS!$C$36),(IF(AND($AR38=BRASS!$B$37,($T38&gt;=BRASS!$F$37),($T38&lt;=BRASS!$G$37),($AA38=BRASS!$E$37)),(BRASS!$C$37),(IF(AND($AR38=BRASS!$B$38,($T38&gt;=BRASS!$F$38),($T38&lt;=BRASS!$G$38),($AA38=BRASS!$E$38)),(BRASS!$C$38),(IF(AND($AR38=BRASS!$B$39,($T38&gt;=BRASS!$F$39),($T38&lt;=BRASS!$G$39),($AA38=BRASS!$E$39)),(BRASS!$C$39),(IF(AND($AR38=BRASS!$B$40,($T38&gt;=BRASS!$F$40),($T38&lt;=BRASS!$G$40),($AA38=BRASS!$E$40)),(BRASS!$C$40),(IF(AND($AR38=BRASS!$B$41,($T38&gt;=BRASS!$F$41),($T38&lt;=BRASS!$G$41),($AA38=BRASS!$E$41)),(BRASS!$C$41),(IF(AND($AR38=BRASS!$B$42,($T38&gt;=BRASS!$F$42),($T38&lt;=BRASS!$G$42),($AA38=BRASS!$E$42)),(BRASS!$C$42),(IF(AND($AR38=BRASS!$B$43,($T38&gt;=BRASS!$F$43),($T38&lt;=BRASS!$G$43),($AA38=BRASS!$E$43)),(BRASS!$C$43),(IF(AND($AR38=BRASS!$B$44,($T38&gt;=BRASS!$F$44),($T38&lt;=BRASS!$G$44),($AA38=BRASS!$E$44)),(BRASS!$C$44),(IF(AND($AR38=BRASS!$B$45,($T38&gt;=BRASS!$F$45),($T38&lt;=BRASS!$G$45),($AA38=BRASS!$E$45)),(BRASS!$C$45),(IF(AND($AR38=BRASS!$B$46,($T38&gt;=BRASS!$F$46),($T38&lt;=BRASS!$G$46),($AA38=BRASS!$E$46)),(BRASS!$C$46),(IF(AND($AR38=BRASS!$B$47,($T38&gt;=BRASS!$F$47),($T38&lt;=BRASS!$G$47),($AA38=BRASS!$E$47)),(BRASS!$C$47),(IF(AND($AR38=BRASS!$B$48,($T38&gt;=BRASS!$F$48),($T38&lt;=BRASS!$G$48),($AA38=BRASS!$E$48)),(BRASS!$C$48),(IF(AND($AR38=BRASS!$B$49,($T38&gt;=BRASS!$F$49),($T38&lt;=BRASS!$G$49),($AA38=BRASS!$E$49)),(BRASS!$C$49),(IF(AND($AR38=BRASS!$B$50,($T38&gt;=BRASS!$F$50),($T38&lt;=BRASS!$G$50),($AA38=BRASS!$E$50)),(BRASS!$C$50),(IF(AND($AR38=BRASS!$B$51,($T38&gt;=BRASS!$F$51),($T38&lt;=BRASS!$G$51),($AA38=BRASS!$E$51)),(BRASS!$C$51),(IF(AND($AR38=BRASS!$B$52,($T38&gt;=BRASS!$F$52),($T38&lt;=BRASS!$G$52),($AA38=BRASS!$E$52)),(BRASS!$C$52),(IF(AND($AR38=BRASS!$B$53,($T38&gt;=BRASS!$F$53),($T38&lt;=BRASS!$G$53),($AA38=BRASS!$E$53)),(BRASS!$C$53),(IF(AND($AR38=BRASS!$B$54,($T38&gt;=BRASS!$F$54),($T38&lt;=BRASS!$G$54),($AA38=BRASS!$E$54)),(BRASS!$C$54),(IF(AND($AR38=BRASS!$B$55,($T38&gt;=BRASS!$F$55),($T38&lt;=BRASS!$G$55),($AA38=BRASS!$E$55)),(BRASS!$C$55),(IF(AND($AR38=BRASS!$B$56,($T38&gt;=BRASS!$F$56),($T38&lt;=BRASS!$G$56),($AA38=BRASS!$E$56)),(BRASS!$C$56),(IF(AND($AR38=BRASS!$B$57,($T38&gt;=BRASS!$F$57),($T38&lt;=BRASS!$G$57),($AA38=BRASS!$E$57)),(BRASS!$C$57),(IF(AND($AR38=BRASS!$B$58,($T38&gt;=BRASS!$F$58),($T38&lt;=BRASS!$G$58),($AA38=BRASS!$E$58)),(BRASS!$C$58),(IF(AND($AR38=BRASS!$B$59,($T38&gt;=BRASS!$F$59),($T38&lt;=BRASS!$G$59),($AA38=BRASS!$E$59)),(BRASS!$C$59),("NA"))))))))))))))))))))))))))))))))))))))))))))))))))))))))))))))))))))))))))))))))))))))))))))))))))))))))))))))))</f>
        <v>NA</v>
      </c>
      <c r="BB38" s="151" t="str">
        <f>(IF(AND($AR38=BRASS!$B$98,($T38&gt;=BRASS!$F$98),($T38&lt;=BRASS!$G$98),($AA38=BRASS!$E$98)),(BRASS!$C$98),(IF(AND($AR38=BRASS!$B$99,($T38&gt;=BRASS!$F$99),($T38&lt;=BRASS!$G$99),($AA38=BRASS!$E$99)),(BRASS!$C$99),(IF(AND($AR38=BRASS!$B$100,($T38&gt;=BRASS!$F$100),($T38&lt;=BRASS!$G$100),($AA38=BRASS!$E$100)),(BRASS!$C$100),(IF(AND($AR38=BRASS!$B$101,($T38&gt;=BRASS!$F$101),($T38&lt;=BRASS!$G$101),($AA38=BRASS!$E$101)),(BRASS!$C$101),(IF(AND($AR38=BRASS!$B$102,($T38&gt;=BRASS!$F$102),($T38&lt;=BRASS!$G$102),($AA38=BRASS!$E$102)),(BRASS!$C$102),(IF(AND($AR38=BRASS!$B$103,($T38&gt;=BRASS!$F$103),($T38&lt;=BRASS!$G$103),($AA38=BRASS!$E$103)),(BRASS!$C$103),(IF(AND($AR38=BRASS!$B$104,($T38&gt;=BRASS!$F$104),($T38&lt;=BRASS!$G$104),($AA38=BRASS!$E$104)),(BRASS!$C$104),(IF(AND($AR38=BRASS!$B$105,($T38&gt;=BRASS!$F$105),($T38&lt;=BRASS!$G$105),($AA38=BRASS!$E$105)),(BRASS!$C$105),(IF(AND($AR38=BRASS!$B$106,($T38&gt;=BRASS!$F$106),($T38&lt;=BRASS!$G$106),($AA38=BRASS!$E$106)),(BRASS!$C$106),(IF(AND($AR38=BRASS!$B$107,($T38&gt;=BRASS!$F$107),($T38&lt;=BRASS!$G$107),($AA38=BRASS!$E$107)),(BRASS!$C$107),(IF(AND($AR38=BRASS!$B$108,($T38&gt;=BRASS!$F$108),($T38&lt;=BRASS!$G$108),($AA38=BRASS!$E$108)),(BRASS!$C$108),(IF(AND($AR38=BRASS!$B$109,($T38&gt;=BRASS!$F$109),($T38&lt;=BRASS!$G$109),($AA38=BRASS!$E$109)),(BRASS!$C$109),(IF(AND($AR38=BRASS!$B$110,($T38&gt;=BRASS!$F$110),($T38&lt;=BRASS!$G$110),($AA38=BRASS!$E$110)),(BRASS!$C$110),(IF(AND($AR38=BRASS!$B$111,($T38&gt;=BRASS!$F$111),($T38&lt;=BRASS!$G$111),($AA38=BRASS!$E$111)),(BRASS!$C$111),(IF(AND($AR38=BRASS!$B$112,($T38&gt;=BRASS!$F$112),($T38&lt;=BRASS!$G$112),($AA38=BRASS!$E$112)),(BRASS!$C$112),(IF(AND($AR38=BRASS!$B$113,($T38&gt;=BRASS!$F$113),($T38&lt;=BRASS!$G$113),($AA38=BRASS!$E$113)),(BRASS!$C$113),(IF(AND($AR38=BRASS!$B$114,($T38&gt;=BRASS!$F$114),($T38&lt;=BRASS!$G$114),($AA38=BRASS!$E$114)),(BRASS!$C$114),(IF(AND($AR38=BRASS!$B$115,($T38&gt;=BRASS!$F$115),($T38&lt;=BRASS!$G$115),($AA38=BRASS!$E$115)),(BRASS!$C$115),(IF(AND($AR38=BRASS!$B$116,($T38&gt;=BRASS!$F$116),($T38&lt;=BRASS!$G$116),($AA38=BRASS!$E$116)),(BRASS!$C$116),(IF(AND($AR38=BRASS!$B$117,($T38&gt;=BRASS!$F$117),($T38&lt;=BRASS!$G$117),($AA38=BRASS!$E$117)),(BRASS!$C$117),(IF(AND($AR38=BRASS!$B$118,($T38&gt;=BRASS!$F$118),($T38&lt;=BRASS!$G$118),($AA38=BRASS!$E$118)),(BRASS!$C$118),(IF(AND($AR38=BRASS!$B$119,($T38&gt;=BRASS!$F$119),($T38&lt;=BRASS!$G$119),($AA38=BRASS!$E$119)),(BRASS!$C$119),(IF(AND($AR38=BRASS!$B$120,($T38&gt;=BRASS!$F$120),($T38&lt;=BRASS!$G$120),($AA38=BRASS!$E$120)),(BRASS!$C$120),(IF(AND($AR38=BRASS!$B$121,($T38&gt;=BRASS!$F$121),($T38&lt;=BRASS!$G$121),($AA38=BRASS!$E$121)),(BRASS!$C$121),(IF(AND($AR38=BRASS!$B$122,($T38&gt;=BRASS!$F$122),($T38&lt;=BRASS!$G$122),($AA38=BRASS!$E$122)),(BRASS!$C$122),(IF(AND($AR38=BRASS!$B$123,($T38&gt;=BRASS!$F$123),($T38&lt;=BRASS!$G$123),($AA38=BRASS!$E$123)),(BRASS!$C$123),(IF(AND($AR38=BRASS!$B$124,($T38&gt;=BRASS!$F$124),($T38&lt;=BRASS!$G$124),($AA38=BRASS!$E$124)),(BRASS!$C$124),(IF(AND($AR38=BRASS!$B$125,($T38&gt;=BRASS!$F$125),($T38&lt;=BRASS!$G$125),($AA38=BRASS!$E$125)),(BRASS!$C$125),(IF(AND($AR38=BRASS!$B$126,($T38&gt;=BRASS!$F$126),($T38&lt;=BRASS!$G$126),($AA38=BRASS!$E$126)),(BRASS!$C$126),(IF(AND($AR38=BRASS!$B$127,($T38&gt;=BRASS!$F$127),($T38&lt;=BRASS!$G$127),($AA38=BRASS!$E$127)),(BRASS!$C$127),(IF(AND($AR38=BRASS!$B$128,($T38&gt;=BRASS!$F$128),($T38&lt;=BRASS!$G$128),($AA38=BRASS!$E$128)),(BRASS!$C$128),(IF(AND($AR38=BRASS!$B$129,($T38&gt;=BRASS!$F$129),($T38&lt;=BRASS!$G$129),($AA38=BRASS!$E$129)),(BRASS!$C$129),(IF(AND($AR38=BRASS!$B$130,($T38&gt;=BRASS!$F$130),($T38&lt;=BRASS!$G$130),($AA38=BRASS!$E$130)),(BRASS!$C$130),(IF(AND($AR38=BRASS!$B$131,($T38&gt;=BRASS!$F$131),($T38&lt;=BRASS!$G$131),($AA38=BRASS!$E$131)),(BRASS!$C$131),(IF(AND($AR38=BRASS!$B$132,($T38&gt;=BRASS!$F$132),($T38&lt;=BRASS!$G$132),($AA38=BRASS!$E$132)),(BRASS!$C$132),(IF(AND($AR38=BRASS!$B$133,($T38&gt;=BRASS!$F$133),($T38&lt;=BRASS!$G$133),($AA38=BRASS!$E$133)),(BRASS!$C$133),(IF(AND($AR38=BRASS!$B$134,($T38&gt;=BRASS!$F$134),($T38&lt;=BRASS!$G$134),($AA38=BRASS!$E$134)),(BRASS!$C$134),(IF(AND($AR38=BRASS!$B$135,($T38&gt;=BRASS!$F$135),($T38&lt;=BRASS!$G$135),($AA38=BRASS!$E$135)),(BRASS!$C$135),(IF(AND($AR38=BRASS!$B$136,($T38&gt;=BRASS!$F$136),($T38&lt;=BRASS!$G$136),($AA38=BRASS!$E$136)),(BRASS!$C$136),(IF(AND($AR38=BRASS!$B$137,($T38&gt;=BRASS!$F$137),($T38&lt;=BRASS!$G$137),($AA38=BRASS!$E$137)),(BRASS!$C$137),(IF(AND($AR38=BRASS!$B$138,($T38&gt;=BRASS!$F$138),($T38&lt;=BRASS!$G$138),($AA38=BRASS!$E$138)),(BRASS!$C$138),(IF(AND($AR38=BRASS!$B$139,($T38&gt;=BRASS!$F$139),($T38&lt;=BRASS!$G$139),($AA38=BRASS!$E$139)),(BRASS!$C$139),(IF(AND($AR38=BRASS!$B$140,($T38&gt;=BRASS!$F$140),($T38&lt;=BRASS!$G$140),($AA38=BRASS!$E$140)),(BRASS!$C$140),(IF(AND($AR38=BRASS!$B$141,($T38&gt;=BRASS!$F$141),($T38&lt;=BRASS!$G$141),($AA38=BRASS!$E$141)),(BRASS!$C$141),(IF(AND($AR38=BRASS!$B$142,($T38&gt;=BRASS!$F$142),($T38&lt;=BRASS!$G$142),($AA38=BRASS!$E$142)),(BRASS!$C$142),(IF(AND($AR38=BRASS!$B$143,($T38&gt;=BRASS!$F$143),($T38&lt;=BRASS!$G$143),($AA38=BRASS!$E$143)),(BRASS!$C$143),(IF(AND($AR38=BRASS!$B$144,($T38&gt;=BRASS!$F$144),($T38&lt;=BRASS!$G$144),($AA38=BRASS!$E$144)),(BRASS!$C$144),(IF(AND($AR38=BRASS!$B$145,($T38&gt;=BRASS!$F$145),($T38&lt;=BRASS!$G$145),($AA38=BRASS!$E$145)),(BRASS!$C$145),(IF(AND($AR38=BRASS!$B$145,($T38&gt;=BRASS!$F$145),($T38&lt;=BRASS!$G$145),($AA38=BRASS!$E$145)),(BRASS!$C$145),(IF(AND($AR38=BRASS!$B$146,($T38&gt;=BRASS!$F$146),($T38&lt;=BRASS!$G$146),($AA38=BRASS!$E$146)),(BRASS!$C$146),(IF(AND($AR38=BRASS!$B$147,($T38&gt;=BRASS!$F$147),($T38&lt;=BRASS!$G$147),($AA38=BRASS!$E$147)),(BRASS!$C$147),(IF(AND($AR38=BRASS!$B$148,($T38&gt;=BRASS!$F$148),($T38&lt;=BRASS!$G$148),($AA38=BRASS!$E$148)),(BRASS!$C$148),(IF(AND($AR38=BRASS!$B$149,($T38&gt;=BRASS!$F$149),($T38&lt;=BRASS!$G$149),($AA38=BRASS!$E$149)),(BRASS!$C$149),(IF(AND($AR38=BRASS!$B$150,($T38&gt;=BRASS!$F$150),($T38&lt;=BRASS!$G$150),($AA38=BRASS!$E$150)),(BRASS!$C$150),(IF(AND($AR38=BRASS!$B$151,($T38&gt;=BRASS!$F$151),($T38&lt;=BRASS!$G$151),($AA38=BRASS!$E$151)),(BRASS!$C$151),(IF(AND($AR38=BRASS!$B$152,($T38&gt;=BRASS!$F$152),($T38&lt;=BRASS!$G$152),($AA38=BRASS!$E$152)),(BRASS!$C$152),(IF(AND($AR38=BRASS!$B$153,($T38&gt;=BRASS!$F$153),($T38&lt;=BRASS!$G$153),($AA38=BRASS!$E$153)),(BRASS!$C$153),("NA")))))))))))))))))))))))))))))))))))))))))))))))))))))))))))))))))))))))))))))))))))))))))))))))))))))))))))))))))))</f>
        <v>NA</v>
      </c>
      <c r="BC38" s="152" t="str">
        <f>IF(AND($AR38=BRASS!$B$154,($T38&gt;=BRASS!$F$154),($T38&lt;=BRASS!$G$154),($AA38=BRASS!$E$154)),(BRASS!$C$154),(IF(AND($AR38=BRASS!$B$155,($T38&gt;=BRASS!$F$155),($T38&lt;=BRASS!$G$155),($AA38=BRASS!$E$155)),(BRASS!$C$155),(IF(AND($AR38=BRASS!$B$156,($T38&gt;=BRASS!$F$156),($T38&lt;=BRASS!$G$156),($AA38=BRASS!$E$156)),(BRASS!$C$156),(IF(AND($AR38=BRASS!$B$157,($T38&gt;=BRASS!$F$157),($T38&lt;=BRASS!$G$157),($AA38=BRASS!$E$157)),(BRASS!$C$157),(IF(AND($AR38=BRASS!$B$158,($T38&gt;=BRASS!$F$158),($T38&lt;=BRASS!$G$158),($AA38=BRASS!$E$158)),(BRASS!$C$158),(IF(AND($AR38=BRASS!$B$159,($T38&gt;=BRASS!$F$159),($T38&lt;=BRASS!$G$159),($AA38=BRASS!$E$159)),(BRASS!$C$159),(IF(AND($AR38=BRASS!$B$160,($T38&gt;=BRASS!$F$160),($T38&lt;=BRASS!$G$160),($AA38=BRASS!$E$160)),(BRASS!$C$160),(IF(AND($AR38=BRASS!$B$161,($T38&gt;=BRASS!$F$161),($T38&lt;=BRASS!$G$161),($AA38=BRASS!$E$161)),(BRASS!$C$161),(IF(AND($AR38=BRASS!$B$162,($T38&gt;=BRASS!$F$162),($T38&lt;=BRASS!$G$162),($AA38=BRASS!$E$162)),(BRASS!$C$162),(IF(AND($AR38=BRASS!$B$163,($T38&gt;=BRASS!$F$163),($T38&lt;=BRASS!$G$163),($AA38=BRASS!$E$163)),(BRASS!$C$163),(IF(AND($AR38=BRASS!$B$164,($T38&gt;=BRASS!$F$164),($T38&lt;=BRASS!$G$164),($AA38=BRASS!$E$164)),(BRASS!$C$164),(IF(AND($AR38=BRASS!$B$165,($T38&gt;=BRASS!$F$165),($T38&lt;=BRASS!$G$165),($AA38=BRASS!$E$165)),(BRASS!$C$165),(IF(AND($AR38=BRASS!$B$166,($T38&gt;=BRASS!$F$166),($T38&lt;=BRASS!$G$166),($AA38=BRASS!$E$166)),(BRASS!$C$166),(IF(AND($AR38=BRASS!$B$167,($T38&gt;=BRASS!$F$167),($T38&lt;=BRASS!$G$167),($AA38=BRASS!$E$167)),(BRASS!$C$167),(IF(AND($AR38=BRASS!$B$168,($T38&gt;=BRASS!$F$168),($T38&lt;=BRASS!$G$168),($AA38=BRASS!$E$168)),(BRASS!$C$168),(IF(AND($AR38=BRASS!$B$169,($T38&gt;=BRASS!$F$169),($T38&lt;=BRASS!$G$169),($AA38=BRASS!$E$169)),(BRASS!$C$169),(IF(AND($AR38=BRASS!$B$170,($T38&gt;=BRASS!$F$170),($T38&lt;=BRASS!$G$170),($AA38=BRASS!$E$170)),(BRASS!$C$170),(IF(AND($AR38=BRASS!$B$171,($T38&gt;=BRASS!$F$171),($T38&lt;=BRASS!$G$171),($AA38=BRASS!$E$171)),(BRASS!$C$171),(IF(AND($AR38=BRASS!$B$172,($T38&gt;=BRASS!$F$172),($T38&lt;=BRASS!$G$172),($AA38=BRASS!$E$172)),(BRASS!$C$172),(IF(AND($AR38=BRASS!$B$173,($T38&gt;=BRASS!$F$173),($T38&lt;=BRASS!$G$173),($AA38=BRASS!$E$173)),(BRASS!$C$173),(IF(AND($AR38=BRASS!$B$174,($T38&gt;=BRASS!$F$174),($T38&lt;=BRASS!$G$174),($AA38=BRASS!$E$174)),(BRASS!$C$174),(IF(AND($AR38=BRASS!$B$175,($T38&gt;=BRASS!$F$175),($T38&lt;=BRASS!$G$175),($AA38=BRASS!$E$175)),(BRASS!$C$175),(IF(AND($AR38=BRASS!$B$176,($T38&gt;=BRASS!$F$176),($T38&lt;=BRASS!$G$176),($AA38=BRASS!$E$176)),(BRASS!$C$176),(IF(AND($AR38=BRASS!$B$177,($T38&gt;=BRASS!$F$177),($T38&lt;=BRASS!$G$177),($AA38=BRASS!$E$177)),(BRASS!$C$177),(IF(AND($AR38=BRASS!$B$178,($T38&gt;=BRASS!$F$178),($T38&lt;=BRASS!$G$178),($AA38=BRASS!$E$178)),(BRASS!$C$178),(IF(AND($AR38=BRASS!$B$179,($T38&gt;=BRASS!$F$179),($T38&lt;=BRASS!$G$179),($AA38=BRASS!$E$179)),(BRASS!$C$179),(IF(AND($AR38=BRASS!$B$180,($T38&gt;=BRASS!$F$180),($T38&lt;=BRASS!$G$180),($AA38=BRASS!$E$180)),(BRASS!$C$180),(IF(AND($AR38=BRASS!$B$181,($T38&gt;=BRASS!$F$181),($T38&lt;=BRASS!$G$181),($AA38=BRASS!$E$181)),(BRASS!$C$181),(IF(AND($AR38=BRASS!$B$182,($T38&gt;=BRASS!$F$182),($T38&lt;=BRASS!$G$182),($AA38=BRASS!$E$182)),(BRASS!$C$182),(IF(AND($AR38=BRASS!$B$183,($T38&gt;=BRASS!$F$183),($T38&lt;=BRASS!$G$183),($AA38=BRASS!$E$183)),(BRASS!$C$183),(IF(AND($AR38=BRASS!$B$184,($T38&gt;=BRASS!$F$184),($T38&lt;=BRASS!$G$184),($AA38=BRASS!$E$184)),(BRASS!$C$184),(IF(AND($AR38=BRASS!$B$185,($T38&gt;=BRASS!$F$185),($T38&lt;=BRASS!$G$185),($AA38=BRASS!$E$185)),(BRASS!$C$185),(IF(AND($AR38=BRASS!$B$186,($T38&gt;=BRASS!$F$186),($T38&lt;=BRASS!$G$186),($AA38=BRASS!$E$186)),(BRASS!$C$186),(IF(AND($AR38=BRASS!$B$187,($T38&gt;=BRASS!$F$187),($T38&lt;=BRASS!$G$187),($AA38=BRASS!$E$187)),(BRASS!$C$187),(IF(AND($AR38=BRASS!$B$188,($T38&gt;=BRASS!$F$188),($T38&lt;=BRASS!$G$188),($AA38=BRASS!$E$188)),(BRASS!$C$188),(IF(AND($AR38=BRASS!$B$189,($T38&gt;=BRASS!$F$189),($T38&lt;=BRASS!$G$189),($AA38=BRASS!$E$189)),(BRASS!$C$189),(IF(AND($AR38=BRASS!$B$190,($T38&gt;=BRASS!$F$190),($T38&lt;=BRASS!$G$190),($AA38=BRASS!$E$190)),(BRASS!$C$190),(IF(AND($AR38=BRASS!$B$191,($T38&gt;=BRASS!$F$191),($T38&lt;=BRASS!$G$191),($AA38=BRASS!$E$191)),(BRASS!$C$191),(IF(AND($AR38=BRASS!$B$192,($T38&gt;=BRASS!$F$192),($T38&lt;=BRASS!$G$192),($AA38=BRASS!$E$192)),(BRASS!$C$192),(IF(AND($AR38=BRASS!$B$193,($T38&gt;=BRASS!$F$193),($T38&lt;=BRASS!$G$193),($AA38=BRASS!$E$193)),(BRASS!$C$193),(IF(AND($AR38=BRASS!$B$194,($T38&gt;=BRASS!$F$194),($T38&lt;=BRASS!$G$194),($AA38=BRASS!$E$194)),(BRASS!$C$194),(IF(AND($AR38=BRASS!$B$195,($T38&gt;=BRASS!$F$195),($T38&lt;=BRASS!$G$195),($AA38=BRASS!$E$195)),(BRASS!$C$195),(IF(AND($AR38=BRASS!$B$196,($T38&gt;=BRASS!$F$196),($T38&lt;=BRASS!$G$196),($AA38=BRASS!$E$196)),(BRASS!$C$196),("NA"))))))))))))))))))))))))))))))))))))))))))))))))))))))))))))))))))))))))))))))))))))))</f>
        <v>NA</v>
      </c>
      <c r="BD38" s="152" t="str">
        <f>IF(AND($AR38=BRASS!$B$60,($T38&gt;=BRASS!$F$60),($T38&lt;=BRASS!$G$60),($AA38=BRASS!$E$60)),(BRASS!$C$60),(IF(AND($AR38=BRASS!$B$61,($T38&gt;=BRASS!$F$61),($T38&lt;=BRASS!$G$61),($AA38=BRASS!$E$61)),(BRASS!$C$61),(IF(AND($AR38=BRASS!$B$62,($T38&gt;=BRASS!$F$62),($T38&lt;=BRASS!$G$62),($AA38=BRASS!$E$62)),(BRASS!$C$62),(IF(AND($AR38=BRASS!$B$63,($T38&gt;=BRASS!$F$63),($T38&lt;=BRASS!$G$63),($AA38=BRASS!$E$63)),(BRASS!$C$63),(IF(AND($AR38=BRASS!$B$64,($T38&gt;=BRASS!$F$64),($T38&lt;=BRASS!$G$64),($AA38=BRASS!$E$64)),(BRASS!$C$64),(IF(AND($AR38=BRASS!$B$65,($T38&gt;=BRASS!$F$65),($T38&lt;=BRASS!$G$65),($AA38=BRASS!$E$65)),(BRASS!$C$65),(IF(AND($AR38=BRASS!$B$66,($T38&gt;=BRASS!$F$66),($T38&lt;=BRASS!$G$66),($AA38=BRASS!$E$66)),(BRASS!$C$66),(IF(AND($AR38=BRASS!$B$67,($T38&gt;=BRASS!$F$67),($T38&lt;=BRASS!$G$67),($AA38=BRASS!$E$67)),(BRASS!$C$67),(IF(AND($AR38=BRASS!$B$68,($T38&gt;=BRASS!$F$68),($T38&lt;=BRASS!$G$68),($AA38=BRASS!$E$68)),(BRASS!$C$68),(IF(AND($AR38=BRASS!$B$69,($T38&gt;=BRASS!$F$69),($T38&lt;=BRASS!$G$69),($AA38=BRASS!$E$69)),(BRASS!$C$69),(IF(AND($AR38=BRASS!$B$70,($T38&gt;=BRASS!$F$70),($T38&lt;=BRASS!$G$70),($AA38=BRASS!$E$70)),(BRASS!$C$70),(IF(AND($AR38=BRASS!$B$71,($T38&gt;=BRASS!$F$71),($T38&lt;=BRASS!$G$71),($AA38=BRASS!$E$71)),(BRASS!$C$71),(IF(AND($AR38=BRASS!$B$72,($T38&gt;=BRASS!$F$72),($T38&lt;=BRASS!$G$72),($AA38=BRASS!$E$72)),(BRASS!$C$72),(IF(AND($AR38=BRASS!$B$73,($T38&gt;=BRASS!$F$73),($T38&lt;=BRASS!$G$73),($AA38=BRASS!$E$73)),(BRASS!$C$73),(IF(AND($AR38=BRASS!$B$74,($T38&gt;=BRASS!$F$74),($T38&lt;=BRASS!$G$74),($AA38=BRASS!$E$74)),(BRASS!$C$74),(IF(AND($AR38=BRASS!$B$75,($T38&gt;=BRASS!$F$75),($T38&lt;=BRASS!$G$75),($AA38=BRASS!$E$75)),(BRASS!$C$75),(IF(AND($AR38=BRASS!$B$76,($T38&gt;=BRASS!$F$76),($T38&lt;=BRASS!$G$76),($AA38=BRASS!$E$76)),(BRASS!$C$76),(IF(AND($AR38=BRASS!$B$77,($T38&gt;=BRASS!$F$77),($T38&lt;=BRASS!$G$77),($AA38=BRASS!$E$77)),(BRASS!$C$77),(IF(AND($AR38=BRASS!$B$78,($T38&gt;=BRASS!$F$78),($T38&lt;=BRASS!$G$78),($AA38=BRASS!$E$78)),(BRASS!$C$78),(IF(AND($AR38=BRASS!$B$79,($T38&gt;=BRASS!$F$79),($T38&lt;=BRASS!$G$79),($AA38=BRASS!$E$79)),(BRASS!$C$79),(IF(AND($AR38=BRASS!$B$80,($T38&gt;=BRASS!$F$80),($T38&lt;=BRASS!$G$80),($AA38=BRASS!$E$80)),(BRASS!$C$80),(IF(AND($AR38=BRASS!$B$81,($T38&gt;=BRASS!$F$81),($T38&lt;=BRASS!$G$81),($AA38=BRASS!$E$81)),(BRASS!$C$81),(IF(AND($AR38=BRASS!$B$82,($T38&gt;=BRASS!$F$82),($T38&lt;=BRASS!$G$82),($AA38=BRASS!$E$82)),(BRASS!$C$82),(IF(AND($AR38=BRASS!$B$83,($T38&gt;=BRASS!$F$83),($T38&lt;=BRASS!$G$83),($AA38=BRASS!$E$83)),(BRASS!$C$83),(IF(AND($AR38=BRASS!$B$84,($T38&gt;=BRASS!$F$84),($T38&lt;=BRASS!$G$84),($AA38=BRASS!$E$84)),(BRASS!$C$84),(IF(AND($AR38=BRASS!$B$85,($T38&gt;=BRASS!$F$85),($T38&lt;=BRASS!$G$85),($AA38=BRASS!$E$85)),(BRASS!$C$85),(IF(AND($AR38=BRASS!$B$86,($T38&gt;=BRASS!$F$86),($T38&lt;=BRASS!$G$86),($AA38=BRASS!$E$86)),(BRASS!$C$86),(IF(AND($AR38=BRASS!$B$87,($T38&gt;=BRASS!$F$87),($T38&lt;=BRASS!$G$87),($AA38=BRASS!$E$87)),(BRASS!$C$87),(IF(AND($AR38=BRASS!$B$88,($T38&gt;=BRASS!$F$88),($T38&lt;=BRASS!$G$88),($AA38=BRASS!$E$88)),(BRASS!$C$88),(IF(AND($AR38=BRASS!$B$89,($T38&gt;=BRASS!$F$89),($T38&lt;=BRASS!$G$89),($AA38=BRASS!$E$89)),(BRASS!$C$89),(IF(AND($AR38=BRASS!$B$90,($T38&gt;=BRASS!$F$90),($T38&lt;=BRASS!$G$90),($AA38=BRASS!$E$90)),(BRASS!$C$90),(IF(AND($AR38=BRASS!$B$91,($T38&gt;=BRASS!$F$91),($T38&lt;=BRASS!$G$91),($AA38=BRASS!$E$91)),(BRASS!$C$91),(IF(AND($AR38=BRASS!$B$92,($T38&gt;=BRASS!$F$92),($T38&lt;=BRASS!$G$92),($AA38=BRASS!$E$92)),(BRASS!$C$92),(IF(AND($AR38=BRASS!$B$93,($T38&gt;=BRASS!$F$93),($T38&lt;=BRASS!$G$93),($AA38=BRASS!$E$93)),(BRASS!$C$93),(IF(AND($AR38=BRASS!$B$94,($T38&gt;=BRASS!$F$94),($T38&lt;=BRASS!$G$94),($AA38=BRASS!$E$94)),(BRASS!$C$94),(IF(AND($AR38=BRASS!$B$95,($T38&gt;=BRASS!$F$95),($T38&lt;=BRASS!$G$95),($AA38=BRASS!$E$95)),(BRASS!$C$95),(IF(AND($AR38=BRASS!$B$96,($T38&gt;=BRASS!$F$96),($T38&lt;=BRASS!$G$96),($AA38=BRASS!$E$96)),(BRASS!$C$96),(IF(AND($AR38=BRASS!$B$97,($T38&gt;=BRASS!$F$97),($T38&lt;=BRASS!$G$97),($AA38=BRASS!$E$97)),(BRASS!$C$97),("NA"))))))))))))))))))))))))))))))))))))))))))))))))))))))))))))))))))))))))))))</f>
        <v>NA</v>
      </c>
      <c r="BE38" s="97"/>
      <c r="BF38" s="82" t="str">
        <f t="shared" si="28"/>
        <v/>
      </c>
      <c r="BG38" s="82" t="str">
        <f t="shared" si="29"/>
        <v/>
      </c>
      <c r="BH38" s="82" t="str">
        <f>IF(AND($AR38=SS!$B$4,($T38&gt;=SS!$F$4),($T38&lt;=SS!$G$4),($V38=SS!$E$4)),(SS!$C$4),(IF(AND($AR38=SS!$B$5,($T38&gt;=SS!$F$5),($T38&lt;=SS!$G$5),($V38=SS!$E$5)),(SS!$C$5),(IF(AND($AR38=SS!$B$6,($T38&gt;=SS!$F$6),($T38&lt;=SS!$G$6),($V38=SS!$E$6)),(SS!$C$6),(IF(AND($AR38=SS!$B$7,($T38&gt;=SS!$F$7),($T38&lt;=SS!$G$7),($V38=SS!$E$7)),(SS!$C$7),(IF(AND($AR38=SS!$B$8,($T38&gt;=SS!$F$8),($T38&lt;=SS!$G$8),($V38=SS!$E$8)),(SS!$C$8),(IF(AND($AR38=SS!$B$9,($T38&gt;=SS!$F$9),($T38&lt;=SS!$G$9),($V38=SS!$E$9)),(SS!$C$9),(IF(AND($AR38=SS!$B$10,($T38&gt;=SS!$F$10),($T38&lt;=SS!$G$10),($V38=SS!$E$10)),(SS!$C$10),(IF(AND($AR38=SS!$B$11,($T38&gt;=SS!$F$11),($T38&lt;=SS!$G$11),($V38=SS!$E$11)),(SS!$C$11),(IF(AND($AR38=SS!$B$12,($T38&gt;=SS!$F$12),($T38&lt;=SS!$G$12),($V38=SS!$E$12)),(SS!$C$12),(IF(AND($AR38=SS!$B$13,($T38&gt;=SS!$F$13),($T38&lt;=SS!$G$13),($V38=SS!$E$13)),(SS!$C$13),(IF(AND($AR38=SS!$B$14,($T38&gt;=SS!$F$14),($T38&lt;=SS!$G$14),($V38=SS!$E$14)),(SS!$C$14),(IF(AND($AR38=SS!$B$15,($T38&gt;=SS!$F$15),($T38&lt;=SS!$G$15),($V38=SS!$E$15)),(SS!$C$15),(IF(AND($AR38=SS!$B$16,($T38&gt;=SS!$F$16),($T38&lt;=SS!$G$16),($V38=SS!$E$16)),(SS!$C$16),(IF(AND($AR38=SS!$B$17,($T38&gt;=SS!$F$17),($T38&lt;=SS!$G$17),($V38=SS!$E$17)),(SS!$C$17),(IF(AND($AR38=SS!$B$18,($T38&gt;=SS!$F$18),($T38&lt;=SS!$G$18),($V38=SS!$E$18)),(SS!$C$18),(IF(AND($AR38=SS!$B$19,($T38&gt;=SS!$F$19),($T38&lt;=SS!$G$19),($V38=SS!$E$19)),(SS!$C$19),(IF(AND($AR38=SS!$B$20,($T38&gt;=SS!$F$20),($T38&lt;=SS!$G$20),($V38=SS!$E$20)),(SS!$C$20),(IF(AND($AR38=SS!$B$21,($T38&gt;=SS!$F$21),($T38&lt;=SS!$G$21),($V38=SS!$E$21)),(SS!$C$21),(IF(AND($AR38=SS!$B$22,($T38&gt;=SS!$F$22),($T38&lt;=SS!$G$22),($V38=SS!$E$22)),(SS!$C$22),(IF(AND($AR38=SS!$B$23,($T38&gt;=SS!$F$23),($T38&lt;=SS!$G$23),($V38=SS!$E$23)),(SS!$C$23),(IF(AND($AR38=SS!$B$24,($T38&gt;=SS!$F$24),($T38&lt;=SS!$G$24),($V38=SS!$E$24)),(SS!$C$24),(IF(AND($AR38=SS!$B$25,($T38&gt;=SS!$F$25),($T38&lt;=SS!$G$25),($V38=SS!$E$25)),(SS!$C$25),(IF(AND($AR38=SS!$B$26,($T38&gt;=SS!$F$26),($T38&lt;=SS!$G$26),($V38=SS!$E$26)),(SS!$C$26),(IF(AND($AR38=SS!$B$27,($T38&gt;=SS!$F$27),($T38&lt;=SS!$G$27),($V38=SS!$E$27)),(SS!$C$27),(IF(AND($AR38=SS!$B$28,($T38&gt;=SS!$F$28),($T38&lt;=SS!$G$28),($V38=SS!$E$28)),(SS!$C$28),(IF(AND($AR38=SS!$B$29,($T38&gt;=SS!$F$29),($T38&lt;=SS!$G$29),($V38=SS!$E$29)),(SS!$C$29),(IF(AND($AR38=SS!$B$30,($T38&gt;=SS!$F$30),($T38&lt;=SS!$G$30),($V38=SS!$E$30)),(SS!$C$30),("NA"))))))))))))))))))))))))))))))))))))))))))))))))))))))</f>
        <v>NA</v>
      </c>
      <c r="BI38" s="83" t="str">
        <f>(IF(AND($AR38=SS!$B$31,($T38&gt;=SS!$F$31),($T38&lt;=SS!$G$31),($V38=SS!$E$31)),(SS!$C$31),(IF(AND($AR38=SS!$B$32,($T38&gt;=SS!$F$32),($T38&lt;=SS!$G$32),($V38=SS!$E$32)),(SS!$C$32),(IF(AND($AR38=SS!$B$33,($T38&gt;=SS!$F$33),($T38&lt;=SS!$G$33),($V38=SS!$E$33)),(SS!$C$33),(IF(AND($AR38=SS!$B$34,($T38&gt;=SS!$F$34),($T38&lt;=SS!$G$34),($V38=SS!$E$34)),(SS!$C$34),(IF(AND($AR38=SS!$B$35,($T38&gt;=SS!$F$35),($T38&lt;=SS!$G$35),($V38=SS!$E$35)),(SS!$C$35),(IF(AND($AR38=SS!$B$36,($T38&gt;=SS!$F$36),($T38&lt;=SS!$G$36),($V38=SS!$E$36)),(SS!$C$36),(IF(AND($AR38=SS!$B$37,($T38&gt;=SS!$F$37),($T38&lt;=SS!$G$37),($V38=SS!$E$37)),(SS!$C$37),(IF(AND($AR38=SS!$B$38,($T38&gt;=SS!$F$38),($T38&lt;=SS!$G$38),($V38=SS!$E$38)),(SS!$C$38),(IF(AND($AR38=SS!$B$39,($T38&gt;=SS!$F$39),($T38&lt;=SS!$G$39),($V38=SS!$E$39)),(SS!$C$39),(IF(AND($AR38=SS!$B$40,($T38&gt;=SS!$F$40),($T38&lt;=SS!$G$40),($V38=SS!$E$40)),(SS!$C$40),(IF(AND($AR38=SS!$B$41,($T38&gt;=SS!$F$41),($T38&lt;=SS!$G$41),($V38=SS!$E$41)),(SS!$C$41),(IF(AND($AR38=SS!$B$42,($T38&gt;=SS!$F$42),($T38&lt;=SS!$G$42),($V38=SS!$E$42)),(SS!$C$42),(IF(AND($AR38=SS!$B$43,($T38&gt;=SS!$F$43),($T38&lt;=SS!$G$43),($V38=SS!$E$43)),(SS!$C$43),(IF(AND($AR38=SS!$B$44,($T38&gt;=SS!$F$44),($T38&lt;=SS!$G$44),($V38=SS!$E$44)),(SS!$C$44),(IF(AND($AR38=SS!$B$45,($T38&gt;=SS!$F$45),($T38&lt;=SS!$G$45),($V38=SS!$E$45)),(SS!$C$45),(IF(AND($AR38=SS!$B$46,($T38&gt;=SS!$F$46),($T38&lt;=SS!$G$46),($V38=SS!$E$46)),(SS!$C$46),(IF(AND($AR38=SS!$B$47,($T38&gt;=SS!$F$47),($T38&lt;=SS!$G$47),($V38=SS!$E$47)),(SS!$C$47),(IF(AND($AR38=SS!$B$48,($T38&gt;=SS!$F$48),($T38&lt;=SS!$G$48),($V38=SS!$E$48)),(SS!$C$48),(IF(AND($AR38=SS!$B$49,($T38&gt;=SS!$F$49),($T38&lt;=SS!$G$49),($V38=SS!$E$49)),(SS!$C$49),(IF(AND($AR38=SS!$B$50,($T38&gt;=SS!$F$50),($T38&lt;=SS!$G$50),($V38=SS!$E$50)),(SS!$C$50),(IF(AND($AR38=SS!$B$51,($T38&gt;=SS!$F$51),($T38&lt;=SS!$G$51),($V38=SS!$E$51)),(SS!$C$51),(IF(AND($AR38=SS!$B$52,($T38&gt;=SS!$F$52),($T38&lt;=SS!$G$52),($V38=SS!$E$52)),(SS!$C$52),(IF(AND($AR38=SS!$B$53,($T38&gt;=SS!$F$53),($T38&lt;=SS!$G$53),($V38=SS!$E$53)),(SS!$C$53),(IF(AND($AR38=SS!$B$54,($T38&gt;=SS!$F$54),($T38&lt;=SS!$G$54),($V38=SS!$E$54)),(SS!$C$54),(IF(AND($AR38=SS!$B$55,($T38&gt;=SS!$F$55),($T38&lt;=SS!$G$55),($V38=SS!$E$55)),(SS!$C$55),(IF(AND($AR38=SS!$B$56,($T38&gt;=SS!$F$56),($T38&lt;=SS!$G$56),($V38=SS!$E$56)),(SS!$C$56),(IF(AND($AR38=SS!$B$57,($T38&gt;=SS!$F$57),($T38&lt;=SS!$G$57),($V38=SS!$E$57)),(SS!$C$57),(IF(AND($AR38=SS!$B$58,($T38&gt;=SS!$F$58),($T38&lt;=SS!$G$58),($V38=SS!$E$58)),(SS!$C$58),(IF(AND($AR38=SS!$B$59,($T38&gt;=SS!$F$59),($T38&lt;=SS!$G$59),($V38=SS!$E$59)),(SS!$C$59),(IF(AND($AR38=SS!$B$60,($T38&gt;=SS!$F$60),($T38&lt;=SS!$G$60),($V38=SS!$E$60)),(SS!$C$60),("NA")))))))))))))))))))))))))))))))))))))))))))))))))))))))))))))</f>
        <v>NA</v>
      </c>
      <c r="BJ38" s="82" t="str">
        <f>IF(AND($AR38=SS!$B$61,($T38&gt;=SS!$F$61),($T38&lt;=SS!$G$61),($V38=SS!$E$61)),(SS!$C$61),(IF(AND($AR38=SS!$B$62,($T38&gt;=SS!$F$62),($T38&lt;=SS!$G$62),($V38=SS!$E$62)),(SS!$C$62),(IF(AND($AR38=SS!$B$63,($T38&gt;=SS!$F$63),($T38&lt;=SS!$G$63),($V38=SS!$E$63)),(SS!$C$63),(IF(AND($AR38=SS!$B$64,($T38&gt;=SS!$F$64),($T38&lt;=SS!$G$64),($V38=SS!$E$64)),(SS!$C$64),(IF(AND($AR38=SS!$B$65,($T38&gt;=SS!$F$65),($T38&lt;=SS!$G$65),($V38=SS!$E$65)),(SS!$C$65),(IF(AND($AR38=SS!$B$66,($T38&gt;=SS!$F$66),($T38&lt;=SS!$G$66),($V38=SS!$E$66)),(SS!$C$66),(IF(AND($AR38=SS!$B$67,($T38&gt;=SS!$F$67),($T38&lt;=SS!$G$67),($V38=SS!$E$67)),(SS!$C$67),(IF(AND($AR38=SS!$B$68,($T38&gt;=SS!$F$68),($T38&lt;=SS!$G$68),($V38=SS!$E$68)),(SS!$C$68),(IF(AND($AR38=SS!$B$69,($T38&gt;=SS!$F$69),($T38&lt;=SS!$G$69),($V38=SS!$E$69)),(SS!$C$69),(IF(AND($AR38=SS!$B$70,($T38&gt;=SS!$F$70),($T38&lt;=SS!$G$70),($V38=SS!$E$70)),(SS!$C$70),(IF(AND($AR38=SS!$B$71,($T38&gt;=SS!$F$71),($T38&lt;=SS!$G$71),($V38=SS!$E$71)),(SS!$C$71),(IF(AND($AR38=SS!$B$72,($T38&gt;=SS!$F$72),($T38&lt;=SS!$G$72),($V38=SS!$E$72)),(SS!$C$72),(IF(AND($AR38=SS!$B$73,($T38&gt;=SS!$F$73),($T38&lt;=SS!$G$73),($V38=SS!$E$73)),(SS!$C$73),(IF(AND($AR38=SS!$B$74,($T38&gt;=SS!$F$74),($T38&lt;=SS!$G$74),($V38=SS!$E$74)),(SS!$C$74),(IF(AND($AR38=SS!$B$75,($T38&gt;=SS!$F$75),($T38&lt;=SS!$G$75),($V38=SS!$E$75)),(SS!$C$75),(IF(AND($AR38=SS!$B$76,($T38&gt;=SS!$F$76),($T38&lt;=SS!$G$76),($V38=SS!$E$76)),(SS!$C$76),("NA"))))))))))))))))))))))))))))))))</f>
        <v>NA</v>
      </c>
      <c r="BK38" s="82" t="str">
        <f>IF(AND($AR38=SS!$B$77,($T38&gt;=SS!$F$77),($T38&lt;=SS!$G$77),($V38=SS!$E$77)),(SS!$C$77),(IF(AND($AR38=SS!$B$78,($T38&gt;=SS!$F$78),($T38&lt;=SS!$G$78),($V38=SS!$E$78)),(SS!$C$78),(IF(AND($AR38=SS!$B$79,($T38&gt;=SS!$F$79),($T38&lt;=SS!$G$79),($V38=SS!$E$79)),(SS!$C$79),(IF(AND($AR38=SS!$B$80,($T38&gt;=SS!$F$80),($T38&lt;=SS!$G$80),($V38=SS!$E$80)),(SS!$C$80),(IF(AND($AR38=SS!$B$81,($T38&gt;=SS!$F$81),($T38&lt;=SS!$G$81),($V38=SS!$E$81)),(SS!$C$81),(IF(AND($AR38=SS!$B$82,($T38&gt;=SS!$F$82),($T38&lt;=SS!$G$82),($V38=SS!$E$82)),(SS!$C$82),(IF(AND($AR38=SS!$B$83,($T38&gt;=SS!$F$83),($T38&lt;=SS!$G$83),($V38=SS!$E$83)),(SS!$C$83),(IF(AND($AR38=SS!$B$84,($T38&gt;=SS!$F$84),($T38&lt;=SS!$G$84),($V38=SS!$E$84)),(SS!$C$84),(IF(AND($AR38=SS!$B$85,($T38&gt;=SS!$F$85),($T38&lt;=SS!$G$85),($V38=SS!$E$85)),(SS!$C$85),(IF(AND($AR38=SS!$B$86,($T38&gt;=SS!$F$86),($T38&lt;=SS!$G$86),($V38=SS!$E$86)),(SS!$C$86),(IF(AND($AR38=SS!$B$87,($T38&gt;=SS!$F$87),($T38&lt;=SS!$G$87),($V38=SS!$E$87)),(SS!$C$87),(IF(AND($AR38=SS!$B$88,($T38&gt;=SS!$F$88),($T38&lt;=SS!$G$88),($V38=SS!$E$88)),(SS!$C$88),(IF(AND($AR38=SS!$B$89,($T38&gt;=SS!$F$89),($T38&lt;=SS!$G$89),($V38=SS!$E$89)),(SS!$C$89),(IF(AND($AR38=SS!$B$90,($T38&gt;=SS!$F$90),($T38&lt;=SS!$G$90),($V38=SS!$E$90)),(SS!$C$90),(IF(AND($AR38=SS!$B$91,($T38&gt;=SS!$F$91),($T38&lt;=SS!$G$91),($V38=SS!$E$91)),(SS!$C$91),(IF(AND($AR38=SS!$B$92,($T38&gt;=SS!$F$92),($T38&lt;=SS!$G$92),($V38=SS!$E$92)),(SS!$C$92),(IF(AND($AR38=SS!$B$93,($T38&gt;=SS!$F$93),($T38&lt;=SS!$G$93),($V38=SS!$E$93)),(SS!$C$93),(IF(AND($AR38=SS!$B$94,($T38&gt;=SS!$F$94),($T38&lt;=SS!$G$94),($V38=SS!$E$94)),(SS!$C$94),(IF(AND($AR38=SS!$B$95,($T38&gt;=SS!$F$95),($T38&lt;=SS!$G$95),($V38=SS!$E$95)),(SS!$C$95),(IF(AND($AR38=SS!$B$96,($T38&gt;=SS!$F$96),($T38&lt;=SS!$G$96),($V38=SS!$E$96)),(SS!$C$96),("NA"))))))))))))))))))))))))))))))))))))))))</f>
        <v>NA</v>
      </c>
      <c r="BL38" s="82" t="str">
        <f t="shared" si="30"/>
        <v/>
      </c>
      <c r="BM38" s="82" t="str">
        <f t="shared" si="31"/>
        <v/>
      </c>
      <c r="BN38" s="82" t="str">
        <f>IF(AND($AR38=SS!$B$4,($T38&gt;=SS!$F$4),($T38&lt;=SS!$G$4),($AA38=SS!$E$4)),(SS!$C$4),(IF(AND($AR38=SS!$B$5,($T38&gt;=SS!$F$5),($T38&lt;=SS!$G$5),($AA38=SS!$E$5)),(SS!$C$5),(IF(AND($AR38=SS!$B$6,($T38&gt;=SS!$F$6),($T38&lt;=SS!$G$6),($AA38=SS!$E$6)),(SS!$C$6),(IF(AND($AR38=SS!$B$7,($T38&gt;=SS!$F$7),($T38&lt;=SS!$G$7),($AA38=SS!$E$7)),(SS!$C$7),(IF(AND($AR38=SS!$B$8,($T38&gt;=SS!$F$8),($T38&lt;=SS!$G$8),($AA38=SS!$E$8)),(SS!$C$8),(IF(AND($AR38=SS!$B$9,($T38&gt;=SS!$F$9),($T38&lt;=SS!$G$9),($AA38=SS!$E$9)),(SS!$C$9),(IF(AND($AR38=SS!$B$10,($T38&gt;=SS!$F$10),($T38&lt;=SS!$G$10),($AA38=SS!$E$10)),(SS!$C$10),(IF(AND($AR38=SS!$B$11,($T38&gt;=SS!$F$11),($T38&lt;=SS!$G$11),($AA38=SS!$E$11)),(SS!$C$11),(IF(AND($AR38=SS!$B$12,($T38&gt;=SS!$F$12),($T38&lt;=SS!$G$12),($AA38=SS!$E$12)),(SS!$C$12),(IF(AND($AR38=SS!$B$13,($T38&gt;=SS!$F$13),($T38&lt;=SS!$G$13),($AA38=SS!$E$13)),(SS!$C$13),(IF(AND($AR38=SS!$B$14,($T38&gt;=SS!$F$14),($T38&lt;=SS!$G$14),($AA38=SS!$E$14)),(SS!$C$14),(IF(AND($AR38=SS!$B$15,($T38&gt;=SS!$F$15),($T38&lt;=SS!$G$15),($AA38=SS!$E$15)),(SS!$C$15),(IF(AND($AR38=SS!$B$16,($T38&gt;=SS!$F$16),($T38&lt;=SS!$G$16),($AA38=SS!$E$16)),(SS!$C$16),(IF(AND($AR38=SS!$B$17,($T38&gt;=SS!$F$17),($T38&lt;=SS!$G$17),($AA38=SS!$E$17)),(SS!$C$17),(IF(AND($AR38=SS!$B$18,($T38&gt;=SS!$F$18),($T38&lt;=SS!$G$18),($AA38=SS!$E$18)),(SS!$C$18),(IF(AND($AR38=SS!$B$19,($T38&gt;=SS!$F$19),($T38&lt;=SS!$G$19),($AA38=SS!$E$19)),(SS!$C$19),(IF(AND($AR38=SS!$B$20,($T38&gt;=SS!$F$20),($T38&lt;=SS!$G$20),($AA38=SS!$E$20)),(SS!$C$20),(IF(AND($AR38=SS!$B$21,($T38&gt;=SS!$F$21),($T38&lt;=SS!$G$21),($AA38=SS!$E$21)),(SS!$C$21),(IF(AND($AR38=SS!$B$22,($T38&gt;=SS!$F$22),($T38&lt;=SS!$G$22),($AA38=SS!$E$22)),(SS!$C$22),(IF(AND($AR38=SS!$B$23,($T38&gt;=SS!$F$23),($T38&lt;=SS!$G$23),($AA38=SS!$E$23)),(SS!$C$23),(IF(AND($AR38=SS!$B$24,($T38&gt;=SS!$F$24),($T38&lt;=SS!$G$24),($AA38=SS!$E$24)),(SS!$C$24),(IF(AND($AR38=SS!$B$25,($T38&gt;=SS!$F$25),($T38&lt;=SS!$G$25),($AA38=SS!$E$25)),(SS!$C$25),(IF(AND($AR38=SS!$B$26,($T38&gt;=SS!$F$26),($T38&lt;=SS!$G$26),($AA38=SS!$E$26)),(SS!$C$26),(IF(AND($AR38=SS!$B$27,($T38&gt;=SS!$F$27),($T38&lt;=SS!$G$27),($AA38=SS!$E$27)),(SS!$C$27),(IF(AND($AR38=SS!$B$28,($T38&gt;=SS!$F$28),($T38&lt;=SS!$G$28),($AA38=SS!$E$28)),(SS!$C$28),(IF(AND($AR38=SS!$B$29,($T38&gt;=SS!$F$29),($T38&lt;=SS!$G$29),($AA38=SS!$E$29)),(SS!$C$29),(IF(AND($AR38=SS!$B$30,($T38&gt;=SS!$F$30),($T38&lt;=SS!$G$30),($AA38=SS!$E$30)),(SS!$C$30),(IF(AND($AR38=SS!$B$31,($T38&gt;=SS!$F$31),($T38&lt;=SS!$G$31),($AA38=SS!$E$31)),(SS!$C$31),(IF(AND($AR38=SS!$B$32,($T38&gt;=SS!$F$32),($T38&lt;=SS!$G$32),($AA38=SS!$E$32)),(SS!$C$32),(IF(AND($AR38=SS!$B$33,($T38&gt;=SS!$F$33),($T38&lt;=SS!$G$33),($AA38=SS!$E$33)),(SS!$C$33),(IF(AND($AR38=SS!$B$34,($T38&gt;=SS!$F$34),($T38&lt;=SS!$G$34),($AA38=SS!$E$34)),(SS!$C$34),(IF(AND($AR38=SS!$B$35,($T38&gt;=SS!$F$35),($T38&lt;=SS!$G$35),($AA38=SS!$E$35)),(SS!$C$35),(IF(AND($AR38=SS!$B$36,($T38&gt;=SS!$F$36),($T38&lt;=SS!$G$36),($AA38=SS!$E$36)),(SS!$C$36),(IF(AND($AR38=SS!$B$37,($T38&gt;=SS!$F$37),($T38&lt;=SS!$G$37),($AA38=SS!$E$37)),(SS!$C$37),(IF(AND($AR38=SS!$B$38,($T38&gt;=SS!$F$38),($T38&lt;=SS!$G$38),($AA38=SS!$E$38)),(SS!$C$38),(IF(AND($AR38=SS!$B$39,($T38&gt;=SS!$F$39),($T38&lt;=SS!$G$39),($AA38=SS!$E$39)),(SS!$C$39),(IF(AND($AR38=SS!$B$40,($T38&gt;=SS!$F$40),($T38&lt;=SS!$G$40),($AA38=SS!$E$40)),(SS!$C$40),(IF(AND($AR38=SS!$B$41,($T38&gt;=SS!$F$41),($T38&lt;=SS!$G$41),($AA38=SS!$E$41)),(SS!$C$41),(IF(AND($AR38=SS!$B$42,($T38&gt;=SS!$F$42),($T38&lt;=SS!$G$42),($AA38=SS!$E$42)),(SS!$C$42),(IF(AND($AR38=SS!$B$43,($T38&gt;=SS!$F$43),($T38&lt;=SS!$G$43),($AA38=SS!$E$43)),(SS!$C$43),(IF(AND($AR38=SS!$B$44,($T38&gt;=SS!$F$44),($T38&lt;=SS!$G$44),($AA38=SS!$E$44)),(SS!$C$44),(IF(AND($AR38=SS!$B$45,($T38&gt;=SS!$F$45),($T38&lt;=SS!$G$45),($AA38=SS!$E$45)),(SS!$C$45),(IF(AND($AR38=SS!$B$46,($T38&gt;=SS!$F$46),($T38&lt;=SS!$G$46),($AA38=SS!$E$46)),(SS!$C$46),(IF(AND($AR38=SS!$B$47,($T38&gt;=SS!$F$47),($T38&lt;=SS!$G$47),($AA38=SS!$E$47)),(SS!$C$47),(IF(AND($AR38=SS!$B$48,($T38&gt;=SS!$F$48),($T38&lt;=SS!$G$48),($AA38=SS!$E$48)),(SS!$C$48),(IF(AND($AR38=SS!$B$49,($T38&gt;=SS!$F$49),($T38&lt;=SS!$G$49),($AA38=SS!$E$49)),(SS!$C$49),(IF(AND($AR38=SS!$B$50,($T38&gt;=SS!$F$50),($T38&lt;=SS!$G$50),($AA38=SS!$E$50)),(SS!$C$50),(IF(AND($AR38=SS!$B$51,($T38&gt;=SS!$F$51),($T38&lt;=SS!$G$51),($AA38=SS!$E$51)),(SS!$C$51),(IF(AND($AR38=SS!$B$52,($T38&gt;=SS!$F$52),($T38&lt;=SS!$G$52),($AA38=SS!$E$52)),(SS!$C$52),(IF(AND($AR38=SS!$B$53,($T38&gt;=SS!$F$53),($T38&lt;=SS!$G$53),($AA38=SS!$E$53)),(SS!$C$53),(IF(AND($AR38=SS!$B$54,($T38&gt;=SS!$F$54),($T38&lt;=SS!$G$54),($AA38=SS!$E$54)),(SS!$C$54),(IF(AND($AR38=SS!$B$55,($T38&gt;=SS!$F$55),($T38&lt;=SS!$G$55),($AA38=SS!$E$55)),(SS!$C$55),(IF(AND($AR38=SS!$B$56,($T38&gt;=SS!$F$56),($T38&lt;=SS!$G$56),($AA38=SS!$E$56)),(SS!$C$56),(IF(AND($AR38=SS!$B$57,($T38&gt;=SS!$F$57),($T38&lt;=SS!$G$57),($AA38=SS!$E$57)),(SS!$C$57),(IF(AND($AR38=SS!$B$58,($T38&gt;=SS!$F$58),($T38&lt;=SS!$G$58),($AA38=SS!$E$58)),(SS!$C$58),(IF(AND($AR38=SS!$B$59,($T38&gt;=SS!$F$59),($T38&lt;=SS!$G$59),($AA38=SS!$E$59)),(SS!$C$59),("NA"))))))))))))))))))))))))))))))))))))))))))))))))))))))))))))))))))))))))))))))))))))))))))))))))))))))))))))))))</f>
        <v>NA</v>
      </c>
      <c r="BO38" s="83" t="str">
        <f>(IF(AND($AR38=SS!$B$31,($T38&gt;=SS!$F$31),($T38&lt;=SS!$G$31),($AA38=SS!$E$31)),(SS!$C$31),(IF(AND($AR38=SS!$B$32,($T38&gt;=SS!$F$32),($T38&lt;=SS!$G$32),($AA38=SS!$E$32)),(SS!$C$32),(IF(AND($AR38=SS!$B$33,($T38&gt;=SS!$F$33),($T38&lt;=SS!$G$33),($AA38=SS!$E$33)),(SS!$C$33),(IF(AND($AR38=SS!$B$34,($T38&gt;=SS!$F$34),($T38&lt;=SS!$G$34),($AA38=SS!$E$34)),(SS!$C$34),(IF(AND($AR38=SS!$B$35,($T38&gt;=SS!$F$35),($T38&lt;=SS!$G$35),($AA38=SS!$E$35)),(SS!$C$35),(IF(AND($AR38=SS!$B$36,($T38&gt;=SS!$F$36),($T38&lt;=SS!$G$36),($AA38=SS!$E$36)),(SS!$C$36),(IF(AND($AR38=SS!$B$37,($T38&gt;=SS!$F$37),($T38&lt;=SS!$G$37),($AA38=SS!$E$37)),(SS!$C$37),(IF(AND($AR38=SS!$B$38,($T38&gt;=SS!$F$38),($T38&lt;=SS!$G$38),($AA38=SS!$E$38)),(SS!$C$38),(IF(AND($AR38=SS!$B$39,($T38&gt;=SS!$F$39),($T38&lt;=SS!$G$39),($AA38=SS!$E$39)),(SS!$C$39),(IF(AND($AR38=SS!$B$40,($T38&gt;=SS!$F$40),($T38&lt;=SS!$G$40),($AA38=SS!$E$40)),(SS!$C$40),(IF(AND($AR38=SS!$B$41,($T38&gt;=SS!$F$41),($T38&lt;=SS!$G$41),($AA38=SS!$E$41)),(SS!$C$41),(IF(AND($AR38=SS!$B$42,($T38&gt;=SS!$F$42),($T38&lt;=SS!$G$42),($AA38=SS!$E$42)),(SS!$C$42),(IF(AND($AR38=SS!$B$43,($T38&gt;=SS!$F$43),($T38&lt;=SS!$G$43),($AA38=SS!$E$43)),(SS!$C$43),(IF(AND($AR38=SS!$B$44,($T38&gt;=SS!$F$44),($T38&lt;=SS!$G$44),($AA38=SS!$E$44)),(SS!$C$44),(IF(AND($AR38=SS!$B$45,($T38&gt;=SS!$F$45),($T38&lt;=SS!$G$45),($AA38=SS!$E$45)),(SS!$C$45),(IF(AND($AR38=SS!$B$46,($T38&gt;=SS!$F$46),($T38&lt;=SS!$G$46),($AA38=SS!$E$46)),(SS!$C$46),(IF(AND($AR38=SS!$B$47,($T38&gt;=SS!$F$47),($T38&lt;=SS!$G$47),($AA38=SS!$E$47)),(SS!$C$47),(IF(AND($AR38=SS!$B$48,($T38&gt;=SS!$F$48),($T38&lt;=SS!$G$48),($AA38=SS!$E$48)),(SS!$C$48),(IF(AND($AR38=SS!$B$49,($T38&gt;=SS!$F$49),($T38&lt;=SS!$G$49),($AA38=SS!$E$49)),(SS!$C$49),(IF(AND($AR38=SS!$B$50,($T38&gt;=SS!$F$50),($T38&lt;=SS!$G$50),($AA38=SS!$E$50)),(SS!$C$50),(IF(AND($AR38=SS!$B$51,($T38&gt;=SS!$F$51),($T38&lt;=SS!$G$51),($AA38=SS!$E$51)),(SS!$C$51),(IF(AND($AR38=SS!$B$52,($T38&gt;=SS!$F$52),($T38&lt;=SS!$G$52),($AA38=SS!$E$52)),(SS!$C$52),(IF(AND($AR38=SS!$B$53,($T38&gt;=SS!$F$53),($T38&lt;=SS!$G$53),($AA38=SS!$E$53)),(SS!$C$53),(IF(AND($AR38=SS!$B$54,($T38&gt;=SS!$F$54),($T38&lt;=SS!$G$54),($AA38=SS!$E$54)),(SS!$C$54),(IF(AND($AR38=SS!$B$55,($T38&gt;=SS!$F$55),($T38&lt;=SS!$G$55),($AA38=SS!$E$55)),(SS!$C$55),(IF(AND($AR38=SS!$B$56,($T38&gt;=SS!$F$56),($T38&lt;=SS!$G$56),($AA38=SS!$E$56)),(SS!$C$56),(IF(AND($AR38=SS!$B$57,($T38&gt;=SS!$F$57),($T38&lt;=SS!$G$57),($AA38=SS!$E$57)),(SS!$C$57),(IF(AND($AR38=SS!$B$58,($T38&gt;=SS!$F$58),($T38&lt;=SS!$G$58),($AA38=SS!$E$58)),(SS!$C$58),(IF(AND($AR38=SS!$B$59,($T38&gt;=SS!$F$59),($T38&lt;=SS!$G$59),($AA38=SS!$E$59)),(SS!$C$59),("NA")))))))))))))))))))))))))))))))))))))))))))))))))))))))))))</f>
        <v>NA</v>
      </c>
      <c r="BP38" s="152" t="str">
        <f>IF(AND($AR38=SS!$B$61,($T38&gt;=SS!$F$61),($T38&lt;=SS!$G$61),($AA38=SS!$E$61)),(SS!$C$61),(IF(AND($AR38=SS!$B$62,($T38&gt;=SS!$F$62),($T38&lt;=SS!$G$62),($AA38=SS!$E$62)),(SS!$C$62),(IF(AND($AR38=SS!$B$63,($T38&gt;=SS!$F$63),($T38&lt;=SS!$G$63),($AA38=SS!$E$63)),(SS!$C$63),(IF(AND($AR38=SS!$B$64,($T38&gt;=SS!$F$64),($T38&lt;=SS!$G$64),($AA38=SS!$E$64)),(SS!$C$64),(IF(AND($AR38=SS!$B$65,($T38&gt;=SS!$F$65),($T38&lt;=SS!$G$65),($AA38=SS!$E$65)),(SS!$C$65),(IF(AND($AR38=SS!$B$66,($T38&gt;=SS!$F$66),($T38&lt;=SS!$G$66),($AA38=SS!$E$66)),(SS!$C$66),(IF(AND($AR38=SS!$B$67,($T38&gt;=SS!$F$67),($T38&lt;=SS!$G$67),($AA38=SS!$E$67)),(SS!$C$67),(IF(AND($AR38=SS!$B$68,($T38&gt;=SS!$F$68),($T38&lt;=SS!$G$68),($AA38=SS!$E$68)),(SS!$C$68),(IF(AND($AR38=SS!$B$69,($T38&gt;=SS!$F$69),($T38&lt;=SS!$G$69),($AA38=SS!$E$69)),(SS!$C$69),(IF(AND($AR38=SS!$B$70,($T38&gt;=SS!$F$70),($T38&lt;=SS!$G$70),($AA38=SS!$E$70)),(SS!$C$70),(IF(AND($AR38=SS!$B$71,($T38&gt;=SS!$F$71),($T38&lt;=SS!$G$71),($AA38=SS!$E$71)),(SS!$C$71),(IF(AND($AR38=SS!$B$72,($T38&gt;=SS!$F$72),($T38&lt;=SS!$G$72),($AA38=SS!$E$72)),(SS!$C$72),(IF(AND($AR38=SS!$B$73,($T38&gt;=SS!$F$73),($T38&lt;=SS!$G$73),($AA38=SS!$E$73)),(SS!$C$73),(IF(AND($AR38=SS!$B$74,($T38&gt;=SS!$F$74),($T38&lt;=SS!$G$74),($AA38=SS!$E$74)),(SS!$C$74),(IF(AND($AR38=SS!$B$75,($T38&gt;=SS!$F$75),($T38&lt;=SS!$G$75),($AA38=SS!$E$75)),(SS!$C$75),(IF(AND($AR38=SS!$B$76,($T38&gt;=SS!$F$76),($T38&lt;=SS!$G$76),($AA38=SS!$E$76)),(SS!$C$76),("NA"))))))))))))))))))))))))))))))))</f>
        <v>NA</v>
      </c>
      <c r="BQ38" s="152" t="str">
        <f>IF(AND($AR38=SS!$B$77,($T38&gt;=SS!$F$77),($T38&lt;=SS!$G$77),($AA38=SS!$E$77)),(SS!$C$77),(IF(AND($AR38=SS!$B$78,($T38&gt;=SS!$F$78),($T38&lt;=SS!$G$78),($AA38=SS!$E$78)),(SS!$C$78),(IF(AND($AR38=SS!$B$79,($T38&gt;=SS!$F$79),($T38&lt;=SS!$G$79),($AA38=SS!$E$79)),(SS!$C$79),(IF(AND($AR38=SS!$B$80,($T38&gt;=SS!$F$80),($T38&lt;=SS!$G$80),($AA38=SS!$E$80)),(SS!$C$80),(IF(AND($AR38=SS!$B$81,($T38&gt;=SS!$F$81),($T38&lt;=SS!$G$81),($AA38=SS!$E$81)),(SS!$C$81),(IF(AND($AR38=SS!$B$82,($T38&gt;=SS!$F$82),($T38&lt;=SS!$G$82),($AA38=SS!$E$82)),(SS!$C$82),(IF(AND($AR38=SS!$B$83,($T38&gt;=SS!$F$83),($T38&lt;=SS!$G$83),($AA38=SS!$E$83)),(SS!$C$83),(IF(AND($AR38=SS!$B$84,($T38&gt;=SS!$F$84),($T38&lt;=SS!$G$84),($AA38=SS!$E$84)),(SS!$C$84),(IF(AND($AR38=SS!$B$85,($T38&gt;=SS!$F$85),($T38&lt;=SS!$G$85),($AA38=SS!$E$85)),(SS!$C$85),(IF(AND($AR38=SS!$B$86,($T38&gt;=SS!$F$86),($T38&lt;=SS!$G$86),($AA38=SS!$E$86)),(SS!$C$86),(IF(AND($AR38=SS!$B$87,($T38&gt;=SS!$F$87),($T38&lt;=SS!$G$87),($AA38=SS!$E$87)),(SS!$C$87),(IF(AND($AR38=SS!$B$88,($T38&gt;=SS!$F$88),($T38&lt;=SS!$G$88),($AA38=SS!$E$88)),(SS!$C$88),(IF(AND($AR38=SS!$B$89,($T38&gt;=SS!$F$89),($T38&lt;=SS!$G$89),($AA38=SS!$E$89)),(SS!$C$89),(IF(AND($AR38=SS!$B$90,($T38&gt;=SS!$F$90),($T38&lt;=SS!$G$90),($AA38=SS!$E$90)),(SS!$C$90),(IF(AND($AR38=SS!$B$91,($T38&gt;=SS!$F$91),($T38&lt;=SS!$G$91),($AA38=SS!$E$91)),(SS!$C$91),(IF(AND($AR38=SS!$B$92,($T38&gt;=SS!$F$92),($T38&lt;=SS!$G$92),($AA38=SS!$E$92)),(SS!$C$92),(IF(AND($AR38=SS!$B$93,($T38&gt;=SS!$F$93),($T38&lt;=SS!$G$93),($AA38=SS!$E$93)),(SS!$C$93),(IF(AND($AR38=SS!$B$94,($T38&gt;=SS!$F$94),($T38&lt;=SS!$G$94),($AA38=SS!$E$94)),(SS!$C$94),(IF(AND($AR38=SS!$B$95,($T38&gt;=SS!$F$95),($T38&lt;=SS!$G$95),($AA38=SS!$E$95)),(SS!$C$95),(IF(AND($AR38=SS!$B$96,($T38&gt;=SS!$F$96),($T38&lt;=SS!$G$96),($AA38=SS!$E$96)),(SS!$C$96),("NA"))))))))))))))))))))))))))))))))))))))))</f>
        <v>NA</v>
      </c>
      <c r="BR38" s="80"/>
    </row>
  </sheetData>
  <sheetProtection formatCells="0" formatColumns="0" formatRows="0" insertColumns="0" insertRows="0" insertHyperlinks="0" deleteColumns="0" deleteRows="0" sort="0" autoFilter="0" pivotTables="0"/>
  <mergeCells count="99">
    <mergeCell ref="A1:AF1"/>
    <mergeCell ref="X14:X20"/>
    <mergeCell ref="Y14:Y20"/>
    <mergeCell ref="Z14:Z20"/>
    <mergeCell ref="V12:V13"/>
    <mergeCell ref="V14:V20"/>
    <mergeCell ref="W12:W13"/>
    <mergeCell ref="AB14:AB20"/>
    <mergeCell ref="AA14:AA20"/>
    <mergeCell ref="AC9:AC11"/>
    <mergeCell ref="AA12:AA13"/>
    <mergeCell ref="AB12:AB13"/>
    <mergeCell ref="AC12:AC13"/>
    <mergeCell ref="S9:S11"/>
    <mergeCell ref="T9:T11"/>
    <mergeCell ref="U9:U11"/>
    <mergeCell ref="V9:V11"/>
    <mergeCell ref="W9:W11"/>
    <mergeCell ref="AD12:AD13"/>
    <mergeCell ref="X9:X11"/>
    <mergeCell ref="Y9:Y11"/>
    <mergeCell ref="Z9:Z11"/>
    <mergeCell ref="AA9:AA11"/>
    <mergeCell ref="AB9:AB11"/>
    <mergeCell ref="X12:X13"/>
    <mergeCell ref="Y12:Y13"/>
    <mergeCell ref="Z12:Z13"/>
    <mergeCell ref="B12:B13"/>
    <mergeCell ref="C9:C11"/>
    <mergeCell ref="C12:C13"/>
    <mergeCell ref="K9:K11"/>
    <mergeCell ref="L9:L11"/>
    <mergeCell ref="L12:L13"/>
    <mergeCell ref="G9:G20"/>
    <mergeCell ref="H9:H20"/>
    <mergeCell ref="F32:F33"/>
    <mergeCell ref="F34:F36"/>
    <mergeCell ref="AG5:AH5"/>
    <mergeCell ref="AI5:AJ5"/>
    <mergeCell ref="B14:B20"/>
    <mergeCell ref="P9:P11"/>
    <mergeCell ref="P12:P13"/>
    <mergeCell ref="P14:P20"/>
    <mergeCell ref="R9:R11"/>
    <mergeCell ref="R12:R13"/>
    <mergeCell ref="R14:R20"/>
    <mergeCell ref="I9:I20"/>
    <mergeCell ref="J9:J20"/>
    <mergeCell ref="L14:L20"/>
    <mergeCell ref="M9:M11"/>
    <mergeCell ref="M12:M13"/>
    <mergeCell ref="AC22:AC31"/>
    <mergeCell ref="AD22:AD31"/>
    <mergeCell ref="AE22:AE31"/>
    <mergeCell ref="AQ3:BQ3"/>
    <mergeCell ref="BF4:BQ4"/>
    <mergeCell ref="AR4:BD4"/>
    <mergeCell ref="AS5:AX5"/>
    <mergeCell ref="AY5:BD5"/>
    <mergeCell ref="BF5:BK5"/>
    <mergeCell ref="BL5:BQ5"/>
    <mergeCell ref="AE12:AE13"/>
    <mergeCell ref="AC14:AC20"/>
    <mergeCell ref="AD14:AD20"/>
    <mergeCell ref="AE14:AE20"/>
    <mergeCell ref="AD9:AD11"/>
    <mergeCell ref="AE9:AE11"/>
    <mergeCell ref="X22:X31"/>
    <mergeCell ref="Y22:Y31"/>
    <mergeCell ref="Z22:Z31"/>
    <mergeCell ref="AA22:AA31"/>
    <mergeCell ref="AB22:AB31"/>
    <mergeCell ref="S14:S20"/>
    <mergeCell ref="T14:T20"/>
    <mergeCell ref="W14:W20"/>
    <mergeCell ref="A22:A31"/>
    <mergeCell ref="R22:R31"/>
    <mergeCell ref="S22:S31"/>
    <mergeCell ref="T22:T31"/>
    <mergeCell ref="U14:U20"/>
    <mergeCell ref="M14:M20"/>
    <mergeCell ref="A9:A20"/>
    <mergeCell ref="S12:S13"/>
    <mergeCell ref="T12:T13"/>
    <mergeCell ref="U12:U13"/>
    <mergeCell ref="P22:P31"/>
    <mergeCell ref="B22:B31"/>
    <mergeCell ref="B9:B11"/>
    <mergeCell ref="C22:C31"/>
    <mergeCell ref="L22:L31"/>
    <mergeCell ref="M22:M31"/>
    <mergeCell ref="I22:I31"/>
    <mergeCell ref="W22:W31"/>
    <mergeCell ref="G22:G31"/>
    <mergeCell ref="H22:H31"/>
    <mergeCell ref="J22:J31"/>
    <mergeCell ref="K22:K31"/>
    <mergeCell ref="U22:U31"/>
    <mergeCell ref="V22:V31"/>
  </mergeCells>
  <phoneticPr fontId="15" type="noConversion"/>
  <conditionalFormatting sqref="G9:N9 P9:R9 Q10:Q11 N10:N20 P12:R12 Q13 P14:R14 Q15:Q20 F21:Q21 P21:R22 G22:J22 L22:N22 N23:N31 Q23:Q31 G26:J26 L26:M26 G30:J30 L30:M30 F32:Q32 P32:R36 F34:Q34">
    <cfRule type="cellIs" dxfId="5" priority="36" operator="equal">
      <formula>0</formula>
    </cfRule>
  </conditionalFormatting>
  <conditionalFormatting sqref="M12">
    <cfRule type="cellIs" dxfId="4" priority="5" operator="equal">
      <formula>0</formula>
    </cfRule>
  </conditionalFormatting>
  <conditionalFormatting sqref="M14">
    <cfRule type="cellIs" dxfId="3" priority="4" operator="equal">
      <formula>0</formula>
    </cfRule>
  </conditionalFormatting>
  <conditionalFormatting sqref="O9:O20">
    <cfRule type="cellIs" dxfId="2" priority="3" operator="equal">
      <formula>0</formula>
    </cfRule>
  </conditionalFormatting>
  <conditionalFormatting sqref="O22:O31">
    <cfRule type="cellIs" dxfId="1" priority="1" operator="equal">
      <formula>0</formula>
    </cfRule>
  </conditionalFormatting>
  <conditionalFormatting sqref="W9 AB9 W12 AB12 W14 AB14 W21:W22 AB21:AB22 W32:W37 AB32:AB37">
    <cfRule type="cellIs" dxfId="0" priority="48" operator="equal">
      <formula>FALSE</formula>
    </cfRule>
  </conditionalFormatting>
  <printOptions horizontalCentered="1"/>
  <pageMargins left="0.62992125984251968" right="0.62992125984251968" top="0.62992125984251968" bottom="0.62992125984251968" header="0.31496062992125984" footer="0.31496062992125984"/>
  <pageSetup paperSize="8" scale="25" fitToHeight="10" orientation="landscape" r:id="rId1"/>
  <headerFooter>
    <oddHeader xml:space="preserve">&amp;C&amp;12Classification: &amp;KFF0000Project 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BRASS!$T$4:$T$43</xm:f>
          </x14:formula1>
          <xm:sqref>V9 AA9 V12 AA12 AA14 V32:V37 V14 V21:V22 AA21:AA22 AA32:AA37</xm:sqref>
        </x14:dataValidation>
        <x14:dataValidation type="list" allowBlank="1" showInputMessage="1" showErrorMessage="1" xr:uid="{00000000-0002-0000-0600-000001000000}">
          <x14:formula1>
            <xm:f>BRASS!$AE$1:$AE$2</xm:f>
          </x14:formula1>
          <xm:sqref>X9 AC9 X12 AC12 X14 AC14 X32:X37 X21:X22 AC21:AC22 AC32:AC37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N64"/>
  <sheetViews>
    <sheetView view="pageBreakPreview" zoomScaleNormal="100" zoomScaleSheetLayoutView="100" workbookViewId="0">
      <selection activeCell="P49" sqref="P49"/>
    </sheetView>
  </sheetViews>
  <sheetFormatPr defaultColWidth="8.81640625" defaultRowHeight="14.5" x14ac:dyDescent="0.35"/>
  <cols>
    <col min="6" max="6" width="9.1796875" style="1"/>
    <col min="7" max="7" width="38.1796875" customWidth="1"/>
    <col min="8" max="8" width="19.1796875" customWidth="1"/>
    <col min="14" max="14" width="13" customWidth="1"/>
  </cols>
  <sheetData>
    <row r="1" spans="3:14" x14ac:dyDescent="0.35">
      <c r="C1" s="69"/>
      <c r="D1" s="70"/>
      <c r="E1" s="70"/>
      <c r="F1" s="71"/>
      <c r="G1" s="70"/>
      <c r="H1" s="70"/>
      <c r="I1" s="70"/>
      <c r="J1" s="70"/>
      <c r="K1" s="70"/>
      <c r="L1" s="70"/>
      <c r="M1" s="70"/>
      <c r="N1" s="72"/>
    </row>
    <row r="2" spans="3:14" x14ac:dyDescent="0.35">
      <c r="C2" s="73"/>
      <c r="E2" s="321" t="s">
        <v>540</v>
      </c>
      <c r="F2" s="322"/>
      <c r="G2" s="322"/>
      <c r="H2" s="322"/>
      <c r="I2" s="322"/>
      <c r="J2" s="322"/>
      <c r="K2" s="322"/>
      <c r="L2" s="323"/>
      <c r="N2" s="74"/>
    </row>
    <row r="3" spans="3:14" x14ac:dyDescent="0.35">
      <c r="C3" s="73"/>
      <c r="E3" s="324"/>
      <c r="F3" s="325"/>
      <c r="G3" s="325"/>
      <c r="H3" s="325"/>
      <c r="I3" s="325"/>
      <c r="J3" s="325"/>
      <c r="K3" s="325"/>
      <c r="L3" s="326"/>
      <c r="N3" s="74"/>
    </row>
    <row r="4" spans="3:14" x14ac:dyDescent="0.35">
      <c r="C4" s="73"/>
      <c r="N4" s="74"/>
    </row>
    <row r="5" spans="3:14" x14ac:dyDescent="0.35">
      <c r="C5" s="73"/>
      <c r="D5" s="3" t="s">
        <v>541</v>
      </c>
      <c r="N5" s="74"/>
    </row>
    <row r="6" spans="3:14" x14ac:dyDescent="0.35">
      <c r="C6" s="73"/>
      <c r="D6" s="171">
        <v>1</v>
      </c>
      <c r="E6" s="172" t="s">
        <v>542</v>
      </c>
      <c r="F6" s="173"/>
      <c r="G6" s="172"/>
      <c r="H6" s="172"/>
      <c r="I6" s="172"/>
      <c r="J6" s="172"/>
      <c r="K6" s="172"/>
      <c r="L6" s="172"/>
      <c r="N6" s="74"/>
    </row>
    <row r="7" spans="3:14" x14ac:dyDescent="0.35">
      <c r="C7" s="73"/>
      <c r="D7" s="171">
        <v>2</v>
      </c>
      <c r="E7" s="172" t="s">
        <v>543</v>
      </c>
      <c r="F7" s="173"/>
      <c r="G7" s="172"/>
      <c r="H7" s="172"/>
      <c r="I7" s="172"/>
      <c r="J7" s="172"/>
      <c r="K7" s="172"/>
      <c r="L7" s="172"/>
      <c r="N7" s="74"/>
    </row>
    <row r="8" spans="3:14" x14ac:dyDescent="0.35">
      <c r="C8" s="73"/>
      <c r="D8" s="171">
        <v>3</v>
      </c>
      <c r="E8" s="172" t="s">
        <v>544</v>
      </c>
      <c r="F8" s="173"/>
      <c r="G8" s="172"/>
      <c r="H8" s="172"/>
      <c r="I8" s="172"/>
      <c r="J8" s="172"/>
      <c r="K8" s="172"/>
      <c r="L8" s="172"/>
      <c r="N8" s="74"/>
    </row>
    <row r="9" spans="3:14" x14ac:dyDescent="0.35">
      <c r="C9" s="73"/>
      <c r="D9" s="171">
        <v>4</v>
      </c>
      <c r="E9" s="172" t="s">
        <v>545</v>
      </c>
      <c r="F9" s="173"/>
      <c r="G9" s="172"/>
      <c r="H9" s="172"/>
      <c r="I9" s="172"/>
      <c r="J9" s="172"/>
      <c r="K9" s="172"/>
      <c r="L9" s="172"/>
      <c r="N9" s="74"/>
    </row>
    <row r="10" spans="3:14" x14ac:dyDescent="0.35">
      <c r="C10" s="73"/>
      <c r="D10" s="171"/>
      <c r="E10" s="172" t="s">
        <v>546</v>
      </c>
      <c r="F10" s="173"/>
      <c r="G10" s="172"/>
      <c r="H10" s="172"/>
      <c r="I10" s="172"/>
      <c r="J10" s="172"/>
      <c r="K10" s="172"/>
      <c r="L10" s="172"/>
      <c r="N10" s="74"/>
    </row>
    <row r="11" spans="3:14" x14ac:dyDescent="0.35">
      <c r="C11" s="73"/>
      <c r="D11" s="2"/>
      <c r="N11" s="74"/>
    </row>
    <row r="12" spans="3:14" x14ac:dyDescent="0.35">
      <c r="C12" s="73"/>
      <c r="D12" s="3" t="s">
        <v>547</v>
      </c>
      <c r="N12" s="74"/>
    </row>
    <row r="13" spans="3:14" x14ac:dyDescent="0.35">
      <c r="C13" s="73"/>
      <c r="N13" s="74"/>
    </row>
    <row r="14" spans="3:14" x14ac:dyDescent="0.35">
      <c r="C14" s="73"/>
      <c r="D14" s="173">
        <v>1</v>
      </c>
      <c r="E14" s="172" t="s">
        <v>548</v>
      </c>
      <c r="F14" s="173"/>
      <c r="G14" s="172"/>
      <c r="H14" s="172"/>
      <c r="I14" s="172"/>
      <c r="J14" s="172"/>
      <c r="K14" s="172"/>
      <c r="L14" s="172"/>
      <c r="N14" s="74"/>
    </row>
    <row r="15" spans="3:14" x14ac:dyDescent="0.35">
      <c r="C15" s="73"/>
      <c r="N15" s="74"/>
    </row>
    <row r="16" spans="3:14" x14ac:dyDescent="0.35">
      <c r="C16" s="73"/>
      <c r="F16" s="174">
        <v>1</v>
      </c>
      <c r="G16" s="175" t="s">
        <v>549</v>
      </c>
      <c r="H16" s="176" t="s">
        <v>13</v>
      </c>
      <c r="N16" s="74"/>
    </row>
    <row r="17" spans="3:14" x14ac:dyDescent="0.35">
      <c r="C17" s="73"/>
      <c r="F17" s="174">
        <v>2</v>
      </c>
      <c r="G17" s="175" t="s">
        <v>550</v>
      </c>
      <c r="H17" s="177" t="s">
        <v>2</v>
      </c>
      <c r="N17" s="74"/>
    </row>
    <row r="18" spans="3:14" x14ac:dyDescent="0.35">
      <c r="C18" s="73"/>
      <c r="N18" s="74"/>
    </row>
    <row r="19" spans="3:14" x14ac:dyDescent="0.35">
      <c r="C19" s="73"/>
      <c r="D19" s="173">
        <v>2</v>
      </c>
      <c r="E19" s="172" t="s">
        <v>551</v>
      </c>
      <c r="F19" s="173"/>
      <c r="G19" s="172"/>
      <c r="H19" s="172"/>
      <c r="I19" s="172"/>
      <c r="J19" s="172"/>
      <c r="K19" s="172"/>
      <c r="L19" s="172"/>
      <c r="M19" s="172"/>
      <c r="N19" s="74"/>
    </row>
    <row r="20" spans="3:14" x14ac:dyDescent="0.35">
      <c r="C20" s="73"/>
      <c r="D20" s="172"/>
      <c r="E20" s="172"/>
      <c r="F20" s="173"/>
      <c r="G20" s="172"/>
      <c r="H20" s="172"/>
      <c r="I20" s="172"/>
      <c r="J20" s="172"/>
      <c r="K20" s="172"/>
      <c r="L20" s="172"/>
      <c r="M20" s="172"/>
      <c r="N20" s="74"/>
    </row>
    <row r="21" spans="3:14" x14ac:dyDescent="0.35">
      <c r="C21" s="73"/>
      <c r="D21" s="173">
        <v>3</v>
      </c>
      <c r="E21" s="172" t="s">
        <v>552</v>
      </c>
      <c r="F21" s="173"/>
      <c r="G21" s="172"/>
      <c r="H21" s="172"/>
      <c r="I21" s="172"/>
      <c r="J21" s="172"/>
      <c r="K21" s="172"/>
      <c r="L21" s="172"/>
      <c r="M21" s="172"/>
      <c r="N21" s="74"/>
    </row>
    <row r="22" spans="3:14" x14ac:dyDescent="0.35">
      <c r="C22" s="73"/>
      <c r="D22" s="172"/>
      <c r="E22" s="172" t="s">
        <v>553</v>
      </c>
      <c r="F22" s="173"/>
      <c r="G22" s="172"/>
      <c r="H22" s="172"/>
      <c r="I22" s="172"/>
      <c r="J22" s="172"/>
      <c r="K22" s="172"/>
      <c r="L22" s="172"/>
      <c r="M22" s="172"/>
      <c r="N22" s="74"/>
    </row>
    <row r="23" spans="3:14" x14ac:dyDescent="0.35">
      <c r="C23" s="73"/>
      <c r="D23" s="172"/>
      <c r="E23" s="172"/>
      <c r="F23" s="173"/>
      <c r="G23" s="172"/>
      <c r="H23" s="172"/>
      <c r="I23" s="172"/>
      <c r="J23" s="172"/>
      <c r="K23" s="172"/>
      <c r="L23" s="172"/>
      <c r="M23" s="172"/>
      <c r="N23" s="74"/>
    </row>
    <row r="24" spans="3:14" x14ac:dyDescent="0.35">
      <c r="C24" s="73"/>
      <c r="D24" s="172"/>
      <c r="E24" s="178" t="s">
        <v>554</v>
      </c>
      <c r="F24" s="179" t="s">
        <v>555</v>
      </c>
      <c r="G24" s="172"/>
      <c r="H24" s="172"/>
      <c r="I24" s="172"/>
      <c r="J24" s="172"/>
      <c r="K24" s="172"/>
      <c r="L24" s="172"/>
      <c r="M24" s="172"/>
      <c r="N24" s="74"/>
    </row>
    <row r="25" spans="3:14" x14ac:dyDescent="0.35">
      <c r="C25" s="73"/>
      <c r="D25" s="172"/>
      <c r="E25" s="172"/>
      <c r="F25" s="179" t="s">
        <v>556</v>
      </c>
      <c r="G25" s="172"/>
      <c r="H25" s="172"/>
      <c r="I25" s="172"/>
      <c r="J25" s="172"/>
      <c r="K25" s="172"/>
      <c r="L25" s="172"/>
      <c r="M25" s="172"/>
      <c r="N25" s="74"/>
    </row>
    <row r="26" spans="3:14" x14ac:dyDescent="0.35">
      <c r="C26" s="73"/>
      <c r="D26" s="172"/>
      <c r="E26" s="172"/>
      <c r="F26" s="179" t="s">
        <v>557</v>
      </c>
      <c r="G26" s="172"/>
      <c r="H26" s="172"/>
      <c r="I26" s="172"/>
      <c r="J26" s="172"/>
      <c r="K26" s="172"/>
      <c r="L26" s="172"/>
      <c r="M26" s="172"/>
      <c r="N26" s="74"/>
    </row>
    <row r="27" spans="3:14" x14ac:dyDescent="0.35">
      <c r="C27" s="73"/>
      <c r="D27" s="172"/>
      <c r="E27" s="172"/>
      <c r="F27" s="173"/>
      <c r="G27" s="172"/>
      <c r="H27" s="172"/>
      <c r="I27" s="172"/>
      <c r="J27" s="172"/>
      <c r="K27" s="172"/>
      <c r="L27" s="172"/>
      <c r="M27" s="172"/>
      <c r="N27" s="74"/>
    </row>
    <row r="28" spans="3:14" x14ac:dyDescent="0.35">
      <c r="C28" s="73"/>
      <c r="D28" s="173">
        <v>4</v>
      </c>
      <c r="E28" s="172" t="s">
        <v>558</v>
      </c>
      <c r="F28" s="173"/>
      <c r="G28" s="172"/>
      <c r="H28" s="172"/>
      <c r="I28" s="172"/>
      <c r="J28" s="172"/>
      <c r="K28" s="172"/>
      <c r="L28" s="172"/>
      <c r="M28" s="172"/>
      <c r="N28" s="74"/>
    </row>
    <row r="29" spans="3:14" x14ac:dyDescent="0.35">
      <c r="C29" s="73"/>
      <c r="D29" s="173"/>
      <c r="E29" s="172" t="s">
        <v>559</v>
      </c>
      <c r="F29" s="173"/>
      <c r="G29" s="172"/>
      <c r="H29" s="172"/>
      <c r="I29" s="172"/>
      <c r="J29" s="172"/>
      <c r="K29" s="172"/>
      <c r="L29" s="172"/>
      <c r="M29" s="172"/>
      <c r="N29" s="74"/>
    </row>
    <row r="30" spans="3:14" ht="16.5" customHeight="1" x14ac:dyDescent="0.35">
      <c r="C30" s="73"/>
      <c r="N30" s="74"/>
    </row>
    <row r="31" spans="3:14" ht="29" x14ac:dyDescent="0.35">
      <c r="C31" s="73"/>
      <c r="F31" s="4" t="s">
        <v>3</v>
      </c>
      <c r="G31" s="21" t="s">
        <v>560</v>
      </c>
      <c r="H31" s="4" t="s">
        <v>561</v>
      </c>
      <c r="N31" s="74"/>
    </row>
    <row r="32" spans="3:14" x14ac:dyDescent="0.35">
      <c r="C32" s="73"/>
      <c r="F32" s="174">
        <v>1</v>
      </c>
      <c r="G32" s="176" t="s">
        <v>348</v>
      </c>
      <c r="H32" s="176">
        <f>14+3</f>
        <v>17</v>
      </c>
      <c r="N32" s="74"/>
    </row>
    <row r="33" spans="3:14" x14ac:dyDescent="0.35">
      <c r="C33" s="73"/>
      <c r="F33" s="174">
        <v>2</v>
      </c>
      <c r="G33" s="176" t="s">
        <v>351</v>
      </c>
      <c r="H33" s="176">
        <f>17+3</f>
        <v>20</v>
      </c>
      <c r="N33" s="74"/>
    </row>
    <row r="34" spans="3:14" x14ac:dyDescent="0.35">
      <c r="C34" s="73"/>
      <c r="F34" s="174">
        <v>3</v>
      </c>
      <c r="G34" s="176" t="s">
        <v>353</v>
      </c>
      <c r="H34" s="176">
        <f>18+3</f>
        <v>21</v>
      </c>
      <c r="N34" s="74"/>
    </row>
    <row r="35" spans="3:14" x14ac:dyDescent="0.35">
      <c r="C35" s="73"/>
      <c r="F35" s="174">
        <v>4</v>
      </c>
      <c r="G35" s="176" t="s">
        <v>355</v>
      </c>
      <c r="H35" s="176">
        <f>18+3</f>
        <v>21</v>
      </c>
      <c r="N35" s="74"/>
    </row>
    <row r="36" spans="3:14" x14ac:dyDescent="0.35">
      <c r="C36" s="73"/>
      <c r="F36" s="174">
        <v>5</v>
      </c>
      <c r="G36" s="176" t="s">
        <v>357</v>
      </c>
      <c r="H36" s="176">
        <f>21.5+3</f>
        <v>24.5</v>
      </c>
      <c r="N36" s="74"/>
    </row>
    <row r="37" spans="3:14" x14ac:dyDescent="0.35">
      <c r="C37" s="73"/>
      <c r="F37" s="174">
        <v>6</v>
      </c>
      <c r="G37" s="176" t="s">
        <v>359</v>
      </c>
      <c r="H37" s="176">
        <f>27.5+3</f>
        <v>30.5</v>
      </c>
      <c r="N37" s="74"/>
    </row>
    <row r="38" spans="3:14" x14ac:dyDescent="0.35">
      <c r="C38" s="73"/>
      <c r="F38" s="174">
        <v>7</v>
      </c>
      <c r="G38" s="176" t="s">
        <v>361</v>
      </c>
      <c r="H38" s="176">
        <f>31+3</f>
        <v>34</v>
      </c>
      <c r="N38" s="74"/>
    </row>
    <row r="39" spans="3:14" x14ac:dyDescent="0.35">
      <c r="C39" s="73"/>
      <c r="F39" s="174">
        <v>8</v>
      </c>
      <c r="G39" s="176" t="s">
        <v>367</v>
      </c>
      <c r="H39" s="176">
        <f>39+3</f>
        <v>42</v>
      </c>
      <c r="N39" s="74"/>
    </row>
    <row r="40" spans="3:14" x14ac:dyDescent="0.35">
      <c r="C40" s="73"/>
      <c r="F40" s="174">
        <v>9</v>
      </c>
      <c r="G40" s="176" t="s">
        <v>364</v>
      </c>
      <c r="H40" s="176">
        <f>25+3</f>
        <v>28</v>
      </c>
      <c r="N40" s="74"/>
    </row>
    <row r="41" spans="3:14" x14ac:dyDescent="0.35">
      <c r="C41" s="73"/>
      <c r="F41" s="174">
        <v>10</v>
      </c>
      <c r="G41" s="176" t="s">
        <v>365</v>
      </c>
      <c r="H41" s="176">
        <f>32+3</f>
        <v>35</v>
      </c>
      <c r="N41" s="74"/>
    </row>
    <row r="42" spans="3:14" x14ac:dyDescent="0.35">
      <c r="C42" s="73"/>
      <c r="F42" s="174">
        <v>11</v>
      </c>
      <c r="G42" s="176" t="s">
        <v>366</v>
      </c>
      <c r="H42" s="176">
        <f>36+3</f>
        <v>39</v>
      </c>
      <c r="N42" s="74"/>
    </row>
    <row r="43" spans="3:14" x14ac:dyDescent="0.35">
      <c r="C43" s="73"/>
      <c r="F43" s="174">
        <v>12</v>
      </c>
      <c r="G43" s="176" t="s">
        <v>369</v>
      </c>
      <c r="H43" s="176">
        <f>19+3</f>
        <v>22</v>
      </c>
      <c r="N43" s="74"/>
    </row>
    <row r="44" spans="3:14" x14ac:dyDescent="0.35">
      <c r="C44" s="73"/>
      <c r="F44" s="174">
        <v>13</v>
      </c>
      <c r="G44" s="176" t="s">
        <v>523</v>
      </c>
      <c r="H44" s="176">
        <v>20</v>
      </c>
      <c r="N44" s="74"/>
    </row>
    <row r="45" spans="3:14" x14ac:dyDescent="0.35">
      <c r="C45" s="73"/>
      <c r="F45" s="174">
        <v>14</v>
      </c>
      <c r="G45" s="176" t="s">
        <v>372</v>
      </c>
      <c r="H45" s="176">
        <v>18</v>
      </c>
      <c r="N45" s="74"/>
    </row>
    <row r="46" spans="3:14" x14ac:dyDescent="0.35">
      <c r="C46" s="73"/>
      <c r="G46" s="1"/>
      <c r="H46" s="1"/>
      <c r="N46" s="74"/>
    </row>
    <row r="47" spans="3:14" x14ac:dyDescent="0.35">
      <c r="C47" s="73"/>
      <c r="G47" s="1"/>
      <c r="H47" s="1"/>
      <c r="N47" s="74"/>
    </row>
    <row r="48" spans="3:14" x14ac:dyDescent="0.35">
      <c r="C48" s="73"/>
      <c r="D48" s="173">
        <v>5</v>
      </c>
      <c r="E48" s="172" t="s">
        <v>562</v>
      </c>
      <c r="F48" s="173"/>
      <c r="G48" s="172"/>
      <c r="H48" s="172"/>
      <c r="I48" s="172"/>
      <c r="J48" s="172"/>
      <c r="K48" s="172"/>
      <c r="L48" s="172"/>
      <c r="M48" s="172"/>
      <c r="N48" s="180"/>
    </row>
    <row r="49" spans="3:14" x14ac:dyDescent="0.35">
      <c r="C49" s="73"/>
      <c r="D49" s="172"/>
      <c r="E49" s="172"/>
      <c r="F49" s="173"/>
      <c r="G49" s="172"/>
      <c r="H49" s="172"/>
      <c r="I49" s="172"/>
      <c r="J49" s="172"/>
      <c r="K49" s="172"/>
      <c r="L49" s="172"/>
      <c r="M49" s="172"/>
      <c r="N49" s="180"/>
    </row>
    <row r="50" spans="3:14" x14ac:dyDescent="0.35">
      <c r="C50" s="73"/>
      <c r="D50" s="173">
        <v>6</v>
      </c>
      <c r="E50" s="172" t="s">
        <v>563</v>
      </c>
      <c r="F50" s="173"/>
      <c r="G50" s="172"/>
      <c r="H50" s="172"/>
      <c r="I50" s="172"/>
      <c r="J50" s="172"/>
      <c r="K50" s="172"/>
      <c r="L50" s="172"/>
      <c r="M50" s="172"/>
      <c r="N50" s="180"/>
    </row>
    <row r="51" spans="3:14" x14ac:dyDescent="0.35">
      <c r="C51" s="73"/>
      <c r="D51" s="172"/>
      <c r="E51" s="172" t="s">
        <v>564</v>
      </c>
      <c r="F51" s="173"/>
      <c r="G51" s="172"/>
      <c r="H51" s="172"/>
      <c r="I51" s="172"/>
      <c r="J51" s="172"/>
      <c r="K51" s="172"/>
      <c r="L51" s="172"/>
      <c r="M51" s="172"/>
      <c r="N51" s="180"/>
    </row>
    <row r="52" spans="3:14" x14ac:dyDescent="0.35">
      <c r="C52" s="73"/>
      <c r="D52" s="172"/>
      <c r="E52" s="172"/>
      <c r="F52" s="173"/>
      <c r="G52" s="172"/>
      <c r="H52" s="172"/>
      <c r="I52" s="172"/>
      <c r="J52" s="172"/>
      <c r="K52" s="172"/>
      <c r="L52" s="172"/>
      <c r="M52" s="172"/>
      <c r="N52" s="180"/>
    </row>
    <row r="53" spans="3:14" x14ac:dyDescent="0.35">
      <c r="C53" s="73"/>
      <c r="D53" s="173">
        <v>7</v>
      </c>
      <c r="E53" s="172" t="s">
        <v>565</v>
      </c>
      <c r="F53" s="173"/>
      <c r="G53" s="172"/>
      <c r="H53" s="172"/>
      <c r="I53" s="172"/>
      <c r="J53" s="172"/>
      <c r="K53" s="172"/>
      <c r="L53" s="172"/>
      <c r="M53" s="172"/>
      <c r="N53" s="180"/>
    </row>
    <row r="54" spans="3:14" x14ac:dyDescent="0.35">
      <c r="C54" s="73"/>
      <c r="D54" s="173"/>
      <c r="E54" s="172" t="s">
        <v>566</v>
      </c>
      <c r="F54" s="173"/>
      <c r="G54" s="172"/>
      <c r="H54" s="172"/>
      <c r="I54" s="172"/>
      <c r="J54" s="172"/>
      <c r="K54" s="172"/>
      <c r="L54" s="172"/>
      <c r="M54" s="172"/>
      <c r="N54" s="180"/>
    </row>
    <row r="55" spans="3:14" x14ac:dyDescent="0.35">
      <c r="C55" s="73"/>
      <c r="D55" s="173"/>
      <c r="E55" s="172"/>
      <c r="F55" s="173"/>
      <c r="G55" s="172"/>
      <c r="H55" s="172"/>
      <c r="I55" s="172"/>
      <c r="J55" s="172"/>
      <c r="K55" s="172"/>
      <c r="L55" s="172"/>
      <c r="M55" s="172"/>
      <c r="N55" s="180"/>
    </row>
    <row r="56" spans="3:14" x14ac:dyDescent="0.35">
      <c r="C56" s="73"/>
      <c r="D56" s="173">
        <v>8</v>
      </c>
      <c r="E56" s="172" t="s">
        <v>567</v>
      </c>
      <c r="F56" s="173"/>
      <c r="G56" s="172"/>
      <c r="H56" s="172"/>
      <c r="I56" s="172"/>
      <c r="J56" s="172"/>
      <c r="K56" s="172"/>
      <c r="L56" s="172"/>
      <c r="M56" s="172"/>
      <c r="N56" s="180"/>
    </row>
    <row r="57" spans="3:14" x14ac:dyDescent="0.35">
      <c r="C57" s="73"/>
      <c r="D57" s="173"/>
      <c r="E57" s="172" t="s">
        <v>568</v>
      </c>
      <c r="F57" s="173"/>
      <c r="G57" s="172"/>
      <c r="H57" s="172"/>
      <c r="I57" s="172"/>
      <c r="J57" s="172"/>
      <c r="K57" s="172"/>
      <c r="L57" s="172"/>
      <c r="M57" s="172"/>
      <c r="N57" s="180"/>
    </row>
    <row r="58" spans="3:14" x14ac:dyDescent="0.35">
      <c r="C58" s="73"/>
      <c r="D58" s="173"/>
      <c r="E58" s="172"/>
      <c r="F58" s="173"/>
      <c r="G58" s="172"/>
      <c r="H58" s="172"/>
      <c r="I58" s="172"/>
      <c r="J58" s="172"/>
      <c r="K58" s="172"/>
      <c r="L58" s="172"/>
      <c r="M58" s="172"/>
      <c r="N58" s="180"/>
    </row>
    <row r="59" spans="3:14" x14ac:dyDescent="0.35">
      <c r="C59" s="73"/>
      <c r="D59" s="173">
        <v>9</v>
      </c>
      <c r="E59" s="172" t="s">
        <v>569</v>
      </c>
      <c r="F59" s="173"/>
      <c r="G59" s="172"/>
      <c r="H59" s="172"/>
      <c r="I59" s="172"/>
      <c r="J59" s="172"/>
      <c r="K59" s="172"/>
      <c r="L59" s="172"/>
      <c r="M59" s="172"/>
      <c r="N59" s="180"/>
    </row>
    <row r="60" spans="3:14" x14ac:dyDescent="0.35">
      <c r="C60" s="73"/>
      <c r="D60" s="173"/>
      <c r="E60" s="172"/>
      <c r="F60" s="173"/>
      <c r="G60" s="172"/>
      <c r="H60" s="172"/>
      <c r="I60" s="172"/>
      <c r="J60" s="172"/>
      <c r="K60" s="172"/>
      <c r="L60" s="172"/>
      <c r="M60" s="172"/>
      <c r="N60" s="180"/>
    </row>
    <row r="61" spans="3:14" x14ac:dyDescent="0.35">
      <c r="C61" s="73"/>
      <c r="D61" s="173">
        <v>10</v>
      </c>
      <c r="E61" s="172" t="s">
        <v>570</v>
      </c>
      <c r="F61" s="173"/>
      <c r="G61" s="172"/>
      <c r="H61" s="172"/>
      <c r="I61" s="172"/>
      <c r="J61" s="172"/>
      <c r="K61" s="172"/>
      <c r="L61" s="172"/>
      <c r="M61" s="172"/>
      <c r="N61" s="180"/>
    </row>
    <row r="62" spans="3:14" x14ac:dyDescent="0.35">
      <c r="C62" s="73"/>
      <c r="D62" s="173"/>
      <c r="E62" s="172"/>
      <c r="F62" s="173"/>
      <c r="G62" s="172"/>
      <c r="H62" s="172"/>
      <c r="I62" s="172"/>
      <c r="J62" s="172"/>
      <c r="K62" s="172"/>
      <c r="L62" s="172"/>
      <c r="M62" s="172"/>
      <c r="N62" s="180"/>
    </row>
    <row r="63" spans="3:14" x14ac:dyDescent="0.35">
      <c r="C63" s="73"/>
      <c r="D63" s="173"/>
      <c r="E63" s="172"/>
      <c r="F63" s="173"/>
      <c r="G63" s="172"/>
      <c r="H63" s="172"/>
      <c r="I63" s="172"/>
      <c r="J63" s="172"/>
      <c r="K63" s="172"/>
      <c r="L63" s="172"/>
      <c r="M63" s="172"/>
      <c r="N63" s="180"/>
    </row>
    <row r="64" spans="3:14" x14ac:dyDescent="0.35">
      <c r="C64" s="75"/>
      <c r="D64" s="76"/>
      <c r="E64" s="76"/>
      <c r="F64" s="77"/>
      <c r="G64" s="76"/>
      <c r="H64" s="76"/>
      <c r="I64" s="76"/>
      <c r="J64" s="76"/>
      <c r="K64" s="76"/>
      <c r="L64" s="76"/>
      <c r="M64" s="76"/>
      <c r="N64" s="78"/>
    </row>
  </sheetData>
  <mergeCells count="1">
    <mergeCell ref="E2:L3"/>
  </mergeCells>
  <pageMargins left="0.7" right="0.7" top="0.75" bottom="0.75" header="0.3" footer="0.3"/>
  <pageSetup scale="54" orientation="portrait" horizontalDpi="1200" verticalDpi="1200" r:id="rId1"/>
  <headerFooter>
    <oddHeader xml:space="preserve">&amp;C&amp;12Classification: &amp;KFF0000Project 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BRASS!$AG$1:$AG$2</xm:f>
          </x14:formula1>
          <xm:sqref>H16</xm:sqref>
        </x14:dataValidation>
        <x14:dataValidation type="list" allowBlank="1" showInputMessage="1" showErrorMessage="1" xr:uid="{00000000-0002-0000-0700-000001000000}">
          <x14:formula1>
            <xm:f>BRASS!$AI$1:$AI$2</xm:f>
          </x14:formula1>
          <xm:sqref>H17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85C427A604DB4285E670AC547FEAF3" ma:contentTypeVersion="19" ma:contentTypeDescription="Create a new document." ma:contentTypeScope="" ma:versionID="8e9989d9f1b5e584797129ff10c5965a">
  <xsd:schema xmlns:xsd="http://www.w3.org/2001/XMLSchema" xmlns:xs="http://www.w3.org/2001/XMLSchema" xmlns:p="http://schemas.microsoft.com/office/2006/metadata/properties" xmlns:ns2="7c3cab47-8fd6-47eb-b2cc-59d499cd1430" xmlns:ns3="6af272dc-7375-4349-b1ce-9e5ed8906ef6" xmlns:ns4="f55a95a6-577c-4e60-9e5e-1ab0d7caa486" targetNamespace="http://schemas.microsoft.com/office/2006/metadata/properties" ma:root="true" ma:fieldsID="d18cd059f69a028b82ab654e82d27c1c" ns2:_="" ns3:_="" ns4:_="">
    <xsd:import namespace="7c3cab47-8fd6-47eb-b2cc-59d499cd1430"/>
    <xsd:import namespace="6af272dc-7375-4349-b1ce-9e5ed8906ef6"/>
    <xsd:import namespace="f55a95a6-577c-4e60-9e5e-1ab0d7caa48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  <xsd:element ref="ns2:TaxCatchAll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cab47-8fd6-47eb-b2cc-59d499cd143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4" nillable="true" ma:displayName="Taxonomy Catch All Column" ma:hidden="true" ma:list="{6b7acad9-0ca7-435d-979b-46b6c8b5f51d}" ma:internalName="TaxCatchAll" ma:showField="CatchAllData" ma:web="7c3cab47-8fd6-47eb-b2cc-59d499cd14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272dc-7375-4349-b1ce-9e5ed8906ef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a95a6-577c-4e60-9e5e-1ab0d7caa4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9ec76fba-dfe5-4b88-824e-9cae6df029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3cab47-8fd6-47eb-b2cc-59d499cd1430">3E43RYKEXZP3-928687429-1303863</_dlc_DocId>
    <_dlc_DocIdUrl xmlns="7c3cab47-8fd6-47eb-b2cc-59d499cd1430">
      <Url>https://thermaxglobal.sharepoint.com/sites/WWS_DocRepo/PROJ-PU/_layouts/15/DocIdRedir.aspx?ID=3E43RYKEXZP3-928687429-1303863</Url>
      <Description>3E43RYKEXZP3-928687429-1303863</Description>
    </_dlc_DocIdUrl>
    <TaxCatchAll xmlns="7c3cab47-8fd6-47eb-b2cc-59d499cd1430" xsi:nil="true"/>
    <lcf76f155ced4ddcb4097134ff3c332f xmlns="f55a95a6-577c-4e60-9e5e-1ab0d7caa486">
      <Terms xmlns="http://schemas.microsoft.com/office/infopath/2007/PartnerControls"/>
    </lcf76f155ced4ddcb4097134ff3c332f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titus xmlns="http://schemas.titus.com/TitusProperties/">
  <TitusGUID xmlns="">c2e9fdad-b6b8-46c4-9b60-db692f28645b</TitusGUID>
  <TitusMetadata xmlns="">eyJucyI6Imh0dHA6XC9cL3d3dy50aXR1cy5jb21cL25zXC9UVExUSVRVUyIsInByb3BzIjpbeyJuIjoiQ2xhc3NpZmljYXRpb24iLCJ2YWxzIjpbeyJ2YWx1ZSI6IlByb2plY3QgQ29uZmlkZW50aWFsIn1dfV19</TitusMetadata>
</titus>
</file>

<file path=customXml/itemProps1.xml><?xml version="1.0" encoding="utf-8"?>
<ds:datastoreItem xmlns:ds="http://schemas.openxmlformats.org/officeDocument/2006/customXml" ds:itemID="{B008BA2C-4C64-4E61-8A86-D2B1BE8D06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349694-E706-47F0-87A4-0113277B4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cab47-8fd6-47eb-b2cc-59d499cd1430"/>
    <ds:schemaRef ds:uri="6af272dc-7375-4349-b1ce-9e5ed8906ef6"/>
    <ds:schemaRef ds:uri="f55a95a6-577c-4e60-9e5e-1ab0d7caa4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1557AE-45D6-4243-966C-6707B48AF7D2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55a95a6-577c-4e60-9e5e-1ab0d7caa486"/>
    <ds:schemaRef ds:uri="6af272dc-7375-4349-b1ce-9e5ed8906ef6"/>
    <ds:schemaRef ds:uri="7c3cab47-8fd6-47eb-b2cc-59d499cd1430"/>
  </ds:schemaRefs>
</ds:datastoreItem>
</file>

<file path=customXml/itemProps4.xml><?xml version="1.0" encoding="utf-8"?>
<ds:datastoreItem xmlns:ds="http://schemas.openxmlformats.org/officeDocument/2006/customXml" ds:itemID="{D81DEF59-5E85-4A2A-BBB5-C0EE0D8573E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69888E3-CF72-480C-B023-8EA531C7BDA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BRASS</vt:lpstr>
      <vt:lpstr>SS</vt:lpstr>
      <vt:lpstr>COVER</vt:lpstr>
      <vt:lpstr>CABLE SUMMARY</vt:lpstr>
      <vt:lpstr>GLAND SELECTION SHEET</vt:lpstr>
      <vt:lpstr>GLAND SUMMARY</vt:lpstr>
      <vt:lpstr>MCC CABLE SCHDULE</vt:lpstr>
      <vt:lpstr>GLAND SELEC. INPUT &amp; NOTES SHT</vt:lpstr>
      <vt:lpstr>'CABLE SUMMARY'!Print_Area</vt:lpstr>
      <vt:lpstr>'GLAND SELEC. INPUT &amp; NOTES SHT'!Print_Area</vt:lpstr>
      <vt:lpstr>'GLAND SELECTION SHEET'!Print_Area</vt:lpstr>
      <vt:lpstr>'GLAND SUMMARY'!Print_Area</vt:lpstr>
      <vt:lpstr>'MCC CABLE SCHDULE'!Print_Area</vt:lpstr>
      <vt:lpstr>'MCC CABLE SCHDULE'!Print_Titles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2025-01-16T18:45:09Z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c2e9fdad-b6b8-46c4-9b60-db692f28645b</vt:lpwstr>
  </property>
  <property fmtid="{D5CDD505-2E9C-101B-9397-08002B2CF9AE}" pid="3" name="OriginalClassifier">
    <vt:lpwstr>Snehal.Pachpande</vt:lpwstr>
  </property>
  <property fmtid="{D5CDD505-2E9C-101B-9397-08002B2CF9AE}" pid="4" name="Group">
    <vt:lpwstr>CN=TMXAAD_SSO_Users,OU=Infra Access Groups,OU=Common_Groups,DC=Thermaxdomain,DC=com;CN=WWS_AllUsers,OU=Common Groups,OU=WWS,OU=Users - Bhosari,DC=Thermaxdomain,DC=com;CN=WWS_ENGG_ENG,OU=Common Groups,OU=WWS,OU=Users - Bhosari,DC=Thermaxdomain,DC=com</vt:lpwstr>
  </property>
  <property fmtid="{D5CDD505-2E9C-101B-9397-08002B2CF9AE}" pid="5" name="Classification">
    <vt:lpwstr>Project Confidential</vt:lpwstr>
  </property>
  <property fmtid="{D5CDD505-2E9C-101B-9397-08002B2CF9AE}" pid="6" name="ContentTypeId">
    <vt:lpwstr>0x010100D085C427A604DB4285E670AC547FEAF3</vt:lpwstr>
  </property>
  <property fmtid="{D5CDD505-2E9C-101B-9397-08002B2CF9AE}" pid="7" name="_dlc_DocIdItemGuid">
    <vt:lpwstr>0d2e35be-988b-41b6-845c-66e3f7a12ea7</vt:lpwstr>
  </property>
  <property fmtid="{D5CDD505-2E9C-101B-9397-08002B2CF9AE}" pid="8" name="MediaServiceImageTags">
    <vt:lpwstr/>
  </property>
</Properties>
</file>