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 codeName="ThisWorkbook"/>
  <bookViews>
    <workbookView xWindow="240" yWindow="135" windowWidth="7755" windowHeight="6075" tabRatio="793" activeTab="0"/>
  </bookViews>
  <sheets>
    <sheet name="电子填表" sheetId="7" r:id="rId3"/>
    <sheet name="转换或补录" sheetId="6" state="hidden" r:id="rId4"/>
    <sheet name="统分" sheetId="5" state="hidden" r:id="rId5"/>
    <sheet name="换算" sheetId="2" state="hidden" r:id="rId6"/>
    <sheet name="评价" sheetId="9" state="hidden" r:id="rId7"/>
    <sheet name="剖图1" sheetId="1" state="hidden" r:id="rId8"/>
    <sheet name="剖图2" sheetId="8" r:id="rId9"/>
  </sheets>
  <definedNames>
    <definedName name="_xlnm.Print_Area" localSheetId="6">剖图2!$B$2:$AG$44</definedName>
  </definedNames>
  <calcPr fullCalcOnLoad="1"/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<sst xmlns="http://schemas.openxmlformats.org/spreadsheetml/2006/main" count="1875" uniqueCount="607">
  <si>
    <r>
      <t xml:space="preserve"> </t>
    </r>
    <r>
      <rPr>
        <sz val="12"/>
        <rFont val="宋体"/>
        <family val="0"/>
        <charset val="134"/>
      </rPr>
      <t xml:space="preserve">   57、根据我的能力，即使让我做一些平凡的工作，我也会安心的：A、是的；B、不太确定；C、不是的。</t>
    </r>
  </si>
  <si>
    <r>
      <t xml:space="preserve"> </t>
    </r>
    <r>
      <rPr>
        <sz val="12"/>
        <rFont val="宋体"/>
        <family val="0"/>
        <charset val="134"/>
      </rPr>
      <t xml:space="preserve">   58、我喜欢看电影或参加其他娱乐活动的次数：A、比一般人多；B、和一般人相同；C、比一般人少。</t>
    </r>
  </si>
  <si>
    <r>
      <t xml:space="preserve"> </t>
    </r>
    <r>
      <rPr>
        <sz val="12"/>
        <rFont val="宋体"/>
        <family val="0"/>
        <charset val="134"/>
      </rPr>
      <t xml:space="preserve">   59、我喜欢从事需要精密技术的工作：A、是的；B、介于A-C之间；C、不是的。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</si>
  <si>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60、在有威望、有地位的人面前，我总是较为局促、谨慎：A、是的；B、介于A-C之间；C、不是的。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</si>
  <si>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61、对于我来说在大众面前演讲或表演，是一件难事：A、是的；B、介于A-C之间；C、不是的。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</si>
  <si>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62、我愿意：A、指挥几个人工作；B、不确定；C、和同志们一起工作。</t>
    </r>
  </si>
  <si>
    <r>
      <t xml:space="preserve"> </t>
    </r>
    <r>
      <rPr>
        <sz val="12"/>
        <rFont val="宋体"/>
        <family val="0"/>
        <charset val="134"/>
      </rPr>
      <t xml:space="preserve">   63、即使我做了一件让别人笑话的事，我也能坦然处之：A、是的；B、介于A-C之间；C、不是的。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</si>
  <si>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64、我认为没有人会幸灾乐祸地希望我遇到困难：A、是的；B、不确定；C、不是的。</t>
    </r>
  </si>
  <si>
    <r>
      <t xml:space="preserve"> </t>
    </r>
    <r>
      <rPr>
        <sz val="12"/>
        <rFont val="宋体"/>
        <family val="0"/>
        <charset val="134"/>
      </rPr>
      <t xml:space="preserve">   65、一个人应该：A、考虑人生的真正意义；B、不确定；C、踏踏实实地工作和学习。</t>
    </r>
  </si>
  <si>
    <r>
      <t xml:space="preserve"> </t>
    </r>
    <r>
      <rPr>
        <sz val="12"/>
        <rFont val="宋体"/>
        <family val="0"/>
        <charset val="134"/>
      </rPr>
      <t xml:space="preserve">   66、我喜欢去处理被别人弄得一塌糊涂的工作：A、是的；B、介于A-C之间；C、不是的。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</si>
  <si>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67、当我非常高兴时，总有一种“好景不长”的感觉：A、是的；B、介于A-C之间；C、不是的。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</si>
  <si>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68、在一般困难环境中，我总能保持乐观：A、是的；B、不一定；C、不是的。</t>
    </r>
  </si>
  <si>
    <r>
      <t xml:space="preserve"> </t>
    </r>
    <r>
      <rPr>
        <sz val="12"/>
        <rFont val="宋体"/>
        <family val="0"/>
        <charset val="134"/>
      </rPr>
      <t xml:space="preserve">   69、迁居是一件极不愉快的事：A、是的；B、介于A-C之间；C、不是的。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</si>
  <si>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70、在年轻的时候，当我和父母的意见不同时：A、保留自己的意见；B、介于A-C之间；C、接受父母的意见。</t>
    </r>
  </si>
  <si>
    <r>
      <t xml:space="preserve"> </t>
    </r>
    <r>
      <rPr>
        <sz val="12"/>
        <rFont val="宋体"/>
        <family val="0"/>
        <charset val="134"/>
      </rPr>
      <t xml:space="preserve">   71、我希望把我的家庭：A、建设成适合自身活动和娱乐的地方；B、介于A-C之间；C、成为邻里交往活动的一部分。</t>
    </r>
  </si>
  <si>
    <r>
      <t xml:space="preserve"> </t>
    </r>
    <r>
      <rPr>
        <sz val="12"/>
        <rFont val="宋体"/>
        <family val="0"/>
        <charset val="134"/>
      </rPr>
      <t xml:space="preserve">   72、我解决问题时，多借助于：A、个人独立思考；B、介于A-C之间；C、和别人互相讨论。</t>
    </r>
  </si>
  <si>
    <t xml:space="preserve">    73、在需要当机立断时，我总是：A、镇静的运用理智；B、介于A-C之间；C、常常紧张兴奋。</t>
  </si>
  <si>
    <r>
      <t xml:space="preserve"> </t>
    </r>
    <r>
      <rPr>
        <sz val="12"/>
        <rFont val="宋体"/>
        <family val="0"/>
        <charset val="134"/>
      </rPr>
      <t xml:space="preserve">   74、最近在一两件事情上，我觉得我是无辜受累的：A、是的；B、介于A-C之间；C、不是的。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</si>
  <si>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75、我善于控制我的表情：A、是的；B、介于A-C之间；C、不是的。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</si>
  <si>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76、如果待遇相同，我愿做一个：A、化学研究工作者；B、不确定；C、旅行社经理。</t>
    </r>
  </si>
  <si>
    <r>
      <t xml:space="preserve"> </t>
    </r>
    <r>
      <rPr>
        <sz val="12"/>
        <rFont val="宋体"/>
        <family val="0"/>
        <charset val="134"/>
      </rPr>
      <t xml:space="preserve">   77、以“惊讶”与“新奇”搭配为例，我认为“惧怕”与：A、勇敢；B、焦虑；C、恐怖搭配。</t>
    </r>
  </si>
  <si>
    <r>
      <t xml:space="preserve"> </t>
    </r>
    <r>
      <rPr>
        <sz val="12"/>
        <rFont val="宋体"/>
        <family val="0"/>
        <charset val="134"/>
      </rPr>
      <t xml:space="preserve">   78、本题后面列出的三个分数，哪一个数字与其他两个分数不类同：A、3/7；B、3/9；C、3/11。</t>
    </r>
  </si>
  <si>
    <r>
      <t xml:space="preserve"> </t>
    </r>
    <r>
      <rPr>
        <sz val="12"/>
        <rFont val="宋体"/>
        <family val="0"/>
        <charset val="134"/>
      </rPr>
      <t xml:space="preserve">   79、不知为什么，有些人总是回避或冷淡我：A、是的；B、不一定；C、不是的。</t>
    </r>
  </si>
  <si>
    <r>
      <t xml:space="preserve"> </t>
    </r>
    <r>
      <rPr>
        <sz val="12"/>
        <rFont val="宋体"/>
        <family val="0"/>
        <charset val="134"/>
      </rPr>
      <t xml:space="preserve">   80、我虽然好意待人，但常常得不到好报：A、是的；B、不一定；C、不是的。</t>
    </r>
  </si>
  <si>
    <r>
      <t xml:space="preserve"> </t>
    </r>
    <r>
      <rPr>
        <sz val="12"/>
        <rFont val="宋体"/>
        <family val="0"/>
        <charset val="134"/>
      </rPr>
      <t xml:space="preserve">   81、我不喜欢好强好盛的人：A、是的；B、介于A-C之间；C、不是的。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</si>
  <si>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82、和一般人相比，我的朋友的确太少了：A、是的；B、介于A-C之间；C、不是的。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</si>
  <si>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83、不在万不得已的情况下，我总是回避参加应酬性的活动：A、是的；B、不一定；C、不是的。</t>
    </r>
  </si>
  <si>
    <r>
      <t xml:space="preserve"> </t>
    </r>
    <r>
      <rPr>
        <sz val="12"/>
        <rFont val="宋体"/>
        <family val="0"/>
        <charset val="134"/>
      </rPr>
      <t xml:space="preserve">   84、我认为对领导逢迎得当比工作表现更重要：A、是的；B、介于A-C之间；C、不是的。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</si>
  <si>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85、参加竞赛时，我总是着重在竞赛的活动，而不计较其成败：A、总是如此；B、一般如此；C、偶然如此。</t>
    </r>
  </si>
  <si>
    <r>
      <t xml:space="preserve">    8</t>
    </r>
    <r>
      <rPr>
        <sz val="12"/>
        <rFont val="宋体"/>
        <family val="0"/>
        <charset val="134"/>
      </rPr>
      <t>6</t>
    </r>
    <r>
      <rPr>
        <sz val="12"/>
        <rFont val="宋体"/>
        <family val="0"/>
        <charset val="134"/>
      </rPr>
      <t>、按照我个人的意愿，我希望做的工作是：A、有固定而可靠的工资收入；B、介于A-C之间；C、工资高低应随我的工作表现而随时调整。</t>
    </r>
  </si>
  <si>
    <r>
      <t xml:space="preserve"> </t>
    </r>
    <r>
      <rPr>
        <sz val="12"/>
        <rFont val="宋体"/>
        <family val="0"/>
        <charset val="134"/>
      </rPr>
      <t xml:space="preserve">   87、我愿意阅读：A、军事与政治的实事记载；B、不一定；C、富有情感和幻想的作品。</t>
    </r>
  </si>
  <si>
    <r>
      <t xml:space="preserve"> </t>
    </r>
    <r>
      <rPr>
        <sz val="12"/>
        <rFont val="宋体"/>
        <family val="0"/>
        <charset val="134"/>
      </rPr>
      <t xml:space="preserve">   88、我认为有许多人之所以不敢犯罪，其主要原因是怕被惩罚；A、是的；B、介于A-C之间；C、不是的。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</si>
  <si>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89、我的父母从不严格要求我事事顺从：A、是的；B、不一定；C、不是的。</t>
    </r>
  </si>
  <si>
    <r>
      <t xml:space="preserve"> </t>
    </r>
    <r>
      <rPr>
        <sz val="12"/>
        <rFont val="宋体"/>
        <family val="0"/>
        <charset val="134"/>
      </rPr>
      <t xml:space="preserve">   90、“百折不挠、再接再厉”的精神似乎被人们所忽略：A、是的；B、不一定；C、不是的。</t>
    </r>
  </si>
  <si>
    <r>
      <t xml:space="preserve"> </t>
    </r>
    <r>
      <rPr>
        <sz val="12"/>
        <rFont val="宋体"/>
        <family val="0"/>
        <charset val="134"/>
      </rPr>
      <t xml:space="preserve">   91、当有人对我发火时：我总是：A、设法使他镇定下来；B、不太确定；C、自己也会发起火来。</t>
    </r>
  </si>
  <si>
    <r>
      <t xml:space="preserve"> </t>
    </r>
    <r>
      <rPr>
        <sz val="12"/>
        <rFont val="宋体"/>
        <family val="0"/>
        <charset val="134"/>
      </rPr>
      <t xml:space="preserve">   92、我希望：A、人们都要友好相处；B、不一定；C、开展斗争。</t>
    </r>
  </si>
  <si>
    <r>
      <t xml:space="preserve"> </t>
    </r>
    <r>
      <rPr>
        <sz val="12"/>
        <rFont val="宋体"/>
        <family val="0"/>
        <charset val="134"/>
      </rPr>
      <t xml:space="preserve">   93、不论是在极高的屋顶上，还是在极深的隧道中，我很少感到胆怯不安：A、是的；B、介于A-C之间；C、不是的。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</si>
  <si>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94、只要没有过错，不管别人怎么说，我总能心安理得：A、是的；B、不一定；C、不是的。</t>
    </r>
  </si>
  <si>
    <r>
      <t xml:space="preserve"> </t>
    </r>
    <r>
      <rPr>
        <sz val="12"/>
        <rFont val="宋体"/>
        <family val="0"/>
        <charset val="134"/>
      </rPr>
      <t xml:space="preserve">   95、我认为凡是无法用理智来解决的问题，有时就不得不靠极权处理：A、是的；B、介于A-C之间；C、不是的。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</si>
  <si>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96、我在年轻的时候，和异性朋友交往：A、较多；B、介于A-C之间；C、较别人少。</t>
    </r>
  </si>
  <si>
    <r>
      <t xml:space="preserve"> </t>
    </r>
    <r>
      <rPr>
        <sz val="12"/>
        <rFont val="宋体"/>
        <family val="0"/>
        <charset val="134"/>
      </rPr>
      <t xml:space="preserve">   97、我在社团活动中，是一个活跃分子：A、是的；B、介于A-C之间；C、不是的。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</si>
  <si>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98、在人声噪杂中，我仍能不受干扰，专心工作：A、是的；B、介于A-C之间；C、不是的。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</si>
  <si>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99、在某些心境下，我常常因为困惑陷入空想而将工作搁置下来：A、是的；B、介于A-C之间；C、不是的。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</si>
  <si>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100、我很少用难堪的语言去刺伤别人的感情：A、是的；B、不太确定；C、不是的。</t>
    </r>
  </si>
  <si>
    <r>
      <t xml:space="preserve"> </t>
    </r>
    <r>
      <rPr>
        <sz val="12"/>
        <rFont val="宋体"/>
        <family val="0"/>
        <charset val="134"/>
      </rPr>
      <t xml:space="preserve">   101、如果让我选择，我宁愿选择做：A、列车员；B、不确定；C、描图员。</t>
    </r>
  </si>
  <si>
    <r>
      <t xml:space="preserve"> </t>
    </r>
    <r>
      <rPr>
        <sz val="12"/>
        <rFont val="宋体"/>
        <family val="0"/>
        <charset val="134"/>
      </rPr>
      <t xml:space="preserve">   102、“理不胜词”的意思是：A、理不如词；B、理多而词少；C、词藻华丽而理不足。</t>
    </r>
  </si>
  <si>
    <r>
      <t xml:space="preserve"> </t>
    </r>
    <r>
      <rPr>
        <sz val="12"/>
        <rFont val="宋体"/>
        <family val="0"/>
        <charset val="134"/>
      </rPr>
      <t xml:space="preserve">   103、以“铁锹”与“挖掘”搭配为例，我认为“刀子”与：A、琢磨；B、切割；C、铲除搭配。</t>
    </r>
  </si>
  <si>
    <r>
      <t xml:space="preserve"> </t>
    </r>
    <r>
      <rPr>
        <sz val="12"/>
        <rFont val="宋体"/>
        <family val="0"/>
        <charset val="134"/>
      </rPr>
      <t xml:space="preserve">   104、我在大街上，常常避开我所不愿意打招呼的人：A、极少如此；B、偶然如此；C、有时如此。</t>
    </r>
  </si>
  <si>
    <r>
      <t xml:space="preserve"> </t>
    </r>
    <r>
      <rPr>
        <sz val="12"/>
        <rFont val="宋体"/>
        <family val="0"/>
        <charset val="134"/>
      </rPr>
      <t xml:space="preserve">   105、当我聚精会神地听音乐时，假使有人在旁边高谈阔论:A、我仍能专心听音乐;B、介于A-C之间;C、不能专心而感到恼怒。</t>
    </r>
  </si>
  <si>
    <r>
      <t xml:space="preserve"> </t>
    </r>
    <r>
      <rPr>
        <sz val="12"/>
        <rFont val="宋体"/>
        <family val="0"/>
        <charset val="134"/>
      </rPr>
      <t xml:space="preserve">   106、在课堂上，如果我的意见与老师不同，我常常：A、保持沉默；B、不一定；C、当场表明自己的看法。</t>
    </r>
  </si>
  <si>
    <t xml:space="preserve">    107、我单独跟异性谈话时，总显得不自然：A、是的；B、介于A-C之间；C、不是的。</t>
  </si>
  <si>
    <r>
      <t xml:space="preserve"> </t>
    </r>
    <r>
      <rPr>
        <sz val="12"/>
        <rFont val="宋体"/>
        <family val="0"/>
        <charset val="134"/>
      </rPr>
      <t xml:space="preserve">   108、我在待人接物方面，的确不太成功：A、是的；B、不完全是这样；C、不是的。</t>
    </r>
  </si>
  <si>
    <r>
      <t xml:space="preserve"> </t>
    </r>
    <r>
      <rPr>
        <sz val="12"/>
        <rFont val="宋体"/>
        <family val="0"/>
        <charset val="134"/>
      </rPr>
      <t xml:space="preserve">   109、每当做一件困难工作时，我总是：A、预先做好准备；B、介于A-C之间；C、相信到时候总会有办法解决的。</t>
    </r>
  </si>
  <si>
    <r>
      <t xml:space="preserve"> </t>
    </r>
    <r>
      <rPr>
        <sz val="12"/>
        <rFont val="宋体"/>
        <family val="0"/>
        <charset val="134"/>
      </rPr>
      <t xml:space="preserve">   110、在我结交的朋友中，男女各占一半：A、是的；B、介于A-C之间；C、不是的。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</si>
  <si>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111、我在结交朋友方面：A、结识很多的人；B、不一定；C、维持几个深交的朋友。</t>
    </r>
  </si>
  <si>
    <r>
      <t xml:space="preserve"> </t>
    </r>
    <r>
      <rPr>
        <sz val="12"/>
        <rFont val="宋体"/>
        <family val="0"/>
        <charset val="134"/>
      </rPr>
      <t xml:space="preserve">   112、我愿意做一个社会科学家，而不愿做一个机械工程师：A、是的；B、不确定；C、不是的。</t>
    </r>
  </si>
  <si>
    <r>
      <t xml:space="preserve"> </t>
    </r>
    <r>
      <rPr>
        <sz val="12"/>
        <rFont val="宋体"/>
        <family val="0"/>
        <charset val="134"/>
      </rPr>
      <t xml:space="preserve">   113、如果我发现了别人的缺点，我是不计一切的提出指责：A、是的；B、介于A-C之间；C、不是的。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</si>
  <si>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114、我喜欢设法影响和我一起工作的同志，使他们能协助我实现所计划的目标：A、是的；B、介于A-C之间；C、不是的。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</si>
  <si>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115、我喜欢做戏剧、音乐、歌舞、新闻采访等工作：A、是的；B、不一定；C、不是的。</t>
    </r>
  </si>
  <si>
    <r>
      <t xml:space="preserve"> </t>
    </r>
    <r>
      <rPr>
        <sz val="12"/>
        <rFont val="宋体"/>
        <family val="0"/>
        <charset val="134"/>
      </rPr>
      <t xml:space="preserve">   116、当人们表扬我的时候，我总觉得羞愧窘促：A、是的；B、介于A-C之间；C、不是的。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</si>
  <si>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117、我认为一个国家最需要解决的问题是：A、政治问题；B、不太确定；C、道德问题。</t>
    </r>
  </si>
  <si>
    <r>
      <t xml:space="preserve"> </t>
    </r>
    <r>
      <rPr>
        <sz val="12"/>
        <rFont val="宋体"/>
        <family val="0"/>
        <charset val="134"/>
      </rPr>
      <t xml:space="preserve">   118、有时我会无故地产生一种面临大祸的恐惧：A、是的；B、有时如此；C、不是的。</t>
    </r>
  </si>
  <si>
    <r>
      <t xml:space="preserve"> </t>
    </r>
    <r>
      <rPr>
        <sz val="12"/>
        <rFont val="宋体"/>
        <family val="0"/>
        <charset val="134"/>
      </rPr>
      <t xml:space="preserve">   119、我在童年时，害怕黑暗的次数：A、极多；B、不太多；C、几乎没有。</t>
    </r>
  </si>
  <si>
    <r>
      <t xml:space="preserve"> </t>
    </r>
    <r>
      <rPr>
        <sz val="12"/>
        <rFont val="宋体"/>
        <family val="0"/>
        <charset val="134"/>
      </rPr>
      <t xml:space="preserve">   120、在闲暇的时候，我喜欢：A、看一部历史性的探险电影；B、不一定；C、读一本科学性的幻想小说。</t>
    </r>
  </si>
  <si>
    <r>
      <t xml:space="preserve"> </t>
    </r>
    <r>
      <rPr>
        <sz val="12"/>
        <rFont val="宋体"/>
        <family val="0"/>
        <charset val="134"/>
      </rPr>
      <t xml:space="preserve">   121、当人们批评我古怪不正常时，我：A、非常气恼；B、有些气恼；C、无所谓。</t>
    </r>
  </si>
  <si>
    <r>
      <t xml:space="preserve"> </t>
    </r>
    <r>
      <rPr>
        <sz val="12"/>
        <rFont val="宋体"/>
        <family val="0"/>
        <charset val="134"/>
      </rPr>
      <t xml:space="preserve">   122、到一个新城市里去找地址：A、找人问路；B、介于A-C之间；C、参考市区地图。</t>
    </r>
  </si>
  <si>
    <r>
      <t xml:space="preserve"> </t>
    </r>
    <r>
      <rPr>
        <sz val="12"/>
        <rFont val="宋体"/>
        <family val="0"/>
        <charset val="134"/>
      </rPr>
      <t xml:space="preserve">   123、当朋友声明他要在家休息时，我总是设法怂恿他同我一起到外面去游览：A、是的；B、不一定；C、不是的。</t>
    </r>
  </si>
  <si>
    <r>
      <t xml:space="preserve"> </t>
    </r>
    <r>
      <rPr>
        <sz val="12"/>
        <rFont val="宋体"/>
        <family val="0"/>
        <charset val="134"/>
      </rPr>
      <t xml:space="preserve">   124、在就寝时，我常常：A、不易入睡；B、介于A-C之间；C、极易入睡。</t>
    </r>
  </si>
  <si>
    <r>
      <t xml:space="preserve"> </t>
    </r>
    <r>
      <rPr>
        <sz val="12"/>
        <rFont val="宋体"/>
        <family val="0"/>
        <charset val="134"/>
      </rPr>
      <t xml:space="preserve">   125、有人烦扰我时，我：A、能不露声色；B、介于A-C之间；C、总要说给别人听，以泄气愤。</t>
    </r>
  </si>
  <si>
    <r>
      <t xml:space="preserve"> </t>
    </r>
    <r>
      <rPr>
        <sz val="12"/>
        <rFont val="宋体"/>
        <family val="0"/>
        <charset val="134"/>
      </rPr>
      <t xml:space="preserve">   126、如果待遇相同，我愿做一个：A、律师；B、不确定；C、航海员。</t>
    </r>
  </si>
  <si>
    <r>
      <t xml:space="preserve"> </t>
    </r>
    <r>
      <rPr>
        <sz val="12"/>
        <rFont val="宋体"/>
        <family val="0"/>
        <charset val="134"/>
      </rPr>
      <t xml:space="preserve">   127、“时间变成了永恒”这是比喻：A、时间过得很快；B、忘了时间；C、光阴一去不复返。</t>
    </r>
  </si>
  <si>
    <r>
      <t xml:space="preserve"> </t>
    </r>
    <r>
      <rPr>
        <sz val="12"/>
        <rFont val="宋体"/>
        <family val="0"/>
        <charset val="134"/>
      </rPr>
      <t xml:space="preserve">   129、我不论到什么地方，都能清楚地辨别方向：A、是的；B、介于A-C之间；C、不是的。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</si>
  <si>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130、我热爱我所学的专业和所从事的工作：A、是的；B、不一定；C、不是的。</t>
    </r>
  </si>
  <si>
    <r>
      <t xml:space="preserve"> </t>
    </r>
    <r>
      <rPr>
        <sz val="12"/>
        <rFont val="宋体"/>
        <family val="0"/>
        <charset val="134"/>
      </rPr>
      <t xml:space="preserve">   131、如果我急于想借朋友的东西，而朋友又不在家时，我认为不告而取也没有关系：A、是的；B、介于A-C之间；C、不是的。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</si>
  <si>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132、我喜欢向朋友讲述一些我个人有趣的经历：A、是的；B、介于A-C之间；C、不是的。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</si>
  <si>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133、我宁愿做一个：A、演员；B、不确定；C、建筑师。</t>
    </r>
  </si>
  <si>
    <r>
      <t xml:space="preserve"> </t>
    </r>
    <r>
      <rPr>
        <sz val="12"/>
        <rFont val="宋体"/>
        <family val="0"/>
        <charset val="134"/>
      </rPr>
      <t xml:space="preserve">   134、业余时间，我总是做好安排，不使时间浪费：A、是的；B、介于A-C之间；C、不是的。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</si>
  <si>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135、在和别人交往中，我常常会无缘无故地产生一种自卑感：A、是的；B、介于A-C之间；C、不是的。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</si>
  <si>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136、和不熟识的人交谈，对我来说：A、毫不困难；B、介于A-C之间；C、是一件难事。</t>
    </r>
  </si>
  <si>
    <r>
      <t xml:space="preserve"> </t>
    </r>
    <r>
      <rPr>
        <sz val="12"/>
        <rFont val="宋体"/>
        <family val="0"/>
        <charset val="134"/>
      </rPr>
      <t xml:space="preserve">   137、我所喜欢的音乐是：A、轻松活泼的；B、介于A-C之间；C、富于感情的。</t>
    </r>
  </si>
  <si>
    <r>
      <t xml:space="preserve"> </t>
    </r>
    <r>
      <rPr>
        <sz val="12"/>
        <rFont val="宋体"/>
        <family val="0"/>
        <charset val="134"/>
      </rPr>
      <t xml:space="preserve">   138、我爱想入非非：A、是的；B、不一定；C、不是的。</t>
    </r>
  </si>
  <si>
    <r>
      <t xml:space="preserve"> </t>
    </r>
    <r>
      <rPr>
        <sz val="12"/>
        <rFont val="宋体"/>
        <family val="0"/>
        <charset val="134"/>
      </rPr>
      <t xml:space="preserve">   139、我认为未来二十年的世界局势，定将好转：A、是的；B、不一定；C、不是的。</t>
    </r>
  </si>
  <si>
    <r>
      <t xml:space="preserve"> </t>
    </r>
    <r>
      <rPr>
        <sz val="12"/>
        <rFont val="宋体"/>
        <family val="0"/>
        <charset val="134"/>
      </rPr>
      <t xml:space="preserve">   140、在童年时，我喜欢阅读：A、神话幻想故事；B不确定；C、战争故事。</t>
    </r>
  </si>
  <si>
    <r>
      <t xml:space="preserve"> </t>
    </r>
    <r>
      <rPr>
        <sz val="12"/>
        <rFont val="宋体"/>
        <family val="0"/>
        <charset val="134"/>
      </rPr>
      <t xml:space="preserve">   141、我向来对机械、汽车等发生兴趣：A、是的；B、介于A-C之间；C、不是的。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</si>
  <si>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142、即使让我做一个缓刑释放的罪犯的管理人，我也会把工作搞得较好：A、是的；B、介于A-C之间；C、不是的。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</si>
  <si>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143、我仅仅被认为是一个能够苦干而稍有成就的人而已：A、是的；B、介于A-C之间；C、不是的。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</si>
  <si>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144、就是在不顺利的情况下，我仍能保持精神振奋：A、是的；B、介于A-C之间；C、不是的。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</si>
  <si>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145、我认为节制生育是解决经济与和平问题的重要条件：A、是的；B、不太确定；C、不是的。</t>
    </r>
  </si>
  <si>
    <r>
      <t xml:space="preserve"> </t>
    </r>
    <r>
      <rPr>
        <sz val="12"/>
        <rFont val="宋体"/>
        <family val="0"/>
        <charset val="134"/>
      </rPr>
      <t xml:space="preserve">   146、在工作中，我喜欢独自筹划，不愿受别人干涉：A、是的；B、介于A-C之间；C、不是的。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</si>
  <si>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147、尽管有的同志和我的意见不和，但仍能跟他搞好团结：A、是的；B、不一定；C、不是的。</t>
    </r>
  </si>
  <si>
    <r>
      <t xml:space="preserve"> </t>
    </r>
    <r>
      <rPr>
        <sz val="12"/>
        <rFont val="宋体"/>
        <family val="0"/>
        <charset val="134"/>
      </rPr>
      <t xml:space="preserve">   148、我在工作和学习上，总是使自己不粗心大意、忽略细节：A、是的；B、介于A-C之间；C、不是的。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</si>
  <si>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149、在和别人争辩或险遭事故后，我常常表现出震颤、精疲力尽、不能安心工作：A、是的；B、介于A-C之间；C、不是的。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</si>
  <si>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150、未经医生处方，我是从不乱吃药的：A、是的；B、介于A-C之间；C、不是的。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</si>
  <si>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151、根据我个人的兴趣，我愿参加：A、摄影组活动；B、不确定；C、文娱队活动。</t>
    </r>
  </si>
  <si>
    <r>
      <t xml:space="preserve"> </t>
    </r>
    <r>
      <rPr>
        <sz val="12"/>
        <rFont val="宋体"/>
        <family val="0"/>
        <charset val="134"/>
      </rPr>
      <t xml:space="preserve">   152、以星火与燎原搭配为例，我认为姑息与：A、同情；B、养奸；C、纵容搭配。</t>
    </r>
  </si>
  <si>
    <r>
      <t xml:space="preserve"> </t>
    </r>
    <r>
      <rPr>
        <sz val="12"/>
        <rFont val="宋体"/>
        <family val="0"/>
        <charset val="134"/>
      </rPr>
      <t xml:space="preserve">   153、“钟表”与“时间”的关系犹如“裁缝”与：A、服装；B、剪刀；C、布料的关系。</t>
    </r>
  </si>
  <si>
    <r>
      <t xml:space="preserve"> </t>
    </r>
    <r>
      <rPr>
        <sz val="12"/>
        <rFont val="宋体"/>
        <family val="0"/>
        <charset val="134"/>
      </rPr>
      <t xml:space="preserve">   154、生动的梦境，常常干扰我的睡眠：A、经常如此；B、偶然如此；C、从不如此。</t>
    </r>
  </si>
  <si>
    <r>
      <t xml:space="preserve"> </t>
    </r>
    <r>
      <rPr>
        <sz val="12"/>
        <rFont val="宋体"/>
        <family val="0"/>
        <charset val="134"/>
      </rPr>
      <t xml:space="preserve">   155、我爱打抱不平：A、是的；B、介于A-C之间；C、不是的。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</si>
  <si>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156、如果我要到一个新城市，我将要：A、到处闲逛；B、不确定；C、避免去不安全的地方。</t>
    </r>
  </si>
  <si>
    <r>
      <t xml:space="preserve"> </t>
    </r>
    <r>
      <rPr>
        <sz val="12"/>
        <rFont val="宋体"/>
        <family val="0"/>
        <charset val="134"/>
      </rPr>
      <t xml:space="preserve">   157、我爱穿朴素的衣服，不愿穿华丽的服装：A、是的；B、不太确定；C、不是的。</t>
    </r>
  </si>
  <si>
    <r>
      <t xml:space="preserve"> </t>
    </r>
    <r>
      <rPr>
        <sz val="12"/>
        <rFont val="宋体"/>
        <family val="0"/>
        <charset val="134"/>
      </rPr>
      <t xml:space="preserve">   158、我认为安静的娱乐远远胜过热闹的宴会：A、是的；B、不太确定；C、不是的。</t>
    </r>
  </si>
  <si>
    <r>
      <t xml:space="preserve"> </t>
    </r>
    <r>
      <rPr>
        <sz val="12"/>
        <rFont val="宋体"/>
        <family val="0"/>
        <charset val="134"/>
      </rPr>
      <t xml:space="preserve">   159、我明知自己有缺点，但不愿接受别人的批评：A、偶然如此；B、极少如此；C、从不如此。</t>
    </r>
  </si>
  <si>
    <r>
      <t xml:space="preserve"> </t>
    </r>
    <r>
      <rPr>
        <sz val="12"/>
        <rFont val="宋体"/>
        <family val="0"/>
        <charset val="134"/>
      </rPr>
      <t xml:space="preserve">   160、我总是把“是、非、善、恶”作为处理问题的原则：A、是的；B、介于A-C之间；C、不是的。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</si>
  <si>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161、当我工作时，我不喜欢有许多人在旁参观：A、是的；B、介于A-C之间；C、不是的。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</si>
  <si>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162、我认为，侮辱那些即使有错误的有文化教养的人，如医生、教师等，也是不应该的：A、是的；B、介于A-C之间；C、不是的。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</si>
  <si>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163、在各种课程中，我喜欢：A、语文；B、不确定；C、数学。</t>
    </r>
  </si>
  <si>
    <r>
      <t xml:space="preserve"> </t>
    </r>
    <r>
      <rPr>
        <sz val="12"/>
        <rFont val="宋体"/>
        <family val="0"/>
        <charset val="134"/>
      </rPr>
      <t xml:space="preserve">   164、那些自以为是、道貌岸然的人使我生气：A、是的；B、介于A-C之间；C、不是的。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</si>
  <si>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165、和循规蹈矩的人交谈：A、很有兴趣，并有所得；B、介于A-C之间；C、他们的思想简单，使我厌烦。</t>
    </r>
  </si>
  <si>
    <r>
      <t xml:space="preserve"> </t>
    </r>
    <r>
      <rPr>
        <sz val="12"/>
        <rFont val="宋体"/>
        <family val="0"/>
        <charset val="134"/>
      </rPr>
      <t xml:space="preserve">   166、我喜欢：A、有几个有时对我很苛求但富有感情的朋友；B、介于A-C之间；C、不受别人的干涉。</t>
    </r>
  </si>
  <si>
    <r>
      <t xml:space="preserve"> </t>
    </r>
    <r>
      <rPr>
        <sz val="12"/>
        <rFont val="宋体"/>
        <family val="0"/>
        <charset val="134"/>
      </rPr>
      <t xml:space="preserve">   167、如果征求我的意见，我赞同：A、切实制止精神病患者和智能低下的人生育；B、不确定；C、杀人犯必须判处死刑。</t>
    </r>
  </si>
  <si>
    <r>
      <t xml:space="preserve"> </t>
    </r>
    <r>
      <rPr>
        <sz val="12"/>
        <rFont val="宋体"/>
        <family val="0"/>
        <charset val="134"/>
      </rPr>
      <t xml:space="preserve">   168、有时我会无缘无故地感到沮丧、痛苦：A、是的；B、介于A-C之间；C、不是的。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</si>
  <si>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169、当和立场相反的人争辩时，我主张：A、尽量找出基本概念的差异；B、不一定；C、彼此让步。</t>
    </r>
  </si>
  <si>
    <r>
      <t xml:space="preserve"> </t>
    </r>
    <r>
      <rPr>
        <sz val="12"/>
        <rFont val="宋体"/>
        <family val="0"/>
        <charset val="134"/>
      </rPr>
      <t xml:space="preserve">   170、我一向重感情而不重理智，因而我的观点常常动摇不定：：A、是的；B、不致如此；C、不是的。</t>
    </r>
  </si>
  <si>
    <r>
      <t xml:space="preserve"> </t>
    </r>
    <r>
      <rPr>
        <sz val="12"/>
        <rFont val="宋体"/>
        <family val="0"/>
        <charset val="134"/>
      </rPr>
      <t xml:space="preserve">   171、我的学习多赖于：A、阅读书刊；B、介于A-C之间；C、参加集体讨论。</t>
    </r>
  </si>
  <si>
    <r>
      <t xml:space="preserve"> </t>
    </r>
    <r>
      <rPr>
        <sz val="12"/>
        <rFont val="宋体"/>
        <family val="0"/>
        <charset val="134"/>
      </rPr>
      <t xml:space="preserve">   172、我宁愿选择一个工资较高的工作，不在乎是否有保障，而不愿做工资低的固定工作：A、是的；B、不太确定；C、不是的。</t>
    </r>
  </si>
  <si>
    <r>
      <t xml:space="preserve"> </t>
    </r>
    <r>
      <rPr>
        <sz val="12"/>
        <rFont val="宋体"/>
        <family val="0"/>
        <charset val="134"/>
      </rPr>
      <t xml:space="preserve">   173、在参加讨论时，我总是能把握住自己的立场：A、经常如此；B、一般如此；C、必要时才能如此。</t>
    </r>
  </si>
  <si>
    <r>
      <t xml:space="preserve"> </t>
    </r>
    <r>
      <rPr>
        <sz val="12"/>
        <rFont val="宋体"/>
        <family val="0"/>
        <charset val="134"/>
      </rPr>
      <t xml:space="preserve">   174、我常常被一些无所谓的小事所烦扰：A、是的；B、介于A-C之间；C、不是的。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</si>
  <si>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175、我宁愿住在嘈杂的闹市区，而不愿住在僻静的郊区：A、是的；B、不太确定；C、不是的。</t>
    </r>
  </si>
  <si>
    <r>
      <t xml:space="preserve"> </t>
    </r>
    <r>
      <rPr>
        <sz val="12"/>
        <rFont val="宋体"/>
        <family val="0"/>
        <charset val="134"/>
      </rPr>
      <t xml:space="preserve">   176、下列工作如果任我挑选的话，我愿做：A、少先队辅导员；B、不太确定；C、修表工作。</t>
    </r>
  </si>
  <si>
    <r>
      <t xml:space="preserve"> </t>
    </r>
    <r>
      <rPr>
        <sz val="12"/>
        <rFont val="宋体"/>
        <family val="0"/>
        <charset val="134"/>
      </rPr>
      <t xml:space="preserve">   177、一人____事，众人受累：A、偾；B、愤；C、喷。</t>
    </r>
  </si>
  <si>
    <r>
      <t xml:space="preserve"> </t>
    </r>
    <r>
      <rPr>
        <sz val="12"/>
        <rFont val="宋体"/>
        <family val="0"/>
        <charset val="134"/>
      </rPr>
      <t xml:space="preserve">   178、望子成龙的家长往往____苗助长：A、揠；B、堰；C、偃。</t>
    </r>
  </si>
  <si>
    <r>
      <t xml:space="preserve"> </t>
    </r>
    <r>
      <rPr>
        <sz val="12"/>
        <rFont val="宋体"/>
        <family val="0"/>
        <charset val="134"/>
      </rPr>
      <t xml:space="preserve">   179、气候的变化并不影响我的情绪：A、是的；B、介于A-C之间；C、不是的。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</si>
  <si>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180、因为我对一切问题都有一些见解，所以大家都认为我是一个有头脑的人：A、是的；B、介于A-C之间；C、不是的。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</si>
  <si>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181、我讲话的声音：A、宏亮；B、介于A-C之间；C、低沉。</t>
    </r>
  </si>
  <si>
    <r>
      <t xml:space="preserve"> </t>
    </r>
    <r>
      <rPr>
        <sz val="12"/>
        <rFont val="宋体"/>
        <family val="0"/>
        <charset val="134"/>
      </rPr>
      <t xml:space="preserve">   182、一般人都认为我是一个活跃热情的人：A、是的；B、介于A-C之间；C、不是的。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</si>
  <si>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183、我喜欢做出差机会较多的工作：A、是的；B、介于A-C之间；C、不是的。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</si>
  <si>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184、我做事严格，力求把事情办得尽善尽美：A、是的；B、介于A-C之间；C、不是的。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</si>
  <si>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185、在取回或归还借的东西时，我总是仔细检查，看是否保持原样：A、是的；B、介于A-C之间；C、不是的。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</si>
  <si>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186、我通常总是精力充沛，忙碌多事：A、是的；B、不一定；C、不是的。</t>
    </r>
  </si>
  <si>
    <t xml:space="preserve"> </t>
  </si>
  <si>
    <r>
      <t xml:space="preserve"> </t>
    </r>
    <r>
      <rPr>
        <sz val="12"/>
        <rFont val="宋体"/>
        <family val="0"/>
        <charset val="134"/>
      </rPr>
      <t xml:space="preserve">   187、我确信我没有遗漏或漫不经心回答上面的任何问题：A、是的；B、不确定；C、不是的。</t>
    </r>
  </si>
  <si>
    <r>
      <t>1.</t>
    </r>
    <r>
      <rPr>
        <b/>
        <sz val="8"/>
        <rFont val="黑体"/>
        <family val="0"/>
        <charset val="134"/>
      </rPr>
      <t xml:space="preserve">心理健康因素
</t>
    </r>
    <r>
      <rPr>
        <sz val="8"/>
        <rFont val="宋体"/>
        <family val="0"/>
        <charset val="134"/>
      </rPr>
      <t>(总分在4-40之间，平均为22分，低于12分者仅占10%)</t>
    </r>
  </si>
  <si>
    <r>
      <t xml:space="preserve">2.专业而有成就者的人格因素
</t>
    </r>
    <r>
      <rPr>
        <sz val="8"/>
        <rFont val="宋体"/>
        <family val="0"/>
        <charset val="134"/>
      </rPr>
      <t>(总分在10-100之间，平均为55分，67分以上者应有其成就)</t>
    </r>
  </si>
  <si>
    <r>
      <t>3.创造能力人格因素</t>
    </r>
    <r>
      <rPr>
        <b/>
        <sz val="8"/>
        <rFont val="宋体"/>
        <family val="0"/>
        <charset val="134"/>
      </rPr>
      <t xml:space="preserve">
</t>
    </r>
    <r>
      <rPr>
        <sz val="8"/>
        <rFont val="宋体"/>
        <family val="0"/>
        <charset val="134"/>
      </rPr>
      <t>(总分在15-150之间,平均83,88以上创造力强，应有其成就)</t>
    </r>
  </si>
  <si>
    <t>16种人格因素测验应用</t>
  </si>
  <si>
    <r>
      <t>4.在新的环境中的成长人格因素</t>
    </r>
    <r>
      <rPr>
        <sz val="8"/>
        <rFont val="宋体"/>
        <family val="0"/>
        <charset val="134"/>
      </rPr>
      <t xml:space="preserve">
(总分在4-40之间，平均为22，27以上者，则有成功的希望）</t>
    </r>
  </si>
  <si>
    <r>
      <t>一般名称：</t>
    </r>
    <r>
      <rPr>
        <sz val="12"/>
        <rFont val="宋体"/>
        <family val="0"/>
        <charset val="134"/>
      </rPr>
      <t xml:space="preserve">开朗
</t>
    </r>
    <r>
      <rPr>
        <b/>
        <sz val="12"/>
        <rFont val="宋体"/>
        <family val="0"/>
        <charset val="134"/>
      </rPr>
      <t>特征描述：</t>
    </r>
    <r>
      <rPr>
        <sz val="12"/>
        <rFont val="宋体"/>
        <family val="0"/>
        <charset val="134"/>
      </rPr>
      <t xml:space="preserve">通常和蔼可亲，与人相处，合作与适应能力特别强；喜欢和别人共同工作，愿意参加或组织各种社团活动，不斤斤计较，容易接受别人的批评；萍水相逢时也可以一见如故。  </t>
    </r>
  </si>
  <si>
    <r>
      <t>解释指标：</t>
    </r>
    <r>
      <rPr>
        <sz val="12"/>
        <rFont val="宋体"/>
        <family val="0"/>
        <charset val="134"/>
      </rPr>
      <t xml:space="preserve">聪明，富有才能，善于抽象思维。
</t>
    </r>
    <r>
      <rPr>
        <b/>
        <sz val="12"/>
        <rFont val="宋体"/>
        <family val="0"/>
        <charset val="134"/>
      </rPr>
      <t>一般名称：</t>
    </r>
    <r>
      <rPr>
        <sz val="12"/>
        <rFont val="宋体"/>
        <family val="0"/>
        <charset val="134"/>
      </rPr>
      <t xml:space="preserve">智能较高
</t>
    </r>
    <r>
      <rPr>
        <b/>
        <sz val="12"/>
        <rFont val="宋体"/>
        <family val="0"/>
        <charset val="134"/>
      </rPr>
      <t>特征描述：</t>
    </r>
    <r>
      <rPr>
        <sz val="12"/>
        <rFont val="宋体"/>
        <family val="0"/>
        <charset val="134"/>
      </rPr>
      <t xml:space="preserve">通常学习能力强，思维敏捷、正确。
</t>
    </r>
  </si>
  <si>
    <r>
      <t>解释指标：</t>
    </r>
    <r>
      <rPr>
        <sz val="12"/>
        <rFont val="宋体"/>
        <family val="0"/>
        <charset val="134"/>
      </rPr>
      <t xml:space="preserve">情绪稳定而成熟，能面对现实
</t>
    </r>
    <r>
      <rPr>
        <b/>
        <sz val="12"/>
        <rFont val="宋体"/>
        <family val="0"/>
        <charset val="134"/>
      </rPr>
      <t>技术名称：</t>
    </r>
    <r>
      <rPr>
        <sz val="12"/>
        <rFont val="宋体"/>
        <family val="0"/>
        <charset val="134"/>
      </rPr>
      <t xml:space="preserve">高自我力量
</t>
    </r>
    <r>
      <rPr>
        <b/>
        <sz val="12"/>
        <rFont val="宋体"/>
        <family val="0"/>
        <charset val="134"/>
      </rPr>
      <t>一般名称：</t>
    </r>
    <r>
      <rPr>
        <sz val="12"/>
        <rFont val="宋体"/>
        <family val="0"/>
        <charset val="134"/>
      </rPr>
      <t xml:space="preserve">情感稳定
</t>
    </r>
    <r>
      <rPr>
        <b/>
        <sz val="12"/>
        <rFont val="宋体"/>
        <family val="0"/>
        <charset val="134"/>
      </rPr>
      <t>特征描述</t>
    </r>
    <r>
      <rPr>
        <sz val="12"/>
        <rFont val="宋体"/>
        <family val="0"/>
        <charset val="134"/>
      </rPr>
      <t xml:space="preserve">：高者通常能以沉着的态度应付现实中各种问题；行动充满魄力；能振作勇气，有维护团结的精神；有时高Ｃ者，也可能由于不能彻底解决许多生活难题而不得不强自宽解。 
</t>
    </r>
  </si>
  <si>
    <r>
      <t>解释指标：</t>
    </r>
    <r>
      <rPr>
        <sz val="12"/>
        <rFont val="宋体"/>
        <family val="0"/>
        <charset val="134"/>
      </rPr>
      <t xml:space="preserve">好强固执，独立积极
</t>
    </r>
    <r>
      <rPr>
        <b/>
        <sz val="12"/>
        <rFont val="宋体"/>
        <family val="0"/>
        <charset val="134"/>
      </rPr>
      <t>技术名称：</t>
    </r>
    <r>
      <rPr>
        <sz val="12"/>
        <rFont val="宋体"/>
        <family val="0"/>
        <charset val="134"/>
      </rPr>
      <t xml:space="preserve">支配性
</t>
    </r>
    <r>
      <rPr>
        <b/>
        <sz val="12"/>
        <rFont val="宋体"/>
        <family val="0"/>
        <charset val="134"/>
      </rPr>
      <t>一般名称：</t>
    </r>
    <r>
      <rPr>
        <sz val="12"/>
        <rFont val="宋体"/>
        <family val="0"/>
        <charset val="134"/>
      </rPr>
      <t xml:space="preserve">主观武断
</t>
    </r>
    <r>
      <rPr>
        <b/>
        <sz val="12"/>
        <rFont val="宋体"/>
        <family val="0"/>
        <charset val="134"/>
      </rPr>
      <t>特征描述：</t>
    </r>
    <r>
      <rPr>
        <sz val="12"/>
        <rFont val="宋体"/>
        <family val="0"/>
        <charset val="134"/>
      </rPr>
      <t xml:space="preserve">高者通常自高自大，自以为是，可能非常武断，时常驾驭不及他的人，对抗有权势者。 
</t>
    </r>
  </si>
  <si>
    <r>
      <t>解释指标</t>
    </r>
    <r>
      <rPr>
        <sz val="12"/>
        <rFont val="宋体"/>
        <family val="0"/>
        <charset val="134"/>
      </rPr>
      <t xml:space="preserve">：轻松兴奋，随遇而安
</t>
    </r>
    <r>
      <rPr>
        <b/>
        <sz val="12"/>
        <rFont val="宋体"/>
        <family val="0"/>
        <charset val="134"/>
      </rPr>
      <t>技术名称：</t>
    </r>
    <r>
      <rPr>
        <sz val="12"/>
        <rFont val="宋体"/>
        <family val="0"/>
        <charset val="134"/>
      </rPr>
      <t xml:space="preserve">澎湃激荡
</t>
    </r>
    <r>
      <rPr>
        <b/>
        <sz val="12"/>
        <rFont val="宋体"/>
        <family val="0"/>
        <charset val="134"/>
      </rPr>
      <t>一般名称：</t>
    </r>
    <r>
      <rPr>
        <sz val="12"/>
        <rFont val="宋体"/>
        <family val="0"/>
        <charset val="134"/>
      </rPr>
      <t xml:space="preserve">无忧无虑
</t>
    </r>
    <r>
      <rPr>
        <b/>
        <sz val="12"/>
        <rFont val="宋体"/>
        <family val="0"/>
        <charset val="134"/>
      </rPr>
      <t>特征描述：</t>
    </r>
    <r>
      <rPr>
        <sz val="12"/>
        <rFont val="宋体"/>
        <family val="0"/>
        <charset val="134"/>
      </rPr>
      <t xml:space="preserve">高者通常活泼、愉快、健谈，对人对事热心而富有感情，但有时也可能过份冲动，以致行为变化莫测。 
</t>
    </r>
  </si>
  <si>
    <r>
      <t>解释指标：</t>
    </r>
    <r>
      <rPr>
        <sz val="12"/>
        <rFont val="宋体"/>
        <family val="0"/>
        <charset val="134"/>
      </rPr>
      <t xml:space="preserve">有恒负责，做事尽职
</t>
    </r>
    <r>
      <rPr>
        <b/>
        <sz val="12"/>
        <rFont val="宋体"/>
        <family val="0"/>
        <charset val="134"/>
      </rPr>
      <t>技术名称：</t>
    </r>
    <r>
      <rPr>
        <sz val="12"/>
        <rFont val="宋体"/>
        <family val="0"/>
        <charset val="134"/>
      </rPr>
      <t xml:space="preserve">高超我
</t>
    </r>
    <r>
      <rPr>
        <b/>
        <sz val="12"/>
        <rFont val="宋体"/>
        <family val="0"/>
        <charset val="134"/>
      </rPr>
      <t>一般名称：</t>
    </r>
    <r>
      <rPr>
        <sz val="12"/>
        <rFont val="宋体"/>
        <family val="0"/>
        <charset val="134"/>
      </rPr>
      <t xml:space="preserve">有良心
</t>
    </r>
    <r>
      <rPr>
        <b/>
        <sz val="12"/>
        <rFont val="宋体"/>
        <family val="0"/>
        <charset val="134"/>
      </rPr>
      <t>特征描述：</t>
    </r>
    <r>
      <rPr>
        <sz val="12"/>
        <rFont val="宋体"/>
        <family val="0"/>
        <charset val="134"/>
      </rPr>
      <t xml:space="preserve">高者通常细心周到，有始有终，是非善恶是他的行为指南，所结交的朋友多系努力苦干的人，不十分喜欢诙谐有趣的场合。 
</t>
    </r>
  </si>
  <si>
    <r>
      <t>解释指标：</t>
    </r>
    <r>
      <rPr>
        <sz val="12"/>
        <rFont val="宋体"/>
        <family val="0"/>
        <charset val="134"/>
      </rPr>
      <t xml:space="preserve">冒险敢为，少有顾忌
</t>
    </r>
    <r>
      <rPr>
        <b/>
        <sz val="12"/>
        <rFont val="宋体"/>
        <family val="0"/>
        <charset val="134"/>
      </rPr>
      <t>技术名称：</t>
    </r>
    <r>
      <rPr>
        <sz val="12"/>
        <rFont val="宋体"/>
        <family val="0"/>
        <charset val="134"/>
      </rPr>
      <t xml:space="preserve">副交感免疫性
</t>
    </r>
    <r>
      <rPr>
        <b/>
        <sz val="12"/>
        <rFont val="宋体"/>
        <family val="0"/>
        <charset val="134"/>
      </rPr>
      <t>一般名称：</t>
    </r>
    <r>
      <rPr>
        <sz val="12"/>
        <rFont val="宋体"/>
        <family val="0"/>
        <charset val="134"/>
      </rPr>
      <t xml:space="preserve">冒险
</t>
    </r>
    <r>
      <rPr>
        <b/>
        <sz val="12"/>
        <rFont val="宋体"/>
        <family val="0"/>
        <charset val="134"/>
      </rPr>
      <t>特征描述：</t>
    </r>
    <r>
      <rPr>
        <sz val="12"/>
        <rFont val="宋体"/>
        <family val="0"/>
        <charset val="134"/>
      </rPr>
      <t xml:space="preserve">高者通常不掩饰，不畏缩，有敢作敢为的精神，能经历艰辛而保持毅力；有时可能粗心大意，忽视细节；也可能无聊多事，喜欢向异性献殷勤。 
</t>
    </r>
  </si>
  <si>
    <r>
      <t>解释指标：</t>
    </r>
    <r>
      <rPr>
        <sz val="12"/>
        <rFont val="宋体"/>
        <family val="0"/>
        <charset val="134"/>
      </rPr>
      <t xml:space="preserve">敏感，感情用事
</t>
    </r>
    <r>
      <rPr>
        <b/>
        <sz val="12"/>
        <rFont val="宋体"/>
        <family val="0"/>
        <charset val="134"/>
      </rPr>
      <t>技术名称：</t>
    </r>
    <r>
      <rPr>
        <sz val="12"/>
        <rFont val="宋体"/>
        <family val="0"/>
        <charset val="134"/>
      </rPr>
      <t xml:space="preserve">娇养性情绪过敏
</t>
    </r>
    <r>
      <rPr>
        <b/>
        <sz val="12"/>
        <rFont val="宋体"/>
        <family val="0"/>
        <charset val="134"/>
      </rPr>
      <t>一般名称：</t>
    </r>
    <r>
      <rPr>
        <sz val="12"/>
        <rFont val="宋体"/>
        <family val="0"/>
        <charset val="134"/>
      </rPr>
      <t xml:space="preserve">软心肠
</t>
    </r>
    <r>
      <rPr>
        <b/>
        <sz val="12"/>
        <rFont val="宋体"/>
        <family val="0"/>
        <charset val="134"/>
      </rPr>
      <t>特征描述：</t>
    </r>
    <r>
      <rPr>
        <sz val="12"/>
        <rFont val="宋体"/>
        <family val="0"/>
        <charset val="134"/>
      </rPr>
      <t xml:space="preserve">高者通常心肠软，易受感动，较女性化；爱好艺术，富于幻想；有时过份不务实际，缺乏耐性和恒心；不喜欢接近粗鲁的人和做笨重的工作；在团队活动中，由于常常有不着实际的看法和行为而降低团体的工作效率。 
</t>
    </r>
  </si>
  <si>
    <r>
      <t>解释指标：</t>
    </r>
    <r>
      <rPr>
        <i/>
        <sz val="12"/>
        <rFont val="宋体"/>
        <family val="0"/>
        <charset val="134"/>
      </rPr>
      <t xml:space="preserve">怀疑、刚愎、固执已见
</t>
    </r>
    <r>
      <rPr>
        <b/>
        <i/>
        <sz val="12"/>
        <rFont val="宋体"/>
        <family val="0"/>
        <charset val="134"/>
      </rPr>
      <t>技术名称：</t>
    </r>
    <r>
      <rPr>
        <sz val="12"/>
        <rFont val="宋体"/>
        <family val="0"/>
        <charset val="134"/>
      </rPr>
      <t xml:space="preserve">投射紧张
</t>
    </r>
    <r>
      <rPr>
        <b/>
        <sz val="12"/>
        <rFont val="宋体"/>
        <family val="0"/>
        <charset val="134"/>
      </rPr>
      <t>一般名称：</t>
    </r>
    <r>
      <rPr>
        <sz val="12"/>
        <rFont val="宋体"/>
        <family val="0"/>
        <charset val="134"/>
      </rPr>
      <t xml:space="preserve">多疑
</t>
    </r>
    <r>
      <rPr>
        <b/>
        <sz val="12"/>
        <rFont val="宋体"/>
        <family val="0"/>
        <charset val="134"/>
      </rPr>
      <t>特征描述：</t>
    </r>
    <r>
      <rPr>
        <sz val="12"/>
        <rFont val="宋体"/>
        <family val="0"/>
        <charset val="134"/>
      </rPr>
      <t xml:space="preserve">高者通常多疑心，不信任别人，与人相处常斤斤计较，不顾别人利益。 
</t>
    </r>
  </si>
  <si>
    <r>
      <t>解释指标：</t>
    </r>
    <r>
      <rPr>
        <sz val="12"/>
        <rFont val="宋体"/>
        <family val="0"/>
        <charset val="134"/>
      </rPr>
      <t xml:space="preserve">幻想、狂放任性
</t>
    </r>
    <r>
      <rPr>
        <b/>
        <sz val="12"/>
        <rFont val="宋体"/>
        <family val="0"/>
        <charset val="134"/>
      </rPr>
      <t>技术名称：</t>
    </r>
    <r>
      <rPr>
        <sz val="12"/>
        <rFont val="宋体"/>
        <family val="0"/>
        <charset val="134"/>
      </rPr>
      <t xml:space="preserve">我向或自向性
</t>
    </r>
    <r>
      <rPr>
        <b/>
        <sz val="12"/>
        <rFont val="宋体"/>
        <family val="0"/>
        <charset val="134"/>
      </rPr>
      <t>一般名称：</t>
    </r>
    <r>
      <rPr>
        <sz val="12"/>
        <rFont val="宋体"/>
        <family val="0"/>
        <charset val="134"/>
      </rPr>
      <t xml:space="preserve">空想
</t>
    </r>
    <r>
      <rPr>
        <b/>
        <sz val="12"/>
        <rFont val="宋体"/>
        <family val="0"/>
        <charset val="134"/>
      </rPr>
      <t>特征描述：</t>
    </r>
    <r>
      <rPr>
        <sz val="12"/>
        <rFont val="宋体"/>
        <family val="0"/>
        <charset val="134"/>
      </rPr>
      <t xml:space="preserve">高者通常忽视细节，只以本身动机、当时的兴趣等主观因素为行为的出发点，可能富有创造力，有时也过份不务实际，近乎冲动，因而容易被人误解。
</t>
    </r>
  </si>
  <si>
    <r>
      <t>解释指标：</t>
    </r>
    <r>
      <rPr>
        <sz val="12"/>
        <rFont val="宋体"/>
        <family val="0"/>
        <charset val="134"/>
      </rPr>
      <t xml:space="preserve">精明能干，世故
</t>
    </r>
    <r>
      <rPr>
        <b/>
        <sz val="12"/>
        <rFont val="宋体"/>
        <family val="0"/>
        <charset val="134"/>
      </rPr>
      <t>技术名称：</t>
    </r>
    <r>
      <rPr>
        <sz val="12"/>
        <rFont val="宋体"/>
        <family val="0"/>
        <charset val="134"/>
      </rPr>
      <t xml:space="preserve">机灵性
</t>
    </r>
    <r>
      <rPr>
        <b/>
        <sz val="12"/>
        <rFont val="宋体"/>
        <family val="0"/>
        <charset val="134"/>
      </rPr>
      <t>一般名称：</t>
    </r>
    <r>
      <rPr>
        <sz val="12"/>
        <rFont val="宋体"/>
        <family val="0"/>
        <charset val="134"/>
      </rPr>
      <t xml:space="preserve">伶俐
</t>
    </r>
    <r>
      <rPr>
        <b/>
        <sz val="12"/>
        <rFont val="宋体"/>
        <family val="0"/>
        <charset val="134"/>
      </rPr>
      <t>特征描述：</t>
    </r>
    <r>
      <rPr>
        <sz val="12"/>
        <rFont val="宋体"/>
        <family val="0"/>
        <charset val="134"/>
      </rPr>
      <t xml:space="preserve">高者通常处世老练，行为得体；能冷静分析一切，但近乎狡猾；对一切事物的看法是理智的、客观的，甚至有时是刻驳的。 
</t>
    </r>
  </si>
  <si>
    <r>
      <t>解释指标：</t>
    </r>
    <r>
      <rPr>
        <sz val="12"/>
        <rFont val="宋体"/>
        <family val="0"/>
        <charset val="134"/>
      </rPr>
      <t xml:space="preserve">忧虑抑郁、烦恼自扰
</t>
    </r>
    <r>
      <rPr>
        <b/>
        <sz val="12"/>
        <rFont val="宋体"/>
        <family val="0"/>
        <charset val="134"/>
      </rPr>
      <t>技术名称：</t>
    </r>
    <r>
      <rPr>
        <sz val="12"/>
        <rFont val="宋体"/>
        <family val="0"/>
        <charset val="134"/>
      </rPr>
      <t xml:space="preserve">易于内疚
</t>
    </r>
    <r>
      <rPr>
        <b/>
        <sz val="12"/>
        <rFont val="宋体"/>
        <family val="0"/>
        <charset val="134"/>
      </rPr>
      <t>一般名称：</t>
    </r>
    <r>
      <rPr>
        <sz val="12"/>
        <rFont val="宋体"/>
        <family val="0"/>
        <charset val="134"/>
      </rPr>
      <t xml:space="preserve">忧惧
</t>
    </r>
    <r>
      <rPr>
        <b/>
        <sz val="12"/>
        <rFont val="宋体"/>
        <family val="0"/>
        <charset val="134"/>
      </rPr>
      <t>特征描述：</t>
    </r>
    <r>
      <rPr>
        <sz val="12"/>
        <rFont val="宋体"/>
        <family val="0"/>
        <charset val="134"/>
      </rPr>
      <t xml:space="preserve">高者通常觉得世道艰辛，人生不如意，甚至沮丧悲观；时有患得患失之感；自觉不如人，缺乏和人接近的勇气。 
</t>
    </r>
  </si>
  <si>
    <r>
      <t>解释指标：</t>
    </r>
    <r>
      <rPr>
        <sz val="12"/>
        <rFont val="宋体"/>
        <family val="0"/>
        <charset val="134"/>
      </rPr>
      <t xml:space="preserve">自由和激进，不拘泥于现实
</t>
    </r>
    <r>
      <rPr>
        <b/>
        <sz val="12"/>
        <rFont val="宋体"/>
        <family val="0"/>
        <charset val="134"/>
      </rPr>
      <t>技术名称：</t>
    </r>
    <r>
      <rPr>
        <sz val="12"/>
        <rFont val="宋体"/>
        <family val="0"/>
        <charset val="134"/>
      </rPr>
      <t xml:space="preserve">激进性
</t>
    </r>
    <r>
      <rPr>
        <b/>
        <sz val="12"/>
        <rFont val="宋体"/>
        <family val="0"/>
        <charset val="134"/>
      </rPr>
      <t>一般名称：</t>
    </r>
    <r>
      <rPr>
        <sz val="12"/>
        <rFont val="宋体"/>
        <family val="0"/>
        <charset val="134"/>
      </rPr>
      <t xml:space="preserve">试探性
</t>
    </r>
    <r>
      <rPr>
        <b/>
        <sz val="12"/>
        <rFont val="宋体"/>
        <family val="0"/>
        <charset val="134"/>
      </rPr>
      <t>特征描述</t>
    </r>
    <r>
      <rPr>
        <sz val="12"/>
        <rFont val="宋体"/>
        <family val="0"/>
        <charset val="134"/>
      </rPr>
      <t xml:space="preserve">：高者通常喜欢考验一切现有的理论和事实，而予新的评价，不轻易判断是非，愿意了解较先进的思想与行为；可能广见多闻，愿意充实自己的生活经验。 
</t>
    </r>
  </si>
  <si>
    <r>
      <t>解释指标</t>
    </r>
    <r>
      <rPr>
        <sz val="12"/>
        <rFont val="宋体"/>
        <family val="0"/>
        <charset val="134"/>
      </rPr>
      <t xml:space="preserve">：自立自强，当机立断
</t>
    </r>
    <r>
      <rPr>
        <b/>
        <sz val="12"/>
        <rFont val="宋体"/>
        <family val="0"/>
        <charset val="134"/>
      </rPr>
      <t>技术名称：</t>
    </r>
    <r>
      <rPr>
        <sz val="12"/>
        <rFont val="宋体"/>
        <family val="0"/>
        <charset val="134"/>
      </rPr>
      <t xml:space="preserve">自给自足
</t>
    </r>
    <r>
      <rPr>
        <b/>
        <sz val="12"/>
        <rFont val="宋体"/>
        <family val="0"/>
        <charset val="134"/>
      </rPr>
      <t>一般名称：</t>
    </r>
    <r>
      <rPr>
        <sz val="12"/>
        <rFont val="宋体"/>
        <family val="0"/>
        <charset val="134"/>
      </rPr>
      <t xml:space="preserve">自恃
</t>
    </r>
    <r>
      <rPr>
        <b/>
        <sz val="12"/>
        <rFont val="宋体"/>
        <family val="0"/>
        <charset val="134"/>
      </rPr>
      <t>特征描述：</t>
    </r>
    <r>
      <rPr>
        <sz val="12"/>
        <rFont val="宋体"/>
        <family val="0"/>
        <charset val="134"/>
      </rPr>
      <t xml:space="preserve">高者通常能够自作主张，独自完成自己的工作计划，不依赖别人，也不受社会舆论的约束；同样，也无意控制和支配别人；不嫌恶人，但也不需要别人的好感。 
</t>
    </r>
  </si>
  <si>
    <r>
      <t>解释指标：</t>
    </r>
    <r>
      <rPr>
        <sz val="12"/>
        <rFont val="宋体"/>
        <family val="0"/>
        <charset val="134"/>
      </rPr>
      <t xml:space="preserve">知已知彼，自律谨慎
</t>
    </r>
    <r>
      <rPr>
        <b/>
        <sz val="12"/>
        <rFont val="宋体"/>
        <family val="0"/>
        <charset val="134"/>
      </rPr>
      <t>技术名称</t>
    </r>
    <r>
      <rPr>
        <sz val="12"/>
        <rFont val="宋体"/>
        <family val="0"/>
        <charset val="134"/>
      </rPr>
      <t xml:space="preserve">：高自我概念
</t>
    </r>
    <r>
      <rPr>
        <b/>
        <sz val="12"/>
        <rFont val="宋体"/>
        <family val="0"/>
        <charset val="134"/>
      </rPr>
      <t>一般名称：</t>
    </r>
    <r>
      <rPr>
        <sz val="12"/>
        <rFont val="宋体"/>
        <family val="0"/>
        <charset val="134"/>
      </rPr>
      <t xml:space="preserve">克制
</t>
    </r>
    <r>
      <rPr>
        <b/>
        <sz val="12"/>
        <rFont val="宋体"/>
        <family val="0"/>
        <charset val="134"/>
      </rPr>
      <t>特征描述</t>
    </r>
    <r>
      <rPr>
        <sz val="12"/>
        <rFont val="宋体"/>
        <family val="0"/>
        <charset val="134"/>
      </rPr>
      <t xml:space="preserve">：高者通常言行一致，能够合理支配自己的感情行动，为人处事能保持自尊心，赢得别人的重视，有时却太固执成见。 
</t>
    </r>
  </si>
  <si>
    <r>
      <t>解释指标：</t>
    </r>
    <r>
      <rPr>
        <sz val="12"/>
        <rFont val="宋体"/>
        <family val="0"/>
        <charset val="134"/>
      </rPr>
      <t xml:space="preserve">紧张困扰，激动挣扎
</t>
    </r>
    <r>
      <rPr>
        <b/>
        <sz val="12"/>
        <rFont val="宋体"/>
        <family val="0"/>
        <charset val="134"/>
      </rPr>
      <t>技术名称：</t>
    </r>
    <r>
      <rPr>
        <sz val="12"/>
        <rFont val="宋体"/>
        <family val="0"/>
        <charset val="134"/>
      </rPr>
      <t xml:space="preserve">能量紧张
</t>
    </r>
    <r>
      <rPr>
        <b/>
        <sz val="12"/>
        <rFont val="宋体"/>
        <family val="0"/>
        <charset val="134"/>
      </rPr>
      <t>一般名称：</t>
    </r>
    <r>
      <rPr>
        <sz val="12"/>
        <rFont val="宋体"/>
        <family val="0"/>
        <charset val="134"/>
      </rPr>
      <t xml:space="preserve">紧张
</t>
    </r>
    <r>
      <rPr>
        <b/>
        <sz val="12"/>
        <rFont val="宋体"/>
        <family val="0"/>
        <charset val="134"/>
      </rPr>
      <t>特征描述：</t>
    </r>
    <r>
      <rPr>
        <sz val="12"/>
        <rFont val="宋体"/>
        <family val="0"/>
        <charset val="134"/>
      </rPr>
      <t xml:space="preserve">高者通常缺乏耐心，心神不安，过度兴奋，时常感觉疲乏，又无法彻底摆脱以求宁静，在集体中，对人对事都缺乏信心，每日战战兢兢生活，不能控制自己。 
</t>
    </r>
  </si>
  <si>
    <t>高分低分</t>
  </si>
  <si>
    <t>典 型 特 征</t>
  </si>
  <si>
    <t>标准分转化表</t>
  </si>
  <si>
    <t>姓名</t>
  </si>
  <si>
    <t>单位</t>
  </si>
  <si>
    <t>性别</t>
  </si>
  <si>
    <t>年龄</t>
  </si>
  <si>
    <t>年龄</t>
  </si>
  <si>
    <t>婚姻</t>
  </si>
  <si>
    <t>婚姻</t>
  </si>
  <si>
    <t>职位</t>
  </si>
  <si>
    <t>日期</t>
  </si>
  <si>
    <t>姓名</t>
  </si>
  <si>
    <t>单位</t>
  </si>
  <si>
    <t>职位</t>
  </si>
  <si>
    <t>文化</t>
  </si>
  <si>
    <t>日期</t>
  </si>
  <si>
    <t>c</t>
  </si>
  <si>
    <t>姓名</t>
  </si>
  <si>
    <t>因素</t>
  </si>
  <si>
    <t>原始分</t>
  </si>
  <si>
    <t>标准分</t>
  </si>
  <si>
    <t>测评日期</t>
  </si>
  <si>
    <t>性别</t>
  </si>
  <si>
    <t>A</t>
  </si>
  <si>
    <t>B</t>
  </si>
  <si>
    <t>C</t>
  </si>
  <si>
    <t>E</t>
  </si>
  <si>
    <t>F</t>
  </si>
  <si>
    <t>G</t>
  </si>
  <si>
    <t>H</t>
  </si>
  <si>
    <t>L</t>
  </si>
  <si>
    <t>M</t>
  </si>
  <si>
    <t>N</t>
  </si>
  <si>
    <t>O</t>
  </si>
  <si>
    <r>
      <t>Q</t>
    </r>
    <r>
      <rPr>
        <vertAlign val="subscript"/>
        <sz val="10"/>
        <rFont val="宋体"/>
        <family val="0"/>
        <charset val="134"/>
      </rPr>
      <t>2</t>
    </r>
  </si>
  <si>
    <r>
      <t>Q</t>
    </r>
    <r>
      <rPr>
        <vertAlign val="subscript"/>
        <sz val="10"/>
        <rFont val="宋体"/>
        <family val="0"/>
        <charset val="134"/>
      </rPr>
      <t>1</t>
    </r>
  </si>
  <si>
    <r>
      <t>Q</t>
    </r>
    <r>
      <rPr>
        <vertAlign val="subscript"/>
        <sz val="10"/>
        <rFont val="宋体"/>
        <family val="0"/>
        <charset val="134"/>
      </rPr>
      <t>3</t>
    </r>
  </si>
  <si>
    <r>
      <t>Q</t>
    </r>
    <r>
      <rPr>
        <vertAlign val="subscript"/>
        <sz val="10"/>
        <rFont val="宋体"/>
        <family val="0"/>
        <charset val="134"/>
      </rPr>
      <t>4</t>
    </r>
  </si>
  <si>
    <t>低分者特征</t>
  </si>
  <si>
    <t>情绪激动</t>
  </si>
  <si>
    <t>严肃审慎</t>
  </si>
  <si>
    <t>权宜敷衍</t>
  </si>
  <si>
    <t>畏缩退怯</t>
  </si>
  <si>
    <t>理智、着重实际</t>
  </si>
  <si>
    <t>信赖随和</t>
  </si>
  <si>
    <t>现实、合符成规</t>
  </si>
  <si>
    <t>坦白直率、天真</t>
  </si>
  <si>
    <t>安详沉着、有自信心</t>
  </si>
  <si>
    <t>保守、服膺传统</t>
  </si>
  <si>
    <t>依赖、随群附众</t>
  </si>
  <si>
    <t>矛盾冲突、不明大体</t>
  </si>
  <si>
    <t>心平气和</t>
  </si>
  <si>
    <t>乐群外向</t>
  </si>
  <si>
    <t>聪慧、富有才识</t>
  </si>
  <si>
    <t>情绪稳定</t>
  </si>
  <si>
    <t>有恒负责</t>
  </si>
  <si>
    <t>冒险敢为</t>
  </si>
  <si>
    <t>敏感、感情用事</t>
  </si>
  <si>
    <t>怀疑刚愎</t>
  </si>
  <si>
    <t>幻想、狂放不羁</t>
  </si>
  <si>
    <t>精明能干、世故</t>
  </si>
  <si>
    <t>忧虑抑郁、烦恼多端</t>
  </si>
  <si>
    <t>自由、批评激进</t>
  </si>
  <si>
    <t>自主、当机立断</t>
  </si>
  <si>
    <t>知己知彼、自律谨严</t>
  </si>
  <si>
    <t>紧张困扰</t>
  </si>
  <si>
    <t>标准1</t>
  </si>
  <si>
    <t>标准2</t>
  </si>
  <si>
    <t>因素</t>
  </si>
  <si>
    <t>谦虚顺从</t>
  </si>
  <si>
    <t>乐群性</t>
  </si>
  <si>
    <t>A</t>
  </si>
  <si>
    <t>聪慧性</t>
  </si>
  <si>
    <t>B</t>
  </si>
  <si>
    <t>稳定性</t>
  </si>
  <si>
    <t>C</t>
  </si>
  <si>
    <t>恃强性</t>
  </si>
  <si>
    <t>E</t>
  </si>
  <si>
    <t>兴奋性</t>
  </si>
  <si>
    <t>F</t>
  </si>
  <si>
    <t>有恒性</t>
  </si>
  <si>
    <t>G</t>
  </si>
  <si>
    <t>敢为性</t>
  </si>
  <si>
    <t>H</t>
  </si>
  <si>
    <t>敏感性</t>
  </si>
  <si>
    <t>I</t>
  </si>
  <si>
    <t>怀疑性</t>
  </si>
  <si>
    <t>L</t>
  </si>
  <si>
    <t>幻想性</t>
  </si>
  <si>
    <t>M</t>
  </si>
  <si>
    <t>世故性</t>
  </si>
  <si>
    <t>N</t>
  </si>
  <si>
    <t>忧虑性</t>
  </si>
  <si>
    <t>O</t>
  </si>
  <si>
    <t>实验性</t>
  </si>
  <si>
    <t>Q1</t>
  </si>
  <si>
    <t>独立性</t>
  </si>
  <si>
    <t>Q2</t>
  </si>
  <si>
    <t>自律性</t>
  </si>
  <si>
    <t>Q3</t>
  </si>
  <si>
    <t>紧张性</t>
  </si>
  <si>
    <t>Q4</t>
  </si>
  <si>
    <t>年龄</t>
  </si>
  <si>
    <t>单位</t>
  </si>
  <si>
    <t>应聘职位</t>
  </si>
  <si>
    <t>[(77+2×C+2×E+2×F+2×N)-(4×A+6×I+2×M)]/10</t>
  </si>
  <si>
    <r>
      <t>[(4×E+3×M+4×Q</t>
    </r>
    <r>
      <rPr>
        <vertAlign val="subscript"/>
        <sz val="8"/>
        <rFont val="宋体"/>
        <family val="0"/>
        <charset val="134"/>
      </rPr>
      <t>1</t>
    </r>
    <r>
      <rPr>
        <sz val="8"/>
        <rFont val="宋体"/>
        <family val="0"/>
        <charset val="134"/>
      </rPr>
      <t>+4×Q</t>
    </r>
    <r>
      <rPr>
        <vertAlign val="subscript"/>
        <sz val="8"/>
        <rFont val="宋体"/>
        <family val="0"/>
        <charset val="134"/>
      </rPr>
      <t>2</t>
    </r>
    <r>
      <rPr>
        <sz val="8"/>
        <rFont val="宋体"/>
        <family val="0"/>
        <charset val="134"/>
      </rPr>
      <t>)-(3×A+2×G)]/10</t>
    </r>
  </si>
  <si>
    <r>
      <t>Q</t>
    </r>
    <r>
      <rPr>
        <vertAlign val="subscript"/>
        <sz val="8"/>
        <rFont val="宋体"/>
        <family val="0"/>
        <charset val="134"/>
      </rPr>
      <t>3</t>
    </r>
    <r>
      <rPr>
        <sz val="8"/>
        <rFont val="宋体"/>
        <family val="0"/>
        <charset val="134"/>
      </rPr>
      <t>×2+G×2+C×2+E+N+Q</t>
    </r>
    <r>
      <rPr>
        <vertAlign val="subscript"/>
        <sz val="8"/>
        <rFont val="宋体"/>
        <family val="0"/>
        <charset val="134"/>
      </rPr>
      <t>2</t>
    </r>
    <r>
      <rPr>
        <sz val="8"/>
        <rFont val="宋体"/>
        <family val="0"/>
        <charset val="134"/>
      </rPr>
      <t>+Q</t>
    </r>
    <r>
      <rPr>
        <vertAlign val="subscript"/>
        <sz val="8"/>
        <rFont val="宋体"/>
        <family val="0"/>
        <charset val="134"/>
      </rPr>
      <t>1</t>
    </r>
  </si>
  <si>
    <r>
      <t>(11-A)×2+B×2+E+(11-F)×2+H+I×2+M+(11-N)+Q</t>
    </r>
    <r>
      <rPr>
        <vertAlign val="subscript"/>
        <sz val="8"/>
        <rFont val="宋体"/>
        <family val="0"/>
        <charset val="134"/>
      </rPr>
      <t>1</t>
    </r>
    <r>
      <rPr>
        <sz val="8"/>
        <rFont val="宋体"/>
        <family val="0"/>
        <charset val="134"/>
      </rPr>
      <t>+Q</t>
    </r>
    <r>
      <rPr>
        <vertAlign val="subscript"/>
        <sz val="8"/>
        <rFont val="宋体"/>
        <family val="0"/>
        <charset val="134"/>
      </rPr>
      <t>2</t>
    </r>
    <r>
      <rPr>
        <sz val="8"/>
        <rFont val="宋体"/>
        <family val="0"/>
        <charset val="134"/>
      </rPr>
      <t>×2</t>
    </r>
  </si>
  <si>
    <r>
      <t>B+G+Q</t>
    </r>
    <r>
      <rPr>
        <vertAlign val="subscript"/>
        <sz val="8"/>
        <rFont val="宋体"/>
        <family val="0"/>
        <charset val="134"/>
      </rPr>
      <t>3</t>
    </r>
    <r>
      <rPr>
        <sz val="8"/>
        <rFont val="宋体"/>
        <family val="0"/>
        <charset val="134"/>
      </rPr>
      <t>+(11-F)</t>
    </r>
  </si>
  <si>
    <t>a</t>
  </si>
  <si>
    <t>b</t>
  </si>
  <si>
    <t>c</t>
  </si>
  <si>
    <t>C</t>
  </si>
  <si>
    <t>E</t>
  </si>
  <si>
    <t>F</t>
  </si>
  <si>
    <t>G</t>
  </si>
  <si>
    <t>H</t>
  </si>
  <si>
    <t>I</t>
  </si>
  <si>
    <t>L</t>
  </si>
  <si>
    <t>M</t>
  </si>
  <si>
    <t>N</t>
  </si>
  <si>
    <t>Q1</t>
  </si>
  <si>
    <t>Q4</t>
  </si>
  <si>
    <r>
      <t>[(2×A+3×E+4×F+5×H)-(2×Q</t>
    </r>
    <r>
      <rPr>
        <vertAlign val="subscript"/>
        <sz val="8"/>
        <rFont val="宋体"/>
        <family val="0"/>
        <charset val="134"/>
      </rPr>
      <t>2</t>
    </r>
    <r>
      <rPr>
        <sz val="8"/>
        <rFont val="宋体"/>
        <family val="0"/>
        <charset val="134"/>
      </rPr>
      <t>+11)]/10</t>
    </r>
  </si>
  <si>
    <r>
      <t>[(38+2×L+3×O+4×Q</t>
    </r>
    <r>
      <rPr>
        <vertAlign val="subscript"/>
        <sz val="8"/>
        <rFont val="宋体"/>
        <family val="0"/>
        <charset val="134"/>
      </rPr>
      <t>4</t>
    </r>
    <r>
      <rPr>
        <sz val="8"/>
        <rFont val="宋体"/>
        <family val="0"/>
        <charset val="134"/>
      </rPr>
      <t>)-(2×C+2×H+2×Q</t>
    </r>
    <r>
      <rPr>
        <vertAlign val="subscript"/>
        <sz val="8"/>
        <rFont val="宋体"/>
        <family val="0"/>
        <charset val="134"/>
      </rPr>
      <t>3</t>
    </r>
    <r>
      <rPr>
        <sz val="8"/>
        <rFont val="宋体"/>
        <family val="0"/>
        <charset val="134"/>
      </rPr>
      <t>)]/10</t>
    </r>
  </si>
  <si>
    <r>
      <t>C+F+(11-O)+(11-Q</t>
    </r>
    <r>
      <rPr>
        <vertAlign val="subscript"/>
        <sz val="8"/>
        <rFont val="宋体"/>
        <family val="0"/>
        <charset val="134"/>
      </rPr>
      <t>4</t>
    </r>
    <r>
      <rPr>
        <sz val="8"/>
        <rFont val="宋体"/>
        <family val="0"/>
        <charset val="134"/>
      </rPr>
      <t>)</t>
    </r>
  </si>
  <si>
    <r>
      <t>(</t>
    </r>
    <r>
      <rPr>
        <sz val="8"/>
        <rFont val="宋体"/>
        <family val="0"/>
        <charset val="134"/>
      </rPr>
      <t>总分在4-40之间，平均为22分，低于12分者仅占10%)</t>
    </r>
  </si>
  <si>
    <r>
      <t>(</t>
    </r>
    <r>
      <rPr>
        <sz val="8"/>
        <rFont val="宋体"/>
        <family val="0"/>
        <charset val="134"/>
      </rPr>
      <t>总分在10-100之间，平均为55分，67分以上者应有其成就)</t>
    </r>
  </si>
  <si>
    <r>
      <t>(总分在4-40之间，平均为22，27以上者，则有成功的希望）</t>
    </r>
  </si>
  <si>
    <t>(总分在15-150之间,平均83,88以上创造力强，应有其成就)</t>
  </si>
  <si>
    <t>I</t>
  </si>
  <si>
    <t>=</t>
  </si>
  <si>
    <t>Q2</t>
  </si>
  <si>
    <t>Q3</t>
  </si>
  <si>
    <t>次级人格因素分析</t>
  </si>
  <si>
    <t>好强固执</t>
  </si>
  <si>
    <t>16种人格因素测验应用的计算</t>
  </si>
  <si>
    <t>1.心理健康因素</t>
  </si>
  <si>
    <t>3.感情用事与安详机警型</t>
  </si>
  <si>
    <t>2.专业而有成就者的人格因素</t>
  </si>
  <si>
    <t>3.创造能力人格因素</t>
  </si>
  <si>
    <t>4.在新的环境中有成长能力的人格因素</t>
  </si>
  <si>
    <t>轻松兴奋</t>
  </si>
  <si>
    <t>16PF剖析图</t>
  </si>
  <si>
    <t>b</t>
  </si>
  <si>
    <t>缄默孤独</t>
  </si>
  <si>
    <t>迟钝、学识浅薄</t>
  </si>
  <si>
    <t>信赖随和</t>
  </si>
  <si>
    <t>缄默孤独</t>
  </si>
  <si>
    <t>迟钝、学识浅薄</t>
  </si>
  <si>
    <t>情绪激动</t>
  </si>
  <si>
    <t>谦虚顺从</t>
  </si>
  <si>
    <t>严肃审慎</t>
  </si>
  <si>
    <t>权宜敷衍</t>
  </si>
  <si>
    <t>畏缩退怯</t>
  </si>
  <si>
    <t>理智、着重实际</t>
  </si>
  <si>
    <t>现实、合符成规</t>
  </si>
  <si>
    <t>坦白直率、天真</t>
  </si>
  <si>
    <t>安详沉着、有自信心</t>
  </si>
  <si>
    <t>保守、服膺传统</t>
  </si>
  <si>
    <t>依赖、随群附众</t>
  </si>
  <si>
    <t>矛盾冲突、不明大体</t>
  </si>
  <si>
    <t>心平气和</t>
  </si>
  <si>
    <t>乐群外向</t>
  </si>
  <si>
    <t>聪慧、富有才识</t>
  </si>
  <si>
    <t>情绪稳定</t>
  </si>
  <si>
    <t>好强固执</t>
  </si>
  <si>
    <t>轻松兴奋</t>
  </si>
  <si>
    <t>有恒负责</t>
  </si>
  <si>
    <t>冒险敢为</t>
  </si>
  <si>
    <t>敏感、感情用事</t>
  </si>
  <si>
    <t>怀疑刚愎</t>
  </si>
  <si>
    <t>幻想、狂放不羁</t>
  </si>
  <si>
    <t>精明能干、世故</t>
  </si>
  <si>
    <t>忧虑抑郁、烦恼多端</t>
  </si>
  <si>
    <t>自由、批评激进</t>
  </si>
  <si>
    <t>自主、当机立断</t>
  </si>
  <si>
    <t>知己知彼、自律谨严</t>
  </si>
  <si>
    <t>紧张困扰</t>
  </si>
  <si>
    <t>高分者特征</t>
  </si>
  <si>
    <t>高 分 者 特 征</t>
  </si>
  <si>
    <t>低 分 者 特 征</t>
  </si>
  <si>
    <t>"=&lt;3"</t>
  </si>
  <si>
    <t>"&gt;=8"</t>
  </si>
  <si>
    <t>评价</t>
  </si>
  <si>
    <t>乐群性</t>
  </si>
  <si>
    <t>Q1</t>
  </si>
  <si>
    <t>一般名称：含蓄
特征描述：通常表现为执拗、对人冷漠、落落寡欢，吹毛求疵，宁愿独自工作，对事不对人，不轻易放弃已见，为人工作的标准常很高，严谨而不苟且。</t>
  </si>
  <si>
    <t xml:space="preserve">解释指标：情绪激动，容易产生烦恼
技术名称：低自我力量
一般名称：情感影响
特征描述：低者通常不容易应付生活上所遇到的阻挠和挫折，容易受环境支配而心神动摇不定，不能面对现实，常常会急躁不安，身心疲乏，甚至失眠、恶梦、恐怖等。
</t>
  </si>
  <si>
    <t xml:space="preserve">解释指标：谦虚、顺从、通融、恭顺
技术名称：顺从性
一般名称：谦虚
特征描述：低者通常行为温顺，迎合别人的旨意；也可能即使处在十全十美的境地，也有“事事不如人”之感。
</t>
  </si>
  <si>
    <t xml:space="preserve">解释指标：保守、尊重传统观念和标准
技术名称：保守性
一般名称：保守
特征描述：低者通常无条件地接受社会中许多相沿已久的、而有权威性的见解，不愿尝试探新，常常激烈的反对新思想以及一切新的变革，墨守成规。
</t>
  </si>
  <si>
    <t>B</t>
  </si>
  <si>
    <t>聪慧性</t>
  </si>
  <si>
    <t xml:space="preserve">解释指标：思想迟钝，常识浅薄，抽象思维能力弱。
一般名称：智能较低
特征描述：低者通常理解力不强，不能“举一反三”。
</t>
  </si>
  <si>
    <t>C</t>
  </si>
  <si>
    <t>稳定性</t>
  </si>
  <si>
    <t>E</t>
  </si>
  <si>
    <t>恃强性</t>
  </si>
  <si>
    <t>实验性</t>
  </si>
  <si>
    <t>F</t>
  </si>
  <si>
    <t>兴奋性</t>
  </si>
  <si>
    <t xml:space="preserve">解释指标：严肃、审慎、冷静、寡言
技术名称：平静
一般名称：严肃
特征描述：低者通常行动拘谨，内省而不轻发言，较消极、阴郁；有时可能过份深思熟虑，又近乎骄傲自满；在工作上，常常是一位认真而可靠的工作人员。
</t>
  </si>
  <si>
    <t>G</t>
  </si>
  <si>
    <t>有恒性</t>
  </si>
  <si>
    <t xml:space="preserve">解释指标：苟且敷衍，缺乏奉公守法精神
技术名称：低超我
一般名称：自私自利
特征描述：低者通常缺乏远大的目标和理想，缺乏责任感甚至有时会不择手段地达到某一目的。
</t>
  </si>
  <si>
    <t>敢为性</t>
  </si>
  <si>
    <t xml:space="preserve">解释指标：畏怯退缩，缺乏信心
技术名称：威胁反应性
一般名称：胆小
特征描述：低者通常在人中羞怯，有不自然的表现，有强烈的自卑感；拙于发言，更不愿和陌生人交谈；凡事采取观望态度；有时由于过份的自我意识而忽视了对社会环境中的重要事物的认识。
</t>
  </si>
  <si>
    <t>I</t>
  </si>
  <si>
    <t>敏感性</t>
  </si>
  <si>
    <t xml:space="preserve">解释指标：理智，着重现实，自恃其力
技术名称：极度现实性
一般名称：硬心肠
特征描述：常多以客观、坚强、独立的态度处理当前的问题；并不重视文化修养，以及一些主观和感情之事；可能过份骄傲，冷酷无情。
</t>
  </si>
  <si>
    <t>怀疑性</t>
  </si>
  <si>
    <t xml:space="preserve">解释指标：依赖随和，容易与人相处
技术名称：放松
一般名称：信任别人
特征描述：低者通常无猜忌，不与人竞争；顺应合作，善于体贴人。
</t>
  </si>
  <si>
    <t>M</t>
  </si>
  <si>
    <t>幻想性</t>
  </si>
  <si>
    <t xml:space="preserve">解释指标：现实、合于成规，力求妥善合理
技术名称：实际性
一般名称：实际
特征描述：低者通常先要斟酌现实条件，而后决定取舍，不鲁莽从事，在关健时刻，也能保持镇静，有时可能过份重视现实，为人索然寡趣。
</t>
  </si>
  <si>
    <t>世故性</t>
  </si>
  <si>
    <t xml:space="preserve">解释指标：坦白、直率、天真
技术名称：朴实性
一般名称：直率
特征描述：低者通常思想简单，感情用事；与人无争，心满意足；但有时显得幼稚、粗鲁笨拙，似乎缺乏教养。
</t>
  </si>
  <si>
    <t>O</t>
  </si>
  <si>
    <t>忧虑性</t>
  </si>
  <si>
    <t xml:space="preserve">解释指标：安祥沉着，有自信心
技术名称：信念把握
一般名称：安静
特征描述：低者通常有自信心，不易动摇，信任自己有应付问题的能力；有安全感，能运用自如；有时因缺乏同情而引起别人的反感。
</t>
  </si>
  <si>
    <t>实验性</t>
  </si>
  <si>
    <t>Q2</t>
  </si>
  <si>
    <t>独立性</t>
  </si>
  <si>
    <t xml:space="preserve">解释指标：依赖、随群、附和
技术名称：团体依附
一般名称：依赖集体
特征描述：低者通常愿意与人共同工作，而不愿独立孤行；常常放弃个人主见，附合众议，以取得别人的好感；需要团体的支持以维持其自信心，但不是真正的乐群者。
</t>
  </si>
  <si>
    <t>Q3</t>
  </si>
  <si>
    <t>自律性</t>
  </si>
  <si>
    <t xml:space="preserve">解释指标：矛盾冲突，不顾大体
技术名称：低整合性
一般名称：无原则
特征描述：低者通常既不能克制自己，又不能新生礼欲，更不愿考虑别人的需要，充满矛盾，却无法解决。
</t>
  </si>
  <si>
    <t>Q4</t>
  </si>
  <si>
    <t>紧张性</t>
  </si>
  <si>
    <t xml:space="preserve">解释指标：心平气和，闲散宁静
技术名称：低能量紧张
一般名称：松懈（驰）
特征描述：低者通常知足常乐，保持内心的平衡，也可能过分疏懒，缺乏进取心。
</t>
  </si>
  <si>
    <t>幻想性</t>
  </si>
  <si>
    <t>世故性</t>
  </si>
  <si>
    <t>忧虑性</t>
  </si>
  <si>
    <t>因子</t>
  </si>
  <si>
    <t>标准</t>
  </si>
  <si>
    <r>
      <t xml:space="preserve">ISFJ
</t>
    </r>
    <r>
      <rPr>
        <b/>
        <sz val="14"/>
        <color indexed="8"/>
        <rFont val="宋体"/>
        <family val="0"/>
        <charset val="134"/>
      </rPr>
      <t>保护者</t>
    </r>
  </si>
  <si>
    <r>
      <t xml:space="preserve">ESTJ
</t>
    </r>
    <r>
      <rPr>
        <b/>
        <sz val="14"/>
        <rFont val="宋体"/>
        <family val="0"/>
        <charset val="134"/>
      </rPr>
      <t>督导</t>
    </r>
  </si>
  <si>
    <r>
      <t xml:space="preserve">ESFJ
</t>
    </r>
    <r>
      <rPr>
        <b/>
        <sz val="14"/>
        <rFont val="宋体"/>
        <family val="0"/>
        <charset val="134"/>
      </rPr>
      <t>供给者</t>
    </r>
    <r>
      <rPr>
        <b/>
        <sz val="14"/>
        <rFont val="Times New Roman"/>
        <family val="1"/>
      </rPr>
      <t>/</t>
    </r>
    <r>
      <rPr>
        <b/>
        <sz val="14"/>
        <rFont val="宋体"/>
        <family val="0"/>
        <charset val="134"/>
      </rPr>
      <t>销售员</t>
    </r>
  </si>
  <si>
    <r>
      <t xml:space="preserve">ISTP
</t>
    </r>
    <r>
      <rPr>
        <b/>
        <sz val="14"/>
        <rFont val="宋体"/>
        <family val="0"/>
        <charset val="134"/>
      </rPr>
      <t>操作者</t>
    </r>
    <r>
      <rPr>
        <b/>
        <sz val="14"/>
        <rFont val="Times New Roman"/>
        <family val="1"/>
      </rPr>
      <t>/</t>
    </r>
    <r>
      <rPr>
        <b/>
        <sz val="14"/>
        <rFont val="宋体"/>
        <family val="0"/>
        <charset val="134"/>
      </rPr>
      <t>演奏者</t>
    </r>
  </si>
  <si>
    <r>
      <t xml:space="preserve">ISFP
</t>
    </r>
    <r>
      <rPr>
        <b/>
        <sz val="14"/>
        <rFont val="宋体"/>
        <family val="0"/>
        <charset val="134"/>
      </rPr>
      <t>作曲家</t>
    </r>
    <r>
      <rPr>
        <b/>
        <sz val="14"/>
        <rFont val="Times New Roman"/>
        <family val="1"/>
      </rPr>
      <t>/</t>
    </r>
    <r>
      <rPr>
        <b/>
        <sz val="14"/>
        <rFont val="宋体"/>
        <family val="0"/>
        <charset val="134"/>
      </rPr>
      <t>艺术家</t>
    </r>
  </si>
  <si>
    <r>
      <t xml:space="preserve">ESTP
</t>
    </r>
    <r>
      <rPr>
        <b/>
        <sz val="14"/>
        <rFont val="宋体"/>
        <family val="0"/>
        <charset val="134"/>
      </rPr>
      <t>发起者</t>
    </r>
    <r>
      <rPr>
        <b/>
        <sz val="14"/>
        <rFont val="Times New Roman"/>
        <family val="1"/>
      </rPr>
      <t>/</t>
    </r>
    <r>
      <rPr>
        <b/>
        <sz val="14"/>
        <rFont val="宋体"/>
        <family val="0"/>
        <charset val="134"/>
      </rPr>
      <t>创设者</t>
    </r>
  </si>
  <si>
    <r>
      <t xml:space="preserve">ESFP
</t>
    </r>
    <r>
      <rPr>
        <b/>
        <sz val="14"/>
        <rFont val="宋体"/>
        <family val="0"/>
        <charset val="134"/>
      </rPr>
      <t>表演者</t>
    </r>
    <r>
      <rPr>
        <b/>
        <sz val="14"/>
        <rFont val="Times New Roman"/>
        <family val="1"/>
      </rPr>
      <t>/</t>
    </r>
    <r>
      <rPr>
        <b/>
        <sz val="14"/>
        <rFont val="宋体"/>
        <family val="0"/>
        <charset val="134"/>
      </rPr>
      <t>示范者</t>
    </r>
  </si>
  <si>
    <r>
      <t xml:space="preserve">INFJ
</t>
    </r>
    <r>
      <rPr>
        <b/>
        <sz val="14"/>
        <color indexed="9"/>
        <rFont val="宋体"/>
        <family val="0"/>
        <charset val="134"/>
      </rPr>
      <t>咨询师</t>
    </r>
  </si>
  <si>
    <r>
      <t xml:space="preserve">ENFJ
</t>
    </r>
    <r>
      <rPr>
        <b/>
        <sz val="14"/>
        <color indexed="9"/>
        <rFont val="宋体"/>
        <family val="0"/>
        <charset val="134"/>
      </rPr>
      <t>教师</t>
    </r>
  </si>
  <si>
    <r>
      <t xml:space="preserve">ENFP
</t>
    </r>
    <r>
      <rPr>
        <b/>
        <sz val="14"/>
        <color indexed="9"/>
        <rFont val="宋体"/>
        <family val="0"/>
        <charset val="134"/>
      </rPr>
      <t>倡导者</t>
    </r>
    <r>
      <rPr>
        <b/>
        <sz val="14"/>
        <color indexed="9"/>
        <rFont val="Times New Roman"/>
        <family val="1"/>
      </rPr>
      <t>/</t>
    </r>
    <r>
      <rPr>
        <b/>
        <sz val="14"/>
        <color indexed="9"/>
        <rFont val="宋体"/>
        <family val="0"/>
        <charset val="134"/>
      </rPr>
      <t>激发者</t>
    </r>
  </si>
  <si>
    <r>
      <t xml:space="preserve">INTJ
</t>
    </r>
    <r>
      <rPr>
        <b/>
        <sz val="14"/>
        <color indexed="9"/>
        <rFont val="宋体"/>
        <family val="0"/>
        <charset val="134"/>
      </rPr>
      <t>智多星</t>
    </r>
    <r>
      <rPr>
        <b/>
        <sz val="14"/>
        <color indexed="9"/>
        <rFont val="Times New Roman"/>
        <family val="1"/>
      </rPr>
      <t>/</t>
    </r>
    <r>
      <rPr>
        <b/>
        <sz val="14"/>
        <color indexed="9"/>
        <rFont val="宋体"/>
        <family val="0"/>
        <charset val="134"/>
      </rPr>
      <t>科学家</t>
    </r>
  </si>
  <si>
    <r>
      <t xml:space="preserve">INTP
</t>
    </r>
    <r>
      <rPr>
        <b/>
        <sz val="14"/>
        <color indexed="9"/>
        <rFont val="宋体"/>
        <family val="0"/>
        <charset val="134"/>
      </rPr>
      <t>建筑师</t>
    </r>
    <r>
      <rPr>
        <b/>
        <sz val="14"/>
        <color indexed="9"/>
        <rFont val="Times New Roman"/>
        <family val="1"/>
      </rPr>
      <t>/</t>
    </r>
    <r>
      <rPr>
        <b/>
        <sz val="14"/>
        <color indexed="9"/>
        <rFont val="宋体"/>
        <family val="0"/>
        <charset val="134"/>
      </rPr>
      <t>设计师</t>
    </r>
  </si>
  <si>
    <r>
      <t xml:space="preserve">ENTJ
</t>
    </r>
    <r>
      <rPr>
        <b/>
        <sz val="14"/>
        <color indexed="9"/>
        <rFont val="宋体"/>
        <family val="0"/>
        <charset val="134"/>
      </rPr>
      <t>统帅</t>
    </r>
    <r>
      <rPr>
        <b/>
        <sz val="14"/>
        <color indexed="9"/>
        <rFont val="Times New Roman"/>
        <family val="1"/>
      </rPr>
      <t>/</t>
    </r>
    <r>
      <rPr>
        <b/>
        <sz val="14"/>
        <color indexed="9"/>
        <rFont val="宋体"/>
        <family val="0"/>
        <charset val="134"/>
      </rPr>
      <t>调度者</t>
    </r>
  </si>
  <si>
    <t>外向</t>
  </si>
  <si>
    <t>内向</t>
  </si>
  <si>
    <t>适应</t>
  </si>
  <si>
    <t>焦虑</t>
  </si>
  <si>
    <t>内向\外向</t>
  </si>
  <si>
    <t>怯懦\果断</t>
  </si>
  <si>
    <t>感情</t>
  </si>
  <si>
    <t>机警</t>
  </si>
  <si>
    <t>测评日期</t>
  </si>
  <si>
    <t>次级人格因素分析</t>
  </si>
  <si>
    <t>E-I</t>
  </si>
  <si>
    <t xml:space="preserve">E </t>
  </si>
  <si>
    <t>内向</t>
  </si>
  <si>
    <t xml:space="preserve">从时间中获得能量；
喜静、多思、冥想（离群、与外界相互误解）； 
谨慎、不露表情 ；
社会行为的反射性（会失去机会）； 
独立、负责、细致、周到、不蛮干 ；
不怕长时间做事、勤奋、怕打扰；
先想然后讲； 
</t>
  </si>
  <si>
    <t>外向</t>
  </si>
  <si>
    <t xml:space="preserve">从人际交往中获得能量 ；
喜欢外出 ；
表情丰富，外露 ；
喜欢交互作用，合群 ；
喜行动、多样性（不能长期坚持）；
不怕打扰，喜自由沟通 ；
讲，然后想；
易冲动、易后悔、易受他人影响；
</t>
  </si>
  <si>
    <t>I</t>
  </si>
  <si>
    <t>外向</t>
  </si>
  <si>
    <t xml:space="preserve">从人际交往中获得能量 ；
喜欢外出 ；
表情丰富，外露 ；
喜欢交互作用，合群 ；
喜行动、多样性（不能长期坚持）；
不怕打扰，喜自由沟通 ；
讲，然后想；
易冲动、易后悔、易受他人影响；
</t>
  </si>
  <si>
    <t>S-N</t>
  </si>
  <si>
    <t>S</t>
  </si>
  <si>
    <t>感觉</t>
  </si>
  <si>
    <t xml:space="preserve">通过五官感受世界、注重真实的存在、实际； 
用已经有的技能解决问题 ；
喜具体明确 ；
重细节（少全面性）；
脚踏实地 ；
做事有可能的结果、能忍耐、小心 ；
可做重复工作（不喜新）不喜展望 ；
</t>
  </si>
  <si>
    <t>直觉</t>
  </si>
  <si>
    <t xml:space="preserve">通过第六感洞察世界、注重应该如何，比较笼统； 
喜学新技能 ；
不重准确、喜抽象和理论 ；
重可能性，讨厌细节 ；
好高骛远，喜欢新问题； 
凭爱好做事，对事情的态度易变； 
提新见解、匆促结论 ；
</t>
  </si>
  <si>
    <t>N</t>
  </si>
  <si>
    <t>直觉</t>
  </si>
  <si>
    <t xml:space="preserve">通过第六感洞察世界、注重应该如何，比较笼统； 
喜学新技能 ；
不重准确、喜抽象和理论 ；
重可能性，讨厌细节 ；
好高骛远，喜欢新问题； 
凭爱好做事，对事情的态度易变； 
提新见解、匆促结论 ；
</t>
  </si>
  <si>
    <t>T-F</t>
  </si>
  <si>
    <t>T</t>
  </si>
  <si>
    <t>思考</t>
  </si>
  <si>
    <t xml:space="preserve">分析，用逻辑客观方式决策 ；
坚信自己的观点正确，不考虑他人意见 ；
清晰、正义、不喜欢调和主义； 
批判和鉴别力 ；
规则 ；
工作中少表现出情感，也不喜欢他人感情用事；
</t>
  </si>
  <si>
    <t>情感</t>
  </si>
  <si>
    <t xml:space="preserve">主观和综合，用个人化的、价值导向的方式决策；考虑决策对他人的影响； 
和谐、宽容、喜欢调解 ；
不按照逻辑思考 ；
考虑环境 ；
喜欢工作场景中的情感，从赞美中得到享受，也希望他人的赞美 ；
</t>
  </si>
  <si>
    <t>情感</t>
  </si>
  <si>
    <t xml:space="preserve">主观和综合，用个人化的、价值导向的方式决策；考虑决策对他人的影响； 
和谐、宽容、喜欢调解 ；
不按照逻辑思考 ；
考虑环境 ；
喜欢工作场景中的情感，从赞美中得到享受，也希望他人的赞美 ；
</t>
  </si>
  <si>
    <t>J-P</t>
  </si>
  <si>
    <t>J</t>
  </si>
  <si>
    <t>判断</t>
  </si>
  <si>
    <t xml:space="preserve">封闭定向 ；
结构化和组织化 ；
时间导向 ；
决断，事情都有正误之分； 
喜命令，控制、反应迅速，喜欢完成任务 ；
不善适应；
</t>
  </si>
  <si>
    <t>P</t>
  </si>
  <si>
    <t>知觉</t>
  </si>
  <si>
    <t xml:space="preserve">开放定向 ；
弹性化和自发化 ；
探索和开放结局 ；
好奇，喜欢收集新信息而不是做结论 ；
喜欢观望，喜欢开始许多新的项目，但不完成 ；
优柔寡断、易分散注意； 
</t>
  </si>
  <si>
    <t>P</t>
  </si>
  <si>
    <t>知觉</t>
  </si>
  <si>
    <t xml:space="preserve">开放定向 ；
弹性化和自发化 ；
探索和开放结局 ；
好奇，喜欢收集新信息而不是做结论 ；
喜欢观望，喜欢开始许多新的项目，但不完成 ；
优柔寡断、易分散注意； 
</t>
  </si>
  <si>
    <t>十六种人格类型解释</t>
  </si>
  <si>
    <t>序号</t>
  </si>
  <si>
    <t>代码</t>
  </si>
  <si>
    <t>解释</t>
  </si>
  <si>
    <t>ISTJ</t>
  </si>
  <si>
    <t>1.严肃、安静、藉由集中心 志与全力投入、及可被信赖获致成功。
2.行事务实、有序、实际 、 逻辑、真实及可信赖
3.十分留意且乐于任何事（工作、居家、生活均有良好组织及有序。
4.负责任。
5.照设定成效来作出决策且不畏阻挠与闲言会坚定为之。
6.重视传统与忠诚。7.传统性的思考者或经理。</t>
  </si>
  <si>
    <t>ISFJ</t>
  </si>
  <si>
    <t>1.安静、和善、负责任且有良心。
2.行事尽责投入。
3.安定性高，常居项目工作或团体之安定力量。
4.愿投入、吃苦及力求精确。
5.兴趣通常不在于科技方面。对细节事务有耐心。
6.忠诚、考虑周到、知性且会关切他人感受。
7.致力于创构有序及和谐的工作与家庭环境。</t>
  </si>
  <si>
    <t>INFJ</t>
  </si>
  <si>
    <t>1.因为坚忍、创意及必须达成的意图而能成功。
2.会在工作中投注最大的努力。
3.默默强力的、诚挚的及用心的关切他人。
4.因坚守原则而受敬重。
5.提出造福大众利益的明确远景而为人所尊敬与追随。
6.追求创见、关系及物质财物的意义及关联。
7.想了解什么能激励别人及对他人具洞察力。
8.光明正大且坚信其价值观。
9.有组织且果断地履行其愿景。</t>
  </si>
  <si>
    <t>INTJ</t>
  </si>
  <si>
    <t xml:space="preserve">1.具强大动力与本意来达成目的与创意—固执顽固者。
2.有宏大的愿景且能快速在众多外界事件中找出有意义的模范。
3.对所承负职务，具良好能力于策划工作并完成。
4.具怀疑心、挑剔性、独立性、果决，对专业水准及绩效要求高。 </t>
  </si>
  <si>
    <t>ISTP</t>
  </si>
  <si>
    <t>1.冷静旁观者—安静、预留余地、弹性及会以无偏见的好奇心与未预期原始的幽默观察与分析。
2.有兴趣于探索原因及效果，技术事件是为何及如何运作且使用逻辑的原理组构事实、重视效能。
3.擅长于掌握问题核心及找出解决方式。
4.分析成事的缘由且能实时由大量资料中找出实际问题的核心。</t>
  </si>
  <si>
    <t>ISFP</t>
  </si>
  <si>
    <t>1.羞怯的、安宁和善地、敏感的、亲切的、且行事谦虚。
2.喜于避开争论，不对他人强加已见或价值观。
3.无意于领导却常是忠诚的追随者。
4.办事不急躁，安于现状无意于以过度的急切或努力破坏现况，且非成果导向。
5.喜欢有自有的空间及照自订的时程办事。</t>
  </si>
  <si>
    <t>INFP</t>
  </si>
  <si>
    <t>1．安静观察者，具理想性与对其价值观及重要之人具忠诚心。
2.希外在生活形态与内在价值观相吻合。
3.具好奇心且很快能看出机会所在。常担负开发创意的触媒者。
4.除非价值观受侵犯，行事会具弹性、适应力高且承受力强。
5.具想了解及发展他人潜能的企图。想作太多且作事全神贯注。
6.对所处境遇及拥有不太在意。
7.具适应力、有弹性除非价值观受到威胁。</t>
  </si>
  <si>
    <t>INTP</t>
  </si>
  <si>
    <t>1.安静、自持、弹性及具适应力。
2.特别喜爱追求理论与科学事理。
3.习于以逻辑及分析来解决问题—问题解决者。
4.最有兴趣于创意事务及特定工作，对聚会与闲聊无　大兴趣。
5.追求可发挥个人强烈兴趣的生涯。
6.追求发展对有兴趣事务之逻辑解释。</t>
  </si>
  <si>
    <t>ESTP</t>
  </si>
  <si>
    <t>1.擅长现场实时解决问题—解决问题者。
2.喜欢办事并乐于其中及过程。
3.倾向于喜好技术事务及运动，交结同好友人。
4.具适应性、容忍度、务实性；投注心力于会很快具　成效工作。
5.不喜欢冗长概念的解释及理论。
6.最专精于可操作、处理、分解或组合的真实事务。</t>
  </si>
  <si>
    <t>ESFP</t>
  </si>
  <si>
    <t>1.外向、和善、接受性、乐于分享喜乐予他人。2.喜欢与他人一起行动且促成事件发生，在学习时亦然。3.知晓事件未来的发展并会热列参与。5.最擅长于人际相处能力及具备完备常识，很有弹性能立即　适应他人与环境。6.对生命、人、物质享受的热爱者。</t>
  </si>
  <si>
    <t>ENFP</t>
  </si>
  <si>
    <t>1.充满热忱、活力充沛、聪明的、富想象力的，视生命充满机会但期能得自他人肯定与支持。
2.几乎能达成所有有兴趣的事。
3.对难题很快就有对策并能对有困难的人施予援手。
4.依赖能改善的能力而无须预作规划准备。
5.为达目的常能找出强制自己为之的理由。
6.即兴执行者。</t>
  </si>
  <si>
    <t>ENTP</t>
  </si>
  <si>
    <t>1.反应快、聪明、长于多样事务。
2.具激励伙伴、敏捷及直言讳专长。
3.会为了有趣对问题的两面加予争辩。
4.对解决新及挑战性的问题富有策略，但会轻忽或厌烦经常的任务与细节。
5.兴趣多元，易倾向于转移至新生的兴趣。
6.对所想要的会有技巧地找出逻辑的理由。
7.长于看清础他人，有智能去解决新或有挑战的问题</t>
  </si>
  <si>
    <t>ESTJ</t>
  </si>
  <si>
    <t>1.务实、真实、事实倾向，具企业或技术天份。
2.不喜欢抽象理论；最喜欢学习可立即运用事理。
3.喜好组织与管理活动且专注以最有效率方式行事以达致成效。
4.具决断力、关注细节且很快作出决策—优秀行政者。
5.会忽略他人感受。
6.喜作领导者或企业主管。</t>
  </si>
  <si>
    <t>ESFJ</t>
  </si>
  <si>
    <t>1.诚挚、爱说话、合作性高、受　欢迎、光明正大 的—天生的　合作者及活跃的组织成员。
2.重和谐且长于创造和谐。3.常作对他人有益事务。
4.给予鼓励及称许会有更佳工作成效。
5.最有兴趣于会直接及有形影响人们生活的事务。
6.喜欢与他人共事去精确且准时地完成工作。</t>
  </si>
  <si>
    <t>ENFJ</t>
  </si>
  <si>
    <t>1.热忱、易感应及负责任的--具能鼓励他人的领导风格。
2.对别人所想或希求会表达真正关切且切实用心去处理。
3.能怡然且技巧性地带领团体讨论或演示文稿提案。
4.爱交际、受欢迎及富同情心。
5.对称许及批评很在意。
6.喜欢带引别人且能使别人或团体发挥潜能。</t>
  </si>
  <si>
    <t>ENTJ</t>
  </si>
  <si>
    <t xml:space="preserve">1.坦诚、具决策力的活动领导者。
2.长于发展与实施广泛的系统以解决组织的问题。
3.专精于具内涵与智能的谈话如对公众演讲。
4.乐于经常吸收新知且能广开信息管道。
5.易生过度自信，会强于表达自已创见。
6.喜于长程策划及目标设定 </t>
  </si>
  <si>
    <t>典型职业</t>
  </si>
  <si>
    <r>
      <t xml:space="preserve">ISTJ
</t>
    </r>
    <r>
      <rPr>
        <b/>
        <sz val="14"/>
        <color indexed="8"/>
        <rFont val="宋体"/>
        <family val="0"/>
        <charset val="134"/>
      </rPr>
      <t>稽查员</t>
    </r>
  </si>
  <si>
    <r>
      <t xml:space="preserve">
</t>
    </r>
    <r>
      <rPr>
        <b/>
        <sz val="14"/>
        <rFont val="宋体"/>
        <family val="0"/>
        <charset val="134"/>
      </rPr>
      <t>督导</t>
    </r>
  </si>
  <si>
    <t>性格代码</t>
  </si>
  <si>
    <t>分组</t>
  </si>
  <si>
    <t>分值</t>
  </si>
  <si>
    <t>取值</t>
  </si>
  <si>
    <t>性格代码</t>
  </si>
  <si>
    <t>A</t>
  </si>
  <si>
    <t>S</t>
  </si>
  <si>
    <t>C</t>
  </si>
  <si>
    <t>T</t>
  </si>
  <si>
    <t>F</t>
  </si>
  <si>
    <t>D</t>
  </si>
  <si>
    <t>J</t>
  </si>
  <si>
    <t>P</t>
  </si>
  <si>
    <t>适应\焦虑</t>
  </si>
  <si>
    <t>2.内向与外向型</t>
  </si>
  <si>
    <t>内向\外向</t>
  </si>
  <si>
    <t>1.适应与焦虑型</t>
  </si>
  <si>
    <t>4.怯懦与果断型</t>
  </si>
  <si>
    <t>安详机警\感情用事</t>
  </si>
  <si>
    <t>pf16对应</t>
  </si>
  <si>
    <r>
      <t xml:space="preserve">ENTP
</t>
    </r>
    <r>
      <rPr>
        <b/>
        <sz val="14"/>
        <color indexed="9"/>
        <rFont val="宋体"/>
        <family val="0"/>
        <charset val="134"/>
      </rPr>
      <t>发明家</t>
    </r>
  </si>
  <si>
    <r>
      <t xml:space="preserve">INFP
</t>
    </r>
    <r>
      <rPr>
        <b/>
        <sz val="14"/>
        <color indexed="9"/>
        <rFont val="宋体"/>
        <family val="0"/>
        <charset val="134"/>
      </rPr>
      <t>治疗师</t>
    </r>
    <r>
      <rPr>
        <b/>
        <sz val="14"/>
        <color indexed="9"/>
        <rFont val="Times New Roman"/>
        <family val="1"/>
      </rPr>
      <t>/</t>
    </r>
    <r>
      <rPr>
        <b/>
        <sz val="14"/>
        <color indexed="9"/>
        <rFont val="宋体"/>
        <family val="0"/>
        <charset val="134"/>
      </rPr>
      <t>导师</t>
    </r>
  </si>
  <si>
    <r>
      <t xml:space="preserve">
</t>
    </r>
    <r>
      <rPr>
        <b/>
        <sz val="14"/>
        <rFont val="宋体"/>
        <family val="0"/>
        <charset val="134"/>
      </rPr>
      <t>倡导者</t>
    </r>
    <r>
      <rPr>
        <b/>
        <sz val="14"/>
        <rFont val="Times New Roman"/>
        <family val="1"/>
      </rPr>
      <t>/</t>
    </r>
    <r>
      <rPr>
        <b/>
        <sz val="14"/>
        <rFont val="宋体"/>
        <family val="0"/>
        <charset val="134"/>
      </rPr>
      <t>激发者</t>
    </r>
  </si>
  <si>
    <t>稽查员</t>
  </si>
  <si>
    <t>保护者</t>
  </si>
  <si>
    <t>咨询师</t>
  </si>
  <si>
    <r>
      <t>智多星</t>
    </r>
    <r>
      <rPr>
        <b/>
        <sz val="14"/>
        <rFont val="Times New Roman"/>
        <family val="1"/>
      </rPr>
      <t>/</t>
    </r>
    <r>
      <rPr>
        <b/>
        <sz val="14"/>
        <rFont val="宋体"/>
        <family val="0"/>
        <charset val="134"/>
      </rPr>
      <t>科学家</t>
    </r>
  </si>
  <si>
    <r>
      <t>操作者</t>
    </r>
    <r>
      <rPr>
        <b/>
        <sz val="14"/>
        <rFont val="Times New Roman"/>
        <family val="1"/>
      </rPr>
      <t>/</t>
    </r>
    <r>
      <rPr>
        <b/>
        <sz val="14"/>
        <rFont val="宋体"/>
        <family val="0"/>
        <charset val="134"/>
      </rPr>
      <t>演奏者</t>
    </r>
  </si>
  <si>
    <r>
      <t>作曲家</t>
    </r>
    <r>
      <rPr>
        <b/>
        <sz val="14"/>
        <rFont val="Times New Roman"/>
        <family val="1"/>
      </rPr>
      <t>/</t>
    </r>
    <r>
      <rPr>
        <b/>
        <sz val="14"/>
        <rFont val="宋体"/>
        <family val="0"/>
        <charset val="134"/>
      </rPr>
      <t>艺术家</t>
    </r>
  </si>
  <si>
    <r>
      <t>治疗师</t>
    </r>
    <r>
      <rPr>
        <b/>
        <sz val="14"/>
        <rFont val="Times New Roman"/>
        <family val="1"/>
      </rPr>
      <t>/</t>
    </r>
    <r>
      <rPr>
        <b/>
        <sz val="14"/>
        <rFont val="宋体"/>
        <family val="0"/>
        <charset val="134"/>
      </rPr>
      <t>导师</t>
    </r>
  </si>
  <si>
    <r>
      <t>建筑治疗师</t>
    </r>
    <r>
      <rPr>
        <b/>
        <sz val="14"/>
        <rFont val="Times New Roman"/>
        <family val="1"/>
      </rPr>
      <t>/</t>
    </r>
    <r>
      <rPr>
        <b/>
        <sz val="14"/>
        <rFont val="宋体"/>
        <family val="0"/>
        <charset val="134"/>
      </rPr>
      <t>导师师</t>
    </r>
    <r>
      <rPr>
        <b/>
        <sz val="14"/>
        <rFont val="Times New Roman"/>
        <family val="1"/>
      </rPr>
      <t>/</t>
    </r>
    <r>
      <rPr>
        <b/>
        <sz val="14"/>
        <rFont val="宋体"/>
        <family val="0"/>
        <charset val="134"/>
      </rPr>
      <t>设计师</t>
    </r>
  </si>
  <si>
    <r>
      <t>发起者</t>
    </r>
    <r>
      <rPr>
        <b/>
        <sz val="14"/>
        <rFont val="Times New Roman"/>
        <family val="1"/>
      </rPr>
      <t>/</t>
    </r>
    <r>
      <rPr>
        <b/>
        <sz val="14"/>
        <rFont val="宋体"/>
        <family val="0"/>
        <charset val="134"/>
      </rPr>
      <t>创设者</t>
    </r>
  </si>
  <si>
    <r>
      <t>表演者</t>
    </r>
    <r>
      <rPr>
        <b/>
        <sz val="14"/>
        <rFont val="Times New Roman"/>
        <family val="1"/>
      </rPr>
      <t>/</t>
    </r>
    <r>
      <rPr>
        <b/>
        <sz val="14"/>
        <rFont val="宋体"/>
        <family val="0"/>
        <charset val="134"/>
      </rPr>
      <t>示范者</t>
    </r>
  </si>
  <si>
    <t>发明家</t>
  </si>
  <si>
    <r>
      <t>供给者</t>
    </r>
    <r>
      <rPr>
        <b/>
        <sz val="14"/>
        <rFont val="Times New Roman"/>
        <family val="1"/>
      </rPr>
      <t>/</t>
    </r>
    <r>
      <rPr>
        <b/>
        <sz val="14"/>
        <rFont val="宋体"/>
        <family val="0"/>
        <charset val="134"/>
      </rPr>
      <t>销售员</t>
    </r>
  </si>
  <si>
    <t>教师</t>
  </si>
  <si>
    <r>
      <t>统帅</t>
    </r>
    <r>
      <rPr>
        <b/>
        <sz val="14"/>
        <rFont val="Times New Roman"/>
        <family val="1"/>
      </rPr>
      <t>/</t>
    </r>
    <r>
      <rPr>
        <b/>
        <sz val="14"/>
        <rFont val="宋体"/>
        <family val="0"/>
        <charset val="134"/>
      </rPr>
      <t>调度者</t>
    </r>
  </si>
  <si>
    <t>性格特点</t>
  </si>
  <si>
    <r>
      <t xml:space="preserve"> </t>
    </r>
    <r>
      <rPr>
        <sz val="12"/>
        <rFont val="宋体"/>
        <family val="0"/>
        <charset val="134"/>
      </rPr>
      <t xml:space="preserve">   128、本题后面列的哪一项应接在“X0000XX000XXX”的后面：A、X0X；B、00X；C、0XX。</t>
    </r>
  </si>
  <si>
    <t>感情\机警</t>
  </si>
  <si>
    <t>怯懦</t>
  </si>
  <si>
    <t>果断</t>
  </si>
  <si>
    <t>卡氏生活质量问卷A</t>
  </si>
  <si>
    <t>姓名</t>
  </si>
  <si>
    <t>性别</t>
  </si>
  <si>
    <t>年龄</t>
  </si>
  <si>
    <t>文化</t>
  </si>
  <si>
    <t>婚姻</t>
  </si>
  <si>
    <t>单位</t>
  </si>
  <si>
    <t>职位</t>
  </si>
  <si>
    <t>日期</t>
  </si>
  <si>
    <t>请填写基本情况</t>
  </si>
  <si>
    <t>答题要求</t>
  </si>
  <si>
    <r>
      <t xml:space="preserve"> </t>
    </r>
    <r>
      <rPr>
        <sz val="12"/>
        <rFont val="宋体"/>
        <family val="0"/>
        <charset val="134"/>
      </rPr>
      <t xml:space="preserve">   </t>
    </r>
    <r>
      <rPr>
        <sz val="12"/>
        <rFont val="宋体"/>
        <family val="0"/>
        <charset val="134"/>
      </rPr>
      <t>本测验共有187道题目,都是有关个人的兴趣和态度等问题。每个人对这些问题是会有不同的看法的，回答也是不同的，因而对问题的如何回答，并没有“对”与“不对”之分，只是表明你对这些问题的态度，请你要尽量表达个人的意见，不要有所顾忌。</t>
    </r>
  </si>
  <si>
    <r>
      <t xml:space="preserve"> </t>
    </r>
    <r>
      <rPr>
        <sz val="12"/>
        <rFont val="宋体"/>
        <family val="0"/>
        <charset val="134"/>
      </rPr>
      <t xml:space="preserve">   </t>
    </r>
    <r>
      <rPr>
        <sz val="12"/>
        <rFont val="宋体"/>
        <family val="0"/>
        <charset val="134"/>
      </rPr>
      <t>本测验每一测题都有三个可供选择的答案（A、B、C），请在蓝色方格内填写你所选择的答案并用“</t>
    </r>
    <r>
      <rPr>
        <sz val="12"/>
        <rFont val="宋体"/>
        <family val="0"/>
        <charset val="134"/>
      </rPr>
      <t xml:space="preserve"> 1</t>
    </r>
    <r>
      <rPr>
        <sz val="12"/>
        <rFont val="宋体"/>
        <family val="0"/>
        <charset val="134"/>
      </rPr>
      <t>”表示。</t>
    </r>
  </si>
  <si>
    <r>
      <t xml:space="preserve"> </t>
    </r>
    <r>
      <rPr>
        <sz val="12"/>
        <rFont val="宋体"/>
        <family val="0"/>
        <charset val="134"/>
      </rPr>
      <t xml:space="preserve">   </t>
    </r>
    <r>
      <rPr>
        <sz val="12"/>
        <rFont val="宋体"/>
        <family val="0"/>
        <charset val="134"/>
      </rPr>
      <t>应当记住的是：</t>
    </r>
  </si>
  <si>
    <t xml:space="preserve">    1、每一测题只能选择一个答案，填写只能填“ ”；</t>
  </si>
  <si>
    <r>
      <t xml:space="preserve"> </t>
    </r>
    <r>
      <rPr>
        <sz val="12"/>
        <rFont val="宋体"/>
        <family val="0"/>
        <charset val="134"/>
      </rPr>
      <t xml:space="preserve">   </t>
    </r>
    <r>
      <rPr>
        <sz val="12"/>
        <rFont val="宋体"/>
        <family val="0"/>
        <charset val="134"/>
      </rPr>
      <t>2、不可漏掉任何测题；</t>
    </r>
  </si>
  <si>
    <r>
      <t xml:space="preserve"> </t>
    </r>
    <r>
      <rPr>
        <sz val="12"/>
        <rFont val="宋体"/>
        <family val="0"/>
        <charset val="134"/>
      </rPr>
      <t xml:space="preserve">   </t>
    </r>
    <r>
      <rPr>
        <sz val="12"/>
        <rFont val="宋体"/>
        <family val="0"/>
        <charset val="134"/>
      </rPr>
      <t>3、尽量不选折中性答案；</t>
    </r>
  </si>
  <si>
    <r>
      <t xml:space="preserve"> </t>
    </r>
    <r>
      <rPr>
        <sz val="12"/>
        <rFont val="宋体"/>
        <family val="0"/>
        <charset val="134"/>
      </rPr>
      <t xml:space="preserve">   </t>
    </r>
    <r>
      <rPr>
        <sz val="12"/>
        <rFont val="宋体"/>
        <family val="0"/>
        <charset val="134"/>
      </rPr>
      <t>4、本测验不计时间，但应当凭自己的直觉反应进行作答，不要迟疑不决，拖延时间。一定要在一个小时内完成整个测验；</t>
    </r>
  </si>
  <si>
    <r>
      <t xml:space="preserve"> </t>
    </r>
    <r>
      <rPr>
        <sz val="12"/>
        <rFont val="宋体"/>
        <family val="0"/>
        <charset val="134"/>
      </rPr>
      <t xml:space="preserve">   </t>
    </r>
    <r>
      <rPr>
        <sz val="12"/>
        <rFont val="宋体"/>
        <family val="0"/>
        <charset val="134"/>
      </rPr>
      <t>5、有些题目你可能从未思考过，或者感到不太容易回答。对于这样的题目，同样要求你作出一种倾向性的选择。</t>
    </r>
  </si>
  <si>
    <r>
      <t xml:space="preserve"> </t>
    </r>
    <r>
      <rPr>
        <sz val="12"/>
        <rFont val="宋体"/>
        <family val="0"/>
        <charset val="134"/>
      </rPr>
      <t xml:space="preserve">   1、我很明了本测验的说明：A、是的；B、不一定；C、不是的。</t>
    </r>
  </si>
  <si>
    <t>答：</t>
  </si>
  <si>
    <t xml:space="preserve"> </t>
  </si>
  <si>
    <r>
      <t xml:space="preserve"> </t>
    </r>
    <r>
      <rPr>
        <sz val="12"/>
        <rFont val="宋体"/>
        <family val="0"/>
        <charset val="134"/>
      </rPr>
      <t xml:space="preserve">   2、我对本测验的每一个问题，都能做到诚实的回答：A、是的；B、不一定；C、不同意。</t>
    </r>
  </si>
  <si>
    <r>
      <t xml:space="preserve"> </t>
    </r>
    <r>
      <rPr>
        <sz val="12"/>
        <rFont val="宋体"/>
        <family val="0"/>
        <charset val="134"/>
      </rPr>
      <t xml:space="preserve">   3、如果我有机会的话，我愿意：A、到一个繁华的城市去旅行；B、介于A-C之间；C、游览清静的山区。</t>
    </r>
  </si>
  <si>
    <r>
      <t xml:space="preserve"> </t>
    </r>
    <r>
      <rPr>
        <sz val="12"/>
        <rFont val="宋体"/>
        <family val="0"/>
        <charset val="134"/>
      </rPr>
      <t xml:space="preserve">   4、我有能力应付各种困难：A、是的；B、不一定；C、不是的。</t>
    </r>
  </si>
  <si>
    <r>
      <t xml:space="preserve"> </t>
    </r>
    <r>
      <rPr>
        <sz val="12"/>
        <rFont val="宋体"/>
        <family val="0"/>
        <charset val="134"/>
      </rPr>
      <t xml:space="preserve">   5、即使是关在铁笼里的猛兽，我见了也会感到惴惴不安：A、是的；B、不一定；C、不是的。</t>
    </r>
  </si>
  <si>
    <r>
      <t xml:space="preserve"> </t>
    </r>
    <r>
      <rPr>
        <sz val="12"/>
        <rFont val="宋体"/>
        <family val="0"/>
        <charset val="134"/>
      </rPr>
      <t xml:space="preserve">   6、我总是不敢大胆批评别人的言行：A、是的；B、有时如此；C、不是的。</t>
    </r>
  </si>
  <si>
    <r>
      <t xml:space="preserve"> </t>
    </r>
    <r>
      <rPr>
        <sz val="12"/>
        <rFont val="宋体"/>
        <family val="0"/>
        <charset val="134"/>
      </rPr>
      <t xml:space="preserve">   7、我的思想似乎：A、比较先进；B、一般；C、比较保守。</t>
    </r>
  </si>
  <si>
    <r>
      <t xml:space="preserve"> </t>
    </r>
    <r>
      <rPr>
        <sz val="12"/>
        <rFont val="宋体"/>
        <family val="0"/>
        <charset val="134"/>
      </rPr>
      <t xml:space="preserve">   8、我不擅长说笑话、讲有趣的事：A、是的；B、介于A-C之间；C、不是的。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</si>
  <si>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9、当我见到亲友和邻居争吵时，我总是：A、任其自己解决；B、介于A-C之间；C、予以劝解。</t>
    </r>
  </si>
  <si>
    <r>
      <t xml:space="preserve"> </t>
    </r>
    <r>
      <rPr>
        <sz val="12"/>
        <rFont val="宋体"/>
        <family val="0"/>
        <charset val="134"/>
      </rPr>
      <t xml:space="preserve">   10、在群众集会中，我：A、谈吐自如；B、介于A-C之间；C、保持沉默。</t>
    </r>
  </si>
  <si>
    <r>
      <t xml:space="preserve"> </t>
    </r>
    <r>
      <rPr>
        <sz val="12"/>
        <rFont val="宋体"/>
        <family val="0"/>
        <charset val="134"/>
      </rPr>
      <t xml:space="preserve">   11、我愿做一个：A、建筑工程师；B、不确定；C、社会科学研究者。</t>
    </r>
  </si>
  <si>
    <r>
      <t xml:space="preserve"> </t>
    </r>
    <r>
      <rPr>
        <sz val="12"/>
        <rFont val="宋体"/>
        <family val="0"/>
        <charset val="134"/>
      </rPr>
      <t xml:space="preserve">   12、阅读时，我喜欢选读：A、自然科学书籍；B、不确定；C、政治理论书籍。</t>
    </r>
  </si>
  <si>
    <r>
      <t xml:space="preserve"> </t>
    </r>
    <r>
      <rPr>
        <sz val="12"/>
        <rFont val="宋体"/>
        <family val="0"/>
        <charset val="134"/>
      </rPr>
      <t xml:space="preserve">   13、我认为很多人都有些心理不正常、只是他们不愿意承认：A、是的；B、介于A-C之间；C、不是的。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</si>
  <si>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14、我希望我的爱人擅长交际，无须具有文艺才能：A、是的；B、不一定；C、不是的。</t>
    </r>
  </si>
  <si>
    <r>
      <t xml:space="preserve"> </t>
    </r>
    <r>
      <rPr>
        <sz val="12"/>
        <rFont val="宋体"/>
        <family val="0"/>
        <charset val="134"/>
      </rPr>
      <t xml:space="preserve">   15、对于性情急噪，爱发脾气的人，我仍能以礼相待：A、是的；B、介于A-C之间；C、不是的。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</si>
  <si>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16、受人侍奉时我常常局促不安：A、是的；B、介于A-C之间；C、不是的。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</si>
  <si>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17、在从事体力或脑力劳动之后，我总是需要有比别人更多的休息时间，才能保持工作效率：A、是的；B、介于A-C之间；C、不是的。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</si>
  <si>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18、半夜醒来，我常常为种种惴虑不安而不能再入睡：A、常常如此；B、有时如此；C、极少如此。</t>
    </r>
  </si>
  <si>
    <r>
      <t xml:space="preserve"> </t>
    </r>
    <r>
      <rPr>
        <sz val="12"/>
        <rFont val="宋体"/>
        <family val="0"/>
        <charset val="134"/>
      </rPr>
      <t xml:space="preserve">   19、事情进行得不顺利时，我常常急得涕泪交流：A、从不如此；B、有时如此；C、常常如此。</t>
    </r>
  </si>
  <si>
    <r>
      <t xml:space="preserve"> </t>
    </r>
    <r>
      <rPr>
        <sz val="12"/>
        <rFont val="宋体"/>
        <family val="0"/>
        <charset val="134"/>
      </rPr>
      <t xml:space="preserve">   20、我认为只要双方同意可以离婚，可以不受传统观念的束缚：A、是的；B、介于A-C之间；C、不是的。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</si>
  <si>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21、我对人或物的兴趣都很容易改变：A、是的；B、介于A-C之间；C、不是的。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</si>
  <si>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22、在工作中，我愿意：A、和别人合作；B、不确定；C、自己单独进行。</t>
    </r>
  </si>
  <si>
    <r>
      <t xml:space="preserve"> </t>
    </r>
    <r>
      <rPr>
        <sz val="12"/>
        <rFont val="宋体"/>
        <family val="0"/>
        <charset val="134"/>
      </rPr>
      <t xml:space="preserve">   23、我常常会无缘无故地自言自语：A、常常如此；B、偶然如此；C、从不如此。</t>
    </r>
  </si>
  <si>
    <r>
      <t xml:space="preserve"> </t>
    </r>
    <r>
      <rPr>
        <sz val="12"/>
        <rFont val="宋体"/>
        <family val="0"/>
        <charset val="134"/>
      </rPr>
      <t xml:space="preserve">   24、无论是工作、饮食或外出游览，我总是：A、匆匆忙忙，不能尽兴；B、介于A-C之间；C、从容不迫。</t>
    </r>
  </si>
  <si>
    <r>
      <t xml:space="preserve"> </t>
    </r>
    <r>
      <rPr>
        <sz val="12"/>
        <rFont val="宋体"/>
        <family val="0"/>
        <charset val="134"/>
      </rPr>
      <t xml:space="preserve">   25、有时我怀疑别人是否对我的言行真正的有兴趣：A、是的；B、介于A-C之间；C、不是的。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</si>
  <si>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26、如果我在工厂里工作，我愿做：A、技术科的工作；B、介于A-C之间；C、宣传科的工作。</t>
    </r>
  </si>
  <si>
    <r>
      <t xml:space="preserve"> </t>
    </r>
    <r>
      <rPr>
        <sz val="12"/>
        <rFont val="宋体"/>
        <family val="0"/>
        <charset val="134"/>
      </rPr>
      <t xml:space="preserve">   27、在阅读时，我愿阅读：A、有关太空旅行的书籍；B、不太确定；C、有关家庭教育的书籍。</t>
    </r>
  </si>
  <si>
    <r>
      <t xml:space="preserve"> </t>
    </r>
    <r>
      <rPr>
        <sz val="12"/>
        <rFont val="宋体"/>
        <family val="0"/>
        <charset val="134"/>
      </rPr>
      <t xml:space="preserve">   28、本题后面列出的三个单词，哪个与其他两个单词不类同：A、狗；B、石头；C、牛。</t>
    </r>
  </si>
  <si>
    <r>
      <t xml:space="preserve"> </t>
    </r>
    <r>
      <rPr>
        <sz val="12"/>
        <rFont val="宋体"/>
        <family val="0"/>
        <charset val="134"/>
      </rPr>
      <t xml:space="preserve">   29、如果我能到一个新的环境，我要：A、把生活安排得和从前不一样；B、不确定；C、和从前相仿。</t>
    </r>
  </si>
  <si>
    <r>
      <t xml:space="preserve"> </t>
    </r>
    <r>
      <rPr>
        <sz val="12"/>
        <rFont val="宋体"/>
        <family val="0"/>
        <charset val="134"/>
      </rPr>
      <t xml:space="preserve">   30、在一生中，我总觉得我能达到我所预期的目标：A、是的；B、不一定；C、不是的。</t>
    </r>
  </si>
  <si>
    <r>
      <t xml:space="preserve"> </t>
    </r>
    <r>
      <rPr>
        <sz val="12"/>
        <rFont val="宋体"/>
        <family val="0"/>
        <charset val="134"/>
      </rPr>
      <t xml:space="preserve">   31、当我说谎时，总觉得内心羞愧，不敢正视对方：A、是的；B、不一定；C、不是的。</t>
    </r>
  </si>
  <si>
    <r>
      <t xml:space="preserve"> </t>
    </r>
    <r>
      <rPr>
        <sz val="12"/>
        <rFont val="宋体"/>
        <family val="0"/>
        <charset val="134"/>
      </rPr>
      <t xml:space="preserve">   32、假使我手里拿着一颗装有子弹的手枪，我必须把子弹取出来才能安心：A、是的；B、介于A-C之间；C、不是的。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</si>
  <si>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33、多数人认为我是一个说话有风趣的人：A、是的；B、不一定；C、不是的。</t>
    </r>
  </si>
  <si>
    <r>
      <t xml:space="preserve"> </t>
    </r>
    <r>
      <rPr>
        <sz val="12"/>
        <rFont val="宋体"/>
        <family val="0"/>
        <charset val="134"/>
      </rPr>
      <t xml:space="preserve">   34、如果人们知道我内心的成见，他们会大吃一惊：A、是的；B、不一定；C、不是的。</t>
    </r>
  </si>
  <si>
    <r>
      <t xml:space="preserve"> </t>
    </r>
    <r>
      <rPr>
        <sz val="12"/>
        <rFont val="宋体"/>
        <family val="0"/>
        <charset val="134"/>
      </rPr>
      <t xml:space="preserve">   35、在公众场合，如果我突然成为大家注意的中心，就会感到局促不安：A、是的；B、介于A-C之间；C、不是的。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</si>
  <si>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36、我总喜欢参加规模庞大的晚会或集会：A、是的；B、介于A-C之间；C、不是的。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</si>
  <si>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37、在学科中，我喜欢：A、音乐；B、不一定；C、手工劳动。</t>
    </r>
  </si>
  <si>
    <r>
      <t xml:space="preserve"> </t>
    </r>
    <r>
      <rPr>
        <sz val="12"/>
        <rFont val="宋体"/>
        <family val="0"/>
        <charset val="134"/>
      </rPr>
      <t xml:space="preserve">   38、我常常怀疑那些出乎我意料的对我过于友善的人动机是否诚实：A、是的；B、介于A-C之间；C、不是的。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</si>
  <si>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39、我愿意把我的生活安排得象一个：A、艺术家；B、不确定；C、会计师。</t>
    </r>
  </si>
  <si>
    <r>
      <t xml:space="preserve"> </t>
    </r>
    <r>
      <rPr>
        <sz val="12"/>
        <rFont val="宋体"/>
        <family val="0"/>
        <charset val="134"/>
      </rPr>
      <t xml:space="preserve">   40、我认为目前所需要的是：A、多出现一些改造世界的理想家；B、不确定；C、脚踏实地的实干家。</t>
    </r>
  </si>
  <si>
    <r>
      <t xml:space="preserve"> </t>
    </r>
    <r>
      <rPr>
        <sz val="12"/>
        <rFont val="宋体"/>
        <family val="0"/>
        <charset val="134"/>
      </rPr>
      <t xml:space="preserve">   41、有时候我觉得我需要剧烈的体力劳动：A、是的；B、介于A-C之间；C、不是的。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</si>
  <si>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42、我愿意跟有教养的人来往而不愿意同鲁莽的人交往：A、是的；B、介于A-C之间；C、不是的。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</si>
  <si>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43、在处理一些必须凭借智慧的事务中：A、我的亲人表现得比一般人差；B、普通；C、我的亲人表现得超人一等。</t>
    </r>
  </si>
  <si>
    <r>
      <t xml:space="preserve"> </t>
    </r>
    <r>
      <rPr>
        <sz val="12"/>
        <rFont val="宋体"/>
        <family val="0"/>
        <charset val="134"/>
      </rPr>
      <t xml:space="preserve">   44、当领导召见我时，我：A、觉得可以趁机提出建议；B、介于A-C之间；C、总怀疑自己做错了事。</t>
    </r>
  </si>
  <si>
    <r>
      <t xml:space="preserve"> </t>
    </r>
    <r>
      <rPr>
        <sz val="12"/>
        <rFont val="宋体"/>
        <family val="0"/>
        <charset val="134"/>
      </rPr>
      <t xml:space="preserve">   45、如果待遇优厚，我愿意做护理精神病人的工作：A、是的；B、介于A-C之间；C、不是的。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</si>
  <si>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46、读报时，我喜欢读：A、当前世界上的基本问题；B、介于A-C之间；C、地方新闻。</t>
    </r>
  </si>
  <si>
    <r>
      <t xml:space="preserve"> </t>
    </r>
    <r>
      <rPr>
        <sz val="12"/>
        <rFont val="宋体"/>
        <family val="0"/>
        <charset val="134"/>
      </rPr>
      <t xml:space="preserve">   47、在接受困难任务时，我总是：A、有独立完成的信心；B、不确定；C、希望有别人的帮助和指导。</t>
    </r>
  </si>
  <si>
    <r>
      <t xml:space="preserve"> </t>
    </r>
    <r>
      <rPr>
        <sz val="12"/>
        <rFont val="宋体"/>
        <family val="0"/>
        <charset val="134"/>
      </rPr>
      <t xml:space="preserve">   48、在游览时，我宁愿观看一个画家写生，也不愿听人家的辩论；A、是的；B、不一定；C、不是的。</t>
    </r>
  </si>
  <si>
    <r>
      <t xml:space="preserve"> </t>
    </r>
    <r>
      <rPr>
        <sz val="12"/>
        <rFont val="宋体"/>
        <family val="0"/>
        <charset val="134"/>
      </rPr>
      <t xml:space="preserve">   49、我的神经脆弱，稍有点刺激就会使我战栗：A、时常如此；B、有时如此：C、从不如此。</t>
    </r>
  </si>
  <si>
    <r>
      <t xml:space="preserve"> </t>
    </r>
    <r>
      <rPr>
        <sz val="12"/>
        <rFont val="宋体"/>
        <family val="0"/>
        <charset val="134"/>
      </rPr>
      <t xml:space="preserve">   50、早晨起来，常常感到疲乏不堪：A、是的；B、介于A-C之间；C、不是的。</t>
    </r>
  </si>
  <si>
    <r>
      <t xml:space="preserve"> </t>
    </r>
    <r>
      <rPr>
        <sz val="12"/>
        <rFont val="宋体"/>
        <family val="0"/>
        <charset val="134"/>
      </rPr>
      <t xml:space="preserve">   51、如果待遇相同，我愿选做：A、森林管理员；B、不一定；C、中小学教员。</t>
    </r>
  </si>
  <si>
    <r>
      <t xml:space="preserve"> </t>
    </r>
    <r>
      <rPr>
        <sz val="12"/>
        <rFont val="宋体"/>
        <family val="0"/>
        <charset val="134"/>
      </rPr>
      <t xml:space="preserve">   52、每逢过年过节或亲友结婚时，我：A、喜欢赠送礼物；B、不太确定；C、不愿相互送礼。</t>
    </r>
  </si>
  <si>
    <r>
      <t xml:space="preserve"> </t>
    </r>
    <r>
      <rPr>
        <sz val="12"/>
        <rFont val="宋体"/>
        <family val="0"/>
        <charset val="134"/>
      </rPr>
      <t xml:space="preserve">   53、本题后面列有三个数字中，哪个数字与其他两个数字不类同：A、5；B、2；C、7。</t>
    </r>
  </si>
  <si>
    <r>
      <t xml:space="preserve"> </t>
    </r>
    <r>
      <rPr>
        <sz val="12"/>
        <rFont val="宋体"/>
        <family val="0"/>
        <charset val="134"/>
      </rPr>
      <t xml:space="preserve">   54、猫和鱼就象牛和：A、牛奶；B、牧草；C、盐。</t>
    </r>
  </si>
  <si>
    <r>
      <t xml:space="preserve"> </t>
    </r>
    <r>
      <rPr>
        <sz val="12"/>
        <rFont val="宋体"/>
        <family val="0"/>
        <charset val="134"/>
      </rPr>
      <t xml:space="preserve">   55、我在小学时敬佩的老师，到现在仍然值得我敬佩：A、是的；B、不一定；C、不是的。</t>
    </r>
  </si>
  <si>
    <r>
      <t xml:space="preserve"> </t>
    </r>
    <r>
      <rPr>
        <sz val="12"/>
        <rFont val="宋体"/>
        <family val="0"/>
        <charset val="134"/>
      </rPr>
      <t xml:space="preserve">   56、我觉得我确实有一些别人所不及的优良品质：A、是的；B、不一定；C、不是的。</t>
    </r>
  </si>
  <si>
    <t>B</t>
  </si>
</sst>
</file>

<file path=xl/styles.xml><?xml version="1.0" encoding="utf-8"?>
<styleSheet xmlns="http://schemas.openxmlformats.org/spreadsheetml/2006/main">
  <numFmts count="29">
    <numFmt numFmtId="5" formatCode="&quot;￥&quot;#,##0;\-&quot;￥&quot;#,##0"/>
    <numFmt numFmtId="6" formatCode="&quot;￥&quot;#,##0;[Red]\-&quot;￥&quot;#,##0"/>
    <numFmt numFmtId="7" formatCode="&quot;￥&quot;#,##0.00;\-&quot;￥&quot;#,##0.00"/>
    <numFmt numFmtId="8" formatCode="&quot;￥&quot;#,##0.00;[Red]\-&quot;￥&quot;#,##0.00"/>
    <numFmt numFmtId="42" formatCode="_-&quot;￥&quot;* #,##0_-;\-&quot;￥&quot;* #,##0_-;_-&quot;￥&quot;* &quot;-&quot;_-;_-@_-"/>
    <numFmt numFmtId="41" formatCode="_-* #,##0_-;\-* #,##0_-;_-* &quot;-&quot;_-;_-@_-"/>
    <numFmt numFmtId="44" formatCode="_-&quot;￥&quot;* #,##0.00_-;\-&quot;￥&quot;* #,##0.00_-;_-&quot;￥&quot;* &quot;-&quot;??_-;_-@_-"/>
    <numFmt numFmtId="43" formatCode="_-* #,##0.00_-;\-* #,##0.00_-;_-* &quot;-&quot;??_-;_-@_-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176" formatCode="&quot;￥&quot;#,##0;&quot;￥&quot;\-#,##0"/>
    <numFmt numFmtId="177" formatCode="&quot;￥&quot;#,##0;[Red]&quot;￥&quot;\-#,##0"/>
    <numFmt numFmtId="178" formatCode="&quot;￥&quot;#,##0.00;&quot;￥&quot;\-#,##0.00"/>
    <numFmt numFmtId="179" formatCode="&quot;￥&quot;#,##0.00;[Red]&quot;￥&quot;\-#,##0.00"/>
    <numFmt numFmtId="180" formatCode="_ &quot;￥&quot;* #,##0_ ;_ &quot;￥&quot;* \-#,##0_ ;_ &quot;￥&quot;* &quot;-&quot;_ ;_ @_ "/>
    <numFmt numFmtId="181" formatCode="_ * #,##0_ ;_ * \-#,##0_ ;_ * &quot;-&quot;_ ;_ @_ "/>
    <numFmt numFmtId="182" formatCode="_ &quot;￥&quot;* #,##0.00_ ;_ &quot;￥&quot;* \-#,##0.00_ ;_ &quot;￥&quot;* &quot;-&quot;??_ ;_ @_ "/>
    <numFmt numFmtId="183" formatCode="_ * #,##0.00_ ;_ * \-#,##0.00_ ;_ * &quot;-&quot;??_ ;_ @_ "/>
    <numFmt numFmtId="184" formatCode="&quot;Yes&quot;;&quot;Yes&quot;;&quot;No&quot;"/>
    <numFmt numFmtId="185" formatCode="&quot;True&quot;;&quot;True&quot;;&quot;False&quot;"/>
    <numFmt numFmtId="186" formatCode="&quot;On&quot;;&quot;On&quot;;&quot;Off&quot;"/>
    <numFmt numFmtId="187" formatCode="[$€-2]\ #,##0.00_);[Red]\([$€-2]\ #,##0.00\)"/>
    <numFmt numFmtId="188" formatCode="0_);[Red]\(0\)"/>
    <numFmt numFmtId="189" formatCode="[DBNum2][$-804]General"/>
    <numFmt numFmtId="190" formatCode="yyyy/m/d;@"/>
    <numFmt numFmtId="191" formatCode="yyyy/m/d\ h:mm;@"/>
    <numFmt numFmtId="192" formatCode="yyyy&quot;年&quot;m&quot;月&quot;d&quot;日&quot;;@"/>
  </numFmts>
  <fonts count="56">
    <font>
      <sz val="12"/>
      <name val="宋体"/>
      <family val="0"/>
      <charset val="134"/>
    </font>
    <font>
      <sz val="9"/>
      <name val="宋体"/>
      <family val="0"/>
      <charset val="134"/>
    </font>
    <font>
      <sz val="10"/>
      <name val="宋体"/>
      <family val="0"/>
      <charset val="134"/>
    </font>
    <font>
      <vertAlign val="subscript"/>
      <sz val="10"/>
      <name val="宋体"/>
      <family val="0"/>
      <charset val="134"/>
    </font>
    <font>
      <sz val="8"/>
      <name val="宋体"/>
      <family val="0"/>
      <charset val="134"/>
    </font>
    <font>
      <vertAlign val="subscript"/>
      <sz val="8"/>
      <name val="宋体"/>
      <family val="0"/>
      <charset val="134"/>
    </font>
    <font>
      <sz val="8"/>
      <name val="Times New Roman"/>
      <family val="1"/>
    </font>
    <font>
      <u val="single"/>
      <sz val="14.4"/>
      <color indexed="12"/>
      <name val="宋体"/>
      <family val="0"/>
      <charset val="134"/>
    </font>
    <font>
      <u val="single"/>
      <sz val="14.4"/>
      <color indexed="36"/>
      <name val="宋体"/>
      <family val="0"/>
      <charset val="134"/>
    </font>
    <font>
      <b/>
      <sz val="10"/>
      <name val="宋体"/>
      <family val="0"/>
      <charset val="134"/>
    </font>
    <font>
      <sz val="12"/>
      <color indexed="10"/>
      <name val="宋体"/>
      <family val="0"/>
      <charset val="134"/>
    </font>
    <font>
      <sz val="12"/>
      <name val="Times New Roman"/>
      <family val="1"/>
    </font>
    <font>
      <b/>
      <sz val="16"/>
      <name val="宋体"/>
      <family val="0"/>
      <charset val="134"/>
    </font>
    <font>
      <b/>
      <sz val="22"/>
      <name val="宋体"/>
      <family val="0"/>
      <charset val="134"/>
    </font>
    <font>
      <b/>
      <sz val="8"/>
      <name val="宋体"/>
      <family val="0"/>
      <charset val="134"/>
    </font>
    <font>
      <b/>
      <sz val="22"/>
      <color indexed="10"/>
      <name val="宋体"/>
      <family val="0"/>
      <charset val="134"/>
    </font>
    <font>
      <sz val="11"/>
      <color indexed="10"/>
      <name val="宋体"/>
      <family val="0"/>
      <charset val="134"/>
    </font>
    <font>
      <b/>
      <sz val="10"/>
      <color indexed="9"/>
      <name val="黑体"/>
      <family val="0"/>
      <charset val="134"/>
    </font>
    <font>
      <sz val="10"/>
      <name val="Times New Roman"/>
      <family val="1"/>
    </font>
    <font>
      <b/>
      <sz val="12"/>
      <name val="黑体"/>
      <family val="0"/>
      <charset val="134"/>
    </font>
    <font>
      <b/>
      <sz val="12"/>
      <name val="宋体"/>
      <family val="0"/>
      <charset val="134"/>
    </font>
    <font>
      <b/>
      <i/>
      <sz val="12"/>
      <name val="宋体"/>
      <family val="0"/>
      <charset val="134"/>
    </font>
    <font>
      <i/>
      <sz val="12"/>
      <name val="宋体"/>
      <family val="0"/>
      <charset val="134"/>
    </font>
    <font>
      <sz val="8"/>
      <name val="黑体"/>
      <family val="0"/>
      <charset val="134"/>
    </font>
    <font>
      <b/>
      <sz val="14"/>
      <color indexed="8"/>
      <name val="Times New Roman"/>
      <family val="1"/>
    </font>
    <font>
      <b/>
      <sz val="14"/>
      <color indexed="8"/>
      <name val="宋体"/>
      <family val="0"/>
      <charset val="134"/>
    </font>
    <font>
      <b/>
      <sz val="14"/>
      <name val="Times New Roman"/>
      <family val="1"/>
    </font>
    <font>
      <b/>
      <sz val="14"/>
      <name val="宋体"/>
      <family val="0"/>
      <charset val="134"/>
    </font>
    <font>
      <b/>
      <sz val="14"/>
      <color indexed="9"/>
      <name val="Times New Roman"/>
      <family val="1"/>
    </font>
    <font>
      <b/>
      <sz val="14"/>
      <color indexed="9"/>
      <name val="宋体"/>
      <family val="0"/>
      <charset val="134"/>
    </font>
    <font>
      <sz val="10"/>
      <color indexed="10"/>
      <name val="宋体"/>
      <family val="0"/>
      <charset val="134"/>
    </font>
    <font>
      <sz val="12"/>
      <color indexed="11"/>
      <name val="黑体"/>
      <family val="0"/>
      <charset val="134"/>
    </font>
    <font>
      <sz val="12"/>
      <color indexed="10"/>
      <name val="黑体"/>
      <family val="0"/>
      <charset val="134"/>
    </font>
    <font>
      <sz val="12"/>
      <color indexed="51"/>
      <name val="黑体"/>
      <family val="0"/>
      <charset val="134"/>
    </font>
    <font>
      <sz val="12"/>
      <color indexed="12"/>
      <name val="黑体"/>
      <family val="0"/>
      <charset val="134"/>
    </font>
    <font>
      <sz val="12"/>
      <color indexed="46"/>
      <name val="黑体"/>
      <family val="0"/>
      <charset val="134"/>
    </font>
    <font>
      <sz val="12"/>
      <color indexed="53"/>
      <name val="黑体"/>
      <family val="0"/>
      <charset val="134"/>
    </font>
    <font>
      <b/>
      <sz val="10"/>
      <name val="黑体"/>
      <family val="0"/>
      <charset val="134"/>
    </font>
    <font>
      <sz val="10"/>
      <name val="仿宋_GB2312"/>
      <family val="3"/>
      <charset val="134"/>
    </font>
    <font>
      <b/>
      <sz val="8"/>
      <name val="黑体"/>
      <family val="0"/>
      <charset val="134"/>
    </font>
    <font>
      <b/>
      <sz val="9"/>
      <color indexed="8"/>
      <name val="黑体"/>
      <family val="0"/>
      <charset val="134"/>
    </font>
    <font>
      <b/>
      <sz val="9"/>
      <color indexed="8"/>
      <name val="宋体"/>
      <family val="0"/>
      <charset val="134"/>
    </font>
    <font>
      <sz val="9"/>
      <color indexed="8"/>
      <name val="宋体"/>
      <family val="0"/>
      <charset val="134"/>
    </font>
    <font>
      <b/>
      <sz val="9"/>
      <name val="黑体"/>
      <family val="0"/>
      <charset val="134"/>
    </font>
    <font>
      <sz val="10.5"/>
      <color indexed="10"/>
      <name val="宋体"/>
      <family val="0"/>
      <charset val="134"/>
    </font>
    <font>
      <sz val="12"/>
      <color indexed="9"/>
      <name val="黑体"/>
      <family val="0"/>
      <charset val="134"/>
    </font>
    <font>
      <sz val="16"/>
      <name val="黑体"/>
      <family val="0"/>
      <charset val="134"/>
    </font>
    <font>
      <sz val="18"/>
      <name val="黑体"/>
      <family val="0"/>
      <charset val="134"/>
    </font>
    <font>
      <sz val="18"/>
      <name val="宋体"/>
      <family val="0"/>
      <charset val="134"/>
    </font>
    <font>
      <sz val="16"/>
      <name val="宋体"/>
      <family val="0"/>
      <charset val="134"/>
    </font>
    <font>
      <b/>
      <sz val="16"/>
      <color indexed="8"/>
      <name val="宋体"/>
      <family val="0"/>
      <charset val="134"/>
    </font>
    <font>
      <sz val="12"/>
      <name val="黑体"/>
      <family val="0"/>
      <charset val="134"/>
    </font>
    <font>
      <sz val="5.75"/>
      <name val="宋体"/>
      <family val="0"/>
      <charset val="134"/>
    </font>
    <font>
      <sz val="9.75"/>
      <name val="宋体"/>
      <family val="0"/>
      <charset val="134"/>
    </font>
    <font>
      <sz val="9.5"/>
      <name val="宋体"/>
      <family val="0"/>
      <charset val="134"/>
    </font>
    <font>
      <sz val="12"/>
      <color indexed="57"/>
      <name val="黑体"/>
      <family val="0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7"/>
        <bgColor indexed="64"/>
      </patternFill>
    </fill>
  </fills>
  <borders count="10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</border>
    <border>
      <left style="hair">
        <color auto="1"/>
      </left>
      <right style="hair">
        <color auto="1"/>
      </right>
      <top style="thin">
        <color indexed="22"/>
      </top>
      <bottom style="hair">
        <color auto="1"/>
      </bottom>
    </border>
    <border>
      <left style="hair">
        <color auto="1"/>
      </left>
      <right style="thin">
        <color auto="1"/>
      </right>
      <top style="thin">
        <color indexed="22"/>
      </top>
      <bottom style="hair">
        <color auto="1"/>
      </bottom>
    </border>
    <border>
      <left style="hair">
        <color auto="1"/>
      </left>
      <right style="hair">
        <color auto="1"/>
      </right>
      <top style="thin">
        <color indexed="22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>
        <color indexed="0"/>
      </left>
      <right>
        <color indexed="0"/>
      </right>
      <top>
        <color indexed="0"/>
      </top>
      <bottom style="thin">
        <color auto="1"/>
      </bottom>
    </border>
    <border>
      <left>
        <color indexed="0"/>
      </left>
      <right>
        <color indexed="0"/>
      </right>
      <top style="thin">
        <color auto="1"/>
      </top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>
        <color indexed="0"/>
      </left>
      <right style="medium">
        <color auto="1"/>
      </right>
      <top>
        <color indexed="0"/>
      </top>
      <bottom>
        <color indexed="0"/>
      </bottom>
    </border>
    <border>
      <left style="medium">
        <color auto="1"/>
      </left>
      <right style="thin">
        <color auto="1"/>
      </right>
      <top>
        <color indexed="0"/>
      </top>
      <bottom>
        <color indexed="0"/>
      </bottom>
    </border>
    <border>
      <left>
        <color indexed="0"/>
      </left>
      <right style="medium">
        <color auto="1"/>
      </right>
      <top>
        <color indexed="0"/>
      </top>
      <bottom style="thin">
        <color auto="1"/>
      </bottom>
    </border>
    <border>
      <left>
        <color indexed="0"/>
      </left>
      <right>
        <color indexed="0"/>
      </right>
      <top>
        <color indexed="0"/>
      </top>
      <bottom style="medium">
        <color auto="1"/>
      </bottom>
    </border>
    <border>
      <left>
        <color indexed="0"/>
      </left>
      <right style="medium">
        <color auto="1"/>
      </right>
      <top>
        <color indexed="0"/>
      </top>
      <bottom style="medium">
        <color auto="1"/>
      </bottom>
    </border>
    <border>
      <left>
        <color indexed="0"/>
      </left>
      <right>
        <color indexed="0"/>
      </right>
      <top style="medium">
        <color auto="1"/>
      </top>
      <bottom style="medium">
        <color auto="1"/>
      </bottom>
    </border>
    <border>
      <left>
        <color indexed="0"/>
      </left>
      <right style="medium">
        <color auto="1"/>
      </right>
      <top style="medium">
        <color auto="1"/>
      </top>
      <bottom style="medium">
        <color auto="1"/>
      </bottom>
    </border>
    <border>
      <left>
        <color indexed="0"/>
      </left>
      <right>
        <color indexed="0"/>
      </right>
      <top style="medium">
        <color auto="1"/>
      </top>
      <bottom>
        <color indexed="0"/>
      </bottom>
    </border>
    <border>
      <left style="medium">
        <color auto="1"/>
      </left>
      <right>
        <color indexed="0"/>
      </right>
      <top style="medium">
        <color auto="1"/>
      </top>
      <bottom style="medium">
        <color auto="1"/>
      </bottom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>
        <color indexed="0"/>
      </right>
      <top style="dashed">
        <color auto="1"/>
      </top>
      <bottom style="dashed">
        <color auto="1"/>
      </bottom>
    </border>
    <border>
      <left>
        <color indexed="0"/>
      </left>
      <right style="medium">
        <color auto="1"/>
      </right>
      <top style="dashed">
        <color auto="1"/>
      </top>
      <bottom style="dashed">
        <color auto="1"/>
      </bottom>
    </border>
    <border>
      <left style="dashed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>
        <color indexed="0"/>
      </left>
      <right>
        <color indexed="0"/>
      </right>
      <top style="thin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>
        <color indexed="0"/>
      </bottom>
    </border>
    <border>
      <left style="thin">
        <color auto="1"/>
      </left>
      <right style="thin">
        <color auto="1"/>
      </right>
      <top style="medium">
        <color auto="1"/>
      </top>
      <bottom>
        <color indexed="0"/>
      </bottom>
    </border>
    <border>
      <left style="thin">
        <color auto="1"/>
      </left>
      <right style="medium">
        <color auto="1"/>
      </right>
      <top style="medium">
        <color auto="1"/>
      </top>
      <bottom>
        <color indexed="0"/>
      </bottom>
    </border>
    <border>
      <left style="thin">
        <color auto="1"/>
      </left>
      <right>
        <color indexed="0"/>
      </right>
      <top>
        <color indexed="0"/>
      </top>
      <bottom>
        <color indexed="0"/>
      </bottom>
    </border>
    <border>
      <left style="medium">
        <color auto="1"/>
      </left>
      <right style="thin">
        <color auto="1"/>
      </right>
      <top style="dotted">
        <color auto="1"/>
      </top>
      <bottom style="dashed">
        <color auto="1"/>
      </bottom>
    </border>
    <border>
      <left>
        <color indexed="0"/>
      </left>
      <right style="medium">
        <color auto="1"/>
      </right>
      <top style="medium">
        <color auto="1"/>
      </top>
      <bottom>
        <color indexed="0"/>
      </bottom>
    </border>
    <border>
      <left>
        <color indexed="0"/>
      </left>
      <right>
        <color indexed="0"/>
      </right>
      <top style="hair">
        <color auto="1"/>
      </top>
      <bottom style="hair">
        <color auto="1"/>
      </bottom>
    </border>
    <border>
      <left>
        <color indexed="0"/>
      </left>
      <right style="thin">
        <color auto="1"/>
      </right>
      <top>
        <color indexed="0"/>
      </top>
      <bottom>
        <color indexed="0"/>
      </bottom>
    </border>
    <border>
      <left style="thin">
        <color auto="1"/>
      </left>
      <right>
        <color indexed="0"/>
      </right>
      <top style="hair">
        <color auto="1"/>
      </top>
      <bottom style="hair">
        <color auto="1"/>
      </bottom>
    </border>
    <border>
      <left>
        <color indexed="0"/>
      </left>
      <right style="thin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>
        <color indexed="0"/>
      </right>
      <top style="hair">
        <color auto="1"/>
      </top>
      <bottom style="hair">
        <color auto="1"/>
      </bottom>
    </border>
    <border>
      <left style="hair">
        <color auto="1"/>
      </left>
      <right>
        <color indexed="0"/>
      </right>
      <top style="hair">
        <color auto="1"/>
      </top>
      <bottom style="thin">
        <color auto="1"/>
      </bottom>
    </border>
    <border>
      <left>
        <color indexed="0"/>
      </left>
      <right>
        <color indexed="0"/>
      </right>
      <top style="hair">
        <color auto="1"/>
      </top>
      <bottom style="thin">
        <color auto="1"/>
      </bottom>
    </border>
    <border>
      <left>
        <color indexed="0"/>
      </left>
      <right style="thin">
        <color auto="1"/>
      </right>
      <top style="hair">
        <color auto="1"/>
      </top>
      <bottom style="thin">
        <color auto="1"/>
      </bottom>
    </border>
    <border>
      <left>
        <color indexed="0"/>
      </left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>
        <color indexed="0"/>
      </right>
      <top style="thin">
        <color auto="1"/>
      </top>
      <bottom style="hair">
        <color auto="1"/>
      </bottom>
    </border>
    <border>
      <left>
        <color indexed="0"/>
      </left>
      <right>
        <color indexed="0"/>
      </right>
      <top style="thin">
        <color auto="1"/>
      </top>
      <bottom style="hair">
        <color auto="1"/>
      </bottom>
    </border>
    <border>
      <left>
        <color indexed="0"/>
      </left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>
        <color indexed="0"/>
      </right>
      <top style="thin">
        <color auto="1"/>
      </top>
      <bottom>
        <color indexed="0"/>
      </bottom>
    </border>
    <border>
      <left>
        <color indexed="0"/>
      </left>
      <right style="thin">
        <color auto="1"/>
      </right>
      <top style="thin">
        <color auto="1"/>
      </top>
      <bottom>
        <color indexed="0"/>
      </bottom>
    </border>
    <border>
      <left style="thin">
        <color auto="1"/>
      </left>
      <right>
        <color indexed="0"/>
      </right>
      <top>
        <color indexed="0"/>
      </top>
      <bottom style="thin">
        <color auto="1"/>
      </bottom>
    </border>
    <border>
      <left>
        <color indexed="0"/>
      </left>
      <right style="thin">
        <color auto="1"/>
      </right>
      <top>
        <color indexed="0"/>
      </top>
      <bottom style="thin">
        <color auto="1"/>
      </bottom>
    </border>
    <border>
      <left>
        <color indexed="0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>
        <color indexed="0"/>
      </right>
      <top style="thin">
        <color auto="1"/>
      </top>
      <bottom style="thin">
        <color auto="1"/>
      </bottom>
    </border>
    <border>
      <left style="medium">
        <color auto="1"/>
      </left>
      <right style="dashed">
        <color auto="1"/>
      </right>
      <top style="medium">
        <color auto="1"/>
      </top>
      <bottom>
        <color indexed="0"/>
      </bottom>
    </border>
    <border>
      <left style="dashed">
        <color auto="1"/>
      </left>
      <right style="dashed">
        <color auto="1"/>
      </right>
      <top style="medium">
        <color auto="1"/>
      </top>
      <bottom>
        <color indexed="0"/>
      </bottom>
    </border>
    <border>
      <left style="medium">
        <color auto="1"/>
      </left>
      <right style="dashed">
        <color auto="1"/>
      </right>
      <top>
        <color indexed="0"/>
      </top>
      <bottom style="medium">
        <color auto="1"/>
      </bottom>
    </border>
    <border>
      <left style="dashed">
        <color auto="1"/>
      </left>
      <right style="dashed">
        <color auto="1"/>
      </right>
      <top>
        <color indexed="0"/>
      </top>
      <bottom style="medium">
        <color auto="1"/>
      </bottom>
    </border>
    <border>
      <left style="dashed">
        <color auto="1"/>
      </left>
      <right style="medium">
        <color auto="1"/>
      </right>
      <top style="medium">
        <color auto="1"/>
      </top>
      <bottom>
        <color indexed="0"/>
      </bottom>
    </border>
    <border>
      <left style="dashed">
        <color auto="1"/>
      </left>
      <right style="medium">
        <color auto="1"/>
      </right>
      <top>
        <color indexed="0"/>
      </top>
      <bottom style="medium">
        <color auto="1"/>
      </bottom>
    </border>
    <border>
      <left style="dashed">
        <color auto="1"/>
      </left>
      <right>
        <color indexed="0"/>
      </right>
      <top style="dashed">
        <color auto="1"/>
      </top>
      <bottom style="dashed">
        <color auto="1"/>
      </bottom>
    </border>
    <border>
      <left>
        <color indexed="0"/>
      </left>
      <right>
        <color indexed="0"/>
      </right>
      <top style="dashed">
        <color auto="1"/>
      </top>
      <bottom style="dashed">
        <color auto="1"/>
      </bottom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>
        <color indexed="0"/>
      </bottom>
    </border>
    <border>
      <left style="medium">
        <color auto="1"/>
      </left>
      <right style="medium">
        <color auto="1"/>
      </right>
      <top>
        <color indexed="0"/>
      </top>
      <bottom>
        <color indexed="0"/>
      </bottom>
    </border>
    <border>
      <left style="medium">
        <color auto="1"/>
      </left>
      <right style="medium">
        <color auto="1"/>
      </right>
      <top>
        <color indexed="0"/>
      </top>
      <bottom style="medium">
        <color auto="1"/>
      </bottom>
    </border>
    <border>
      <left style="thin">
        <color auto="1"/>
      </left>
      <right style="thin">
        <color auto="1"/>
      </right>
      <top>
        <color indexed="0"/>
      </top>
      <bottom>
        <color indexed="0"/>
      </bottom>
    </border>
    <border>
      <left style="thin">
        <color auto="1"/>
      </left>
      <right style="thin">
        <color auto="1"/>
      </right>
      <top>
        <color indexed="0"/>
      </top>
      <bottom style="medium">
        <color auto="1"/>
      </bottom>
    </border>
    <border>
      <left style="thin">
        <color auto="1"/>
      </left>
      <right style="thin">
        <color auto="1"/>
      </right>
      <top>
        <color indexed="0"/>
      </top>
      <bottom style="thin">
        <color auto="1"/>
      </bottom>
    </border>
    <border>
      <left style="thin">
        <color auto="1"/>
      </left>
      <right>
        <color indexed="0"/>
      </right>
      <top style="medium">
        <color auto="1"/>
      </top>
      <bottom>
        <color indexed="0"/>
      </bottom>
    </border>
    <border>
      <left style="thin">
        <color auto="1"/>
      </left>
      <right>
        <color indexed="0"/>
      </right>
      <top>
        <color indexed="0"/>
      </top>
      <bottom style="medium">
        <color auto="1"/>
      </bottom>
    </border>
    <border>
      <left style="medium">
        <color auto="1"/>
      </left>
      <right>
        <color indexed="0"/>
      </right>
      <top>
        <color indexed="0"/>
      </top>
      <bottom>
        <color indexed="0"/>
      </bottom>
    </border>
    <border>
      <left style="thin">
        <color auto="1"/>
      </left>
      <right style="medium">
        <color auto="1"/>
      </right>
      <top>
        <color indexed="0"/>
      </top>
      <bottom>
        <color indexed="0"/>
      </bottom>
    </border>
    <border>
      <left style="thin">
        <color auto="1"/>
      </left>
      <right style="medium">
        <color auto="1"/>
      </right>
      <top>
        <color indexed="0"/>
      </top>
      <bottom style="medium">
        <color auto="1"/>
      </bottom>
    </border>
    <border>
      <left style="medium">
        <color auto="1"/>
      </left>
      <right>
        <color indexed="0"/>
      </right>
      <top style="medium">
        <color auto="1"/>
      </top>
      <bottom>
        <color indexed="0"/>
      </bottom>
    </border>
    <border>
      <left style="medium">
        <color auto="1"/>
      </left>
      <right>
        <color indexed="0"/>
      </right>
      <top>
        <color indexed="0"/>
      </top>
      <bottom style="medium">
        <color auto="1"/>
      </bottom>
    </border>
    <border>
      <left style="dashed">
        <color auto="1"/>
      </left>
      <right>
        <color indexed="0"/>
      </right>
      <top>
        <color indexed="0"/>
      </top>
      <bottom style="dashed">
        <color auto="1"/>
      </bottom>
    </border>
    <border>
      <left>
        <color indexed="0"/>
      </left>
      <right>
        <color indexed="0"/>
      </right>
      <top>
        <color indexed="0"/>
      </top>
      <bottom style="dashed">
        <color auto="1"/>
      </bottom>
    </border>
    <border>
      <left>
        <color indexed="0"/>
      </left>
      <right style="medium">
        <color auto="1"/>
      </right>
      <top>
        <color indexed="0"/>
      </top>
      <bottom style="dashed">
        <color auto="1"/>
      </bottom>
    </border>
    <border>
      <left style="medium">
        <color auto="1"/>
      </left>
      <right style="thin">
        <color auto="1"/>
      </right>
      <top>
        <color indexed="0"/>
      </top>
      <bottom style="thin">
        <color auto="1"/>
      </bottom>
    </border>
    <border>
      <left style="medium">
        <color auto="1"/>
      </left>
      <right style="dashed">
        <color auto="1"/>
      </right>
      <top style="thin">
        <color auto="1"/>
      </top>
      <bottom style="thin">
        <color auto="1"/>
      </bottom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>
        <color indexed="0"/>
      </top>
      <bottom style="medium">
        <color auto="1"/>
      </bottom>
    </border>
    <border>
      <left style="medium">
        <color auto="1"/>
      </left>
      <right>
        <color indexed="0"/>
      </right>
      <top style="thin">
        <color auto="1"/>
      </top>
      <bottom>
        <color indexed="0"/>
      </bottom>
    </border>
    <border>
      <left>
        <color indexed="0"/>
      </left>
      <right style="medium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>
        <color indexed="0"/>
      </right>
      <top>
        <color indexed="0"/>
      </top>
      <bottom style="thin">
        <color auto="1"/>
      </bottom>
    </border>
    <border>
      <left style="thin">
        <color auto="1"/>
      </left>
      <right style="medium">
        <color auto="1"/>
      </right>
      <top>
        <color indexed="0"/>
      </top>
      <bottom style="thin">
        <color auto="1"/>
      </bottom>
    </border>
    <border>
      <left style="thin">
        <color auto="1"/>
      </left>
      <right>
        <color indexed="0"/>
      </right>
      <top style="thin">
        <color auto="1"/>
      </top>
      <bottom style="medium">
        <color auto="1"/>
      </bottom>
    </border>
    <border>
      <left style="thin">
        <color auto="1"/>
      </left>
      <right>
        <color indexed="0"/>
      </right>
      <top style="medium">
        <color auto="1"/>
      </top>
      <bottom style="thin">
        <color auto="1"/>
      </bottom>
    </border>
    <border>
      <left style="thin">
        <color auto="1"/>
      </left>
      <right>
        <color indexed="0"/>
      </right>
      <top style="dotted">
        <color auto="1"/>
      </top>
      <bottom style="dotted">
        <color auto="1"/>
      </bottom>
    </border>
    <border>
      <left>
        <color indexed="0"/>
      </left>
      <right>
        <color indexed="0"/>
      </right>
      <top style="dotted">
        <color auto="1"/>
      </top>
      <bottom style="dotted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</border>
    <border>
      <left style="thin">
        <color auto="1"/>
      </left>
      <right>
        <color indexed="0"/>
      </right>
      <top>
        <color indexed="0"/>
      </top>
      <bottom style="dotted">
        <color auto="1"/>
      </bottom>
    </border>
    <border>
      <left>
        <color indexed="0"/>
      </left>
      <right>
        <color indexed="0"/>
      </right>
      <top>
        <color indexed="0"/>
      </top>
      <bottom style="dotted">
        <color auto="1"/>
      </bottom>
    </border>
  </borders>
  <cellStyleXfs count="8">
    <xf numFmtId="0" fontId="0" fillId="0" borderId="0">
      <alignment vertical="center"/>
      <protection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</xf>
    <xf numFmtId="182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</xf>
  </cellStyleXfs>
  <cellXfs count="368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4" fillId="0" borderId="3" xfId="0" applyNumberFormat="1" applyFont="1" applyBorder="1" applyAlignment="1" applyProtection="1">
      <alignment horizontal="center" vertical="center"/>
      <protection hidden="1"/>
    </xf>
    <xf numFmtId="0" fontId="4" fillId="0" borderId="3" xfId="0" applyFont="1" applyBorder="1" applyAlignment="1" applyProtection="1">
      <alignment horizontal="center" vertical="center"/>
      <protection hidden="1"/>
    </xf>
    <xf numFmtId="0" fontId="4" fillId="0" borderId="4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6" fillId="2" borderId="6" xfId="0" applyNumberFormat="1" applyFont="1" applyFill="1" applyBorder="1" applyAlignment="1" applyProtection="1">
      <alignment horizontal="center" vertical="center"/>
      <protection hidden="1"/>
    </xf>
    <xf numFmtId="0" fontId="4" fillId="2" borderId="6" xfId="0" applyNumberFormat="1" applyFont="1" applyFill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6" fillId="2" borderId="7" xfId="0" applyNumberFormat="1" applyFont="1" applyFill="1" applyBorder="1" applyAlignment="1" applyProtection="1">
      <alignment horizontal="center" vertical="center"/>
      <protection hidden="1"/>
    </xf>
    <xf numFmtId="0" fontId="4" fillId="0" borderId="6" xfId="0" applyNumberFormat="1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vertical="center"/>
      <protection hidden="1"/>
    </xf>
    <xf numFmtId="0" fontId="4" fillId="0" borderId="7" xfId="0" applyFont="1" applyBorder="1" applyAlignment="1" applyProtection="1">
      <alignment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6" fillId="2" borderId="9" xfId="0" applyNumberFormat="1" applyFont="1" applyFill="1" applyBorder="1" applyAlignment="1" applyProtection="1">
      <alignment horizontal="center" vertical="center"/>
      <protection hidden="1"/>
    </xf>
    <xf numFmtId="0" fontId="4" fillId="2" borderId="9" xfId="0" applyNumberFormat="1" applyFont="1" applyFill="1" applyBorder="1" applyAlignment="1" applyProtection="1">
      <alignment horizontal="center" vertical="center"/>
      <protection hidden="1"/>
    </xf>
    <xf numFmtId="0" fontId="4" fillId="0" borderId="9" xfId="0" applyFont="1" applyBorder="1" applyAlignment="1" applyProtection="1">
      <alignment horizontal="center" vertical="center"/>
      <protection hidden="1"/>
    </xf>
    <xf numFmtId="0" fontId="4" fillId="0" borderId="9" xfId="0" applyFont="1" applyBorder="1" applyAlignment="1" applyProtection="1">
      <alignment vertical="center"/>
      <protection hidden="1"/>
    </xf>
    <xf numFmtId="0" fontId="4" fillId="0" borderId="10" xfId="0" applyFont="1" applyBorder="1" applyAlignment="1" applyProtection="1">
      <alignment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188" fontId="6" fillId="2" borderId="11" xfId="0" applyNumberFormat="1" applyFont="1" applyFill="1" applyBorder="1" applyAlignment="1" applyProtection="1">
      <alignment horizontal="center" vertical="center"/>
      <protection hidden="1"/>
    </xf>
    <xf numFmtId="188" fontId="6" fillId="2" borderId="12" xfId="0" applyNumberFormat="1" applyFont="1" applyFill="1" applyBorder="1" applyAlignment="1" applyProtection="1">
      <alignment horizontal="center" vertical="center"/>
      <protection hidden="1"/>
    </xf>
    <xf numFmtId="188" fontId="6" fillId="2" borderId="6" xfId="0" applyNumberFormat="1" applyFont="1" applyFill="1" applyBorder="1" applyAlignment="1" applyProtection="1">
      <alignment horizontal="center" vertical="center"/>
      <protection hidden="1"/>
    </xf>
    <xf numFmtId="188" fontId="6" fillId="2" borderId="13" xfId="0" applyNumberFormat="1" applyFont="1" applyFill="1" applyBorder="1" applyAlignment="1" applyProtection="1">
      <alignment horizontal="center" vertical="center"/>
      <protection hidden="1"/>
    </xf>
    <xf numFmtId="188" fontId="6" fillId="2" borderId="9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0" fontId="14" fillId="0" borderId="1" xfId="0" applyFont="1" applyBorder="1" applyAlignment="1" applyProtection="1">
      <alignment horizontal="left" vertical="center" wrapText="1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left" vertical="center" wrapText="1"/>
      <protection hidden="1"/>
    </xf>
    <xf numFmtId="31" fontId="2" fillId="0" borderId="1" xfId="0" applyNumberFormat="1" applyFont="1" applyBorder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0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left" vertical="center" wrapText="1"/>
      <protection hidden="1"/>
    </xf>
    <xf numFmtId="0" fontId="9" fillId="3" borderId="1" xfId="0" applyFont="1" applyFill="1" applyBorder="1" applyAlignment="1" applyProtection="1">
      <alignment horizontal="center" vertical="center" wrapText="1"/>
      <protection hidden="1"/>
    </xf>
    <xf numFmtId="0" fontId="9" fillId="4" borderId="1" xfId="0" applyFont="1" applyFill="1" applyBorder="1" applyAlignment="1" applyProtection="1">
      <alignment horizontal="center" vertical="center" wrapText="1"/>
      <protection hidden="1"/>
    </xf>
    <xf numFmtId="0" fontId="16" fillId="5" borderId="1" xfId="0" applyFont="1" applyFill="1" applyBorder="1" applyAlignment="1" applyProtection="1">
      <alignment horizontal="center" vertical="center" wrapText="1"/>
      <protection hidden="1"/>
    </xf>
    <xf numFmtId="0" fontId="9" fillId="5" borderId="1" xfId="0" applyFont="1" applyFill="1" applyBorder="1" applyAlignment="1" applyProtection="1">
      <alignment horizontal="center" vertical="center" wrapText="1"/>
      <protection hidden="1"/>
    </xf>
    <xf numFmtId="0" fontId="2" fillId="6" borderId="1" xfId="0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 applyAlignment="1" applyProtection="1">
      <alignment horizontal="center" vertical="center"/>
      <protection hidden="1"/>
    </xf>
    <xf numFmtId="0" fontId="2" fillId="4" borderId="0" xfId="0" applyFont="1" applyFill="1" applyAlignment="1">
      <alignment horizontal="center" vertical="center" wrapText="1"/>
    </xf>
    <xf numFmtId="0" fontId="2" fillId="6" borderId="14" xfId="0" applyFont="1" applyFill="1" applyBorder="1" applyAlignment="1" applyProtection="1">
      <alignment horizontal="center" vertical="center" wrapText="1"/>
      <protection hidden="1"/>
    </xf>
    <xf numFmtId="0" fontId="2" fillId="6" borderId="15" xfId="0" applyFont="1" applyFill="1" applyBorder="1" applyAlignment="1" applyProtection="1">
      <alignment horizontal="center" vertical="center" wrapText="1"/>
      <protection hidden="1"/>
    </xf>
    <xf numFmtId="0" fontId="2" fillId="6" borderId="0" xfId="0" applyFont="1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6" borderId="1" xfId="0" applyFont="1" applyFill="1" applyBorder="1" applyAlignment="1">
      <alignment vertical="center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vertical="center"/>
      <protection hidden="1"/>
    </xf>
    <xf numFmtId="0" fontId="0" fillId="6" borderId="1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0" fillId="6" borderId="1" xfId="0" applyFont="1" applyFill="1" applyBorder="1" applyAlignment="1">
      <alignment vertical="center" wrapText="1"/>
    </xf>
    <xf numFmtId="0" fontId="21" fillId="6" borderId="1" xfId="0" applyFont="1" applyFill="1" applyBorder="1" applyAlignment="1">
      <alignment vertical="center" wrapText="1"/>
    </xf>
    <xf numFmtId="0" fontId="2" fillId="6" borderId="16" xfId="0" applyFont="1" applyFill="1" applyBorder="1" applyAlignment="1" applyProtection="1">
      <alignment horizontal="center" vertical="center" wrapText="1"/>
      <protection hidden="1"/>
    </xf>
    <xf numFmtId="0" fontId="2" fillId="6" borderId="17" xfId="0" applyFont="1" applyFill="1" applyBorder="1" applyAlignment="1" applyProtection="1">
      <alignment horizontal="center" vertical="center" wrapText="1"/>
      <protection hidden="1"/>
    </xf>
    <xf numFmtId="0" fontId="2" fillId="6" borderId="18" xfId="0" applyFont="1" applyFill="1" applyBorder="1" applyAlignment="1" applyProtection="1">
      <alignment horizontal="center" vertical="center" wrapText="1"/>
      <protection hidden="1"/>
    </xf>
    <xf numFmtId="0" fontId="2" fillId="6" borderId="19" xfId="0" applyFont="1" applyFill="1" applyBorder="1" applyAlignment="1" applyProtection="1">
      <alignment horizontal="center" vertical="center" wrapText="1"/>
      <protection hidden="1"/>
    </xf>
    <xf numFmtId="0" fontId="2" fillId="4" borderId="0" xfId="0" applyFont="1" applyFill="1" applyBorder="1" applyAlignment="1">
      <alignment horizontal="center" vertical="center" wrapText="1"/>
    </xf>
    <xf numFmtId="0" fontId="10" fillId="0" borderId="6" xfId="0" applyFont="1" applyBorder="1" applyAlignment="1" applyProtection="1">
      <alignment horizontal="center" vertical="center" wrapText="1"/>
      <protection hidden="1" locked="0"/>
    </xf>
    <xf numFmtId="0" fontId="10" fillId="0" borderId="9" xfId="0" applyFont="1" applyBorder="1" applyAlignment="1" applyProtection="1">
      <alignment horizontal="center" vertical="center" wrapText="1"/>
      <protection hidden="1" locked="0"/>
    </xf>
    <xf numFmtId="188" fontId="0" fillId="2" borderId="6" xfId="0" applyNumberFormat="1" applyFill="1" applyBorder="1" applyAlignment="1" applyProtection="1">
      <alignment horizontal="left" vertical="center"/>
      <protection locked="0"/>
    </xf>
    <xf numFmtId="188" fontId="11" fillId="2" borderId="6" xfId="0" applyNumberFormat="1" applyFont="1" applyFill="1" applyBorder="1" applyAlignment="1" applyProtection="1">
      <alignment horizontal="left" vertical="center"/>
      <protection locked="0"/>
    </xf>
    <xf numFmtId="188" fontId="0" fillId="2" borderId="6" xfId="0" applyNumberFormat="1" applyFill="1" applyBorder="1" applyAlignment="1" applyProtection="1">
      <alignment horizontal="center" vertical="center" wrapText="1"/>
      <protection locked="0"/>
    </xf>
    <xf numFmtId="188" fontId="1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88" fontId="0" fillId="2" borderId="9" xfId="0" applyNumberFormat="1" applyFill="1" applyBorder="1" applyAlignment="1" applyProtection="1">
      <alignment horizontal="center" vertical="center" wrapText="1"/>
      <protection locked="0"/>
    </xf>
    <xf numFmtId="188" fontId="11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4" fillId="6" borderId="0" xfId="0" applyFont="1" applyFill="1" applyBorder="1" applyAlignment="1" applyProtection="1">
      <alignment horizontal="center" vertical="center" wrapText="1"/>
      <protection hidden="1"/>
    </xf>
    <xf numFmtId="0" fontId="2" fillId="6" borderId="2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30" fillId="6" borderId="21" xfId="0" applyFont="1" applyFill="1" applyBorder="1" applyAlignment="1">
      <alignment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8" fillId="8" borderId="2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3" borderId="22" xfId="0" applyFont="1" applyFill="1" applyBorder="1" applyAlignment="1">
      <alignment horizontal="center" vertical="center" wrapText="1"/>
    </xf>
    <xf numFmtId="0" fontId="28" fillId="9" borderId="22" xfId="0" applyFont="1" applyFill="1" applyBorder="1" applyAlignment="1">
      <alignment horizontal="center" vertical="center" wrapText="1"/>
    </xf>
    <xf numFmtId="0" fontId="35" fillId="6" borderId="21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37" fillId="6" borderId="28" xfId="0" applyFont="1" applyFill="1" applyBorder="1" applyAlignment="1">
      <alignment vertical="center" wrapText="1"/>
    </xf>
    <xf numFmtId="0" fontId="37" fillId="6" borderId="29" xfId="0" applyFont="1" applyFill="1" applyBorder="1" applyAlignment="1">
      <alignment vertical="center" wrapText="1"/>
    </xf>
    <xf numFmtId="0" fontId="37" fillId="6" borderId="30" xfId="0" applyFont="1" applyFill="1" applyBorder="1" applyAlignment="1">
      <alignment vertical="center" wrapText="1"/>
    </xf>
    <xf numFmtId="0" fontId="31" fillId="6" borderId="20" xfId="0" applyFont="1" applyFill="1" applyBorder="1" applyAlignment="1">
      <alignment horizontal="center" vertical="center" wrapText="1"/>
    </xf>
    <xf numFmtId="0" fontId="2" fillId="6" borderId="31" xfId="0" applyFont="1" applyFill="1" applyBorder="1" applyAlignment="1" applyProtection="1">
      <alignment horizontal="center" vertical="center"/>
      <protection hidden="1"/>
    </xf>
    <xf numFmtId="0" fontId="2" fillId="6" borderId="28" xfId="0" applyFont="1" applyFill="1" applyBorder="1" applyAlignment="1">
      <alignment vertical="center" wrapText="1"/>
    </xf>
    <xf numFmtId="0" fontId="2" fillId="6" borderId="28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12" fillId="6" borderId="28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0" fontId="4" fillId="2" borderId="32" xfId="0" applyFont="1" applyFill="1" applyBorder="1" applyAlignment="1" applyProtection="1">
      <alignment horizontal="center" vertical="center" wrapText="1"/>
      <protection hidden="1"/>
    </xf>
    <xf numFmtId="0" fontId="4" fillId="6" borderId="33" xfId="0" applyFont="1" applyFill="1" applyBorder="1" applyAlignment="1" applyProtection="1">
      <alignment horizontal="center" vertical="center" wrapText="1"/>
      <protection hidden="1"/>
    </xf>
    <xf numFmtId="0" fontId="4" fillId="6" borderId="34" xfId="0" applyFont="1" applyFill="1" applyBorder="1" applyAlignment="1" applyProtection="1">
      <alignment horizontal="center" vertical="center" wrapText="1"/>
      <protection hidden="1"/>
    </xf>
    <xf numFmtId="0" fontId="30" fillId="6" borderId="20" xfId="0" applyFont="1" applyFill="1" applyBorder="1" applyAlignment="1">
      <alignment vertical="center" wrapText="1"/>
    </xf>
    <xf numFmtId="0" fontId="4" fillId="2" borderId="35" xfId="0" applyFont="1" applyFill="1" applyBorder="1" applyAlignment="1" applyProtection="1">
      <alignment horizontal="center" vertical="center" wrapText="1"/>
      <protection hidden="1"/>
    </xf>
    <xf numFmtId="0" fontId="40" fillId="5" borderId="36" xfId="0" applyFont="1" applyFill="1" applyBorder="1" applyAlignment="1" applyProtection="1">
      <alignment horizontal="center" vertical="center" wrapText="1"/>
      <protection locked="0"/>
    </xf>
    <xf numFmtId="0" fontId="41" fillId="6" borderId="36" xfId="0" applyFont="1" applyFill="1" applyBorder="1" applyAlignment="1" applyProtection="1">
      <alignment horizontal="center" vertical="center" wrapText="1"/>
      <protection hidden="1"/>
    </xf>
    <xf numFmtId="0" fontId="42" fillId="5" borderId="14" xfId="0" applyFont="1" applyFill="1" applyBorder="1" applyAlignment="1" applyProtection="1">
      <alignment horizontal="left" vertical="top" wrapText="1"/>
      <protection hidden="1"/>
    </xf>
    <xf numFmtId="0" fontId="43" fillId="8" borderId="37" xfId="0" applyFont="1" applyFill="1" applyBorder="1" applyAlignment="1" applyProtection="1">
      <alignment horizontal="center" vertical="center"/>
      <protection hidden="1"/>
    </xf>
    <xf numFmtId="0" fontId="43" fillId="6" borderId="37" xfId="0" applyFont="1" applyFill="1" applyBorder="1" applyAlignment="1" applyProtection="1">
      <alignment horizontal="center" vertical="center"/>
      <protection hidden="1"/>
    </xf>
    <xf numFmtId="0" fontId="1" fillId="6" borderId="36" xfId="0" applyFont="1" applyFill="1" applyBorder="1" applyAlignment="1" applyProtection="1">
      <alignment wrapText="1"/>
      <protection hidden="1"/>
    </xf>
    <xf numFmtId="0" fontId="40" fillId="5" borderId="1" xfId="0" applyFont="1" applyFill="1" applyBorder="1" applyAlignment="1" applyProtection="1">
      <alignment horizontal="center" vertical="center" wrapText="1"/>
      <protection locked="0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2" fillId="8" borderId="21" xfId="0" applyFont="1" applyFill="1" applyBorder="1" applyAlignment="1" applyProtection="1">
      <alignment horizontal="left" vertical="top" wrapText="1"/>
      <protection hidden="1"/>
    </xf>
    <xf numFmtId="0" fontId="43" fillId="6" borderId="15" xfId="0" applyFont="1" applyFill="1" applyBorder="1" applyAlignment="1" applyProtection="1">
      <alignment horizontal="center" vertical="center"/>
      <protection hidden="1"/>
    </xf>
    <xf numFmtId="0" fontId="0" fillId="6" borderId="1" xfId="0" applyFill="1" applyBorder="1" applyAlignment="1" applyProtection="1">
      <alignment/>
      <protection hidden="1"/>
    </xf>
    <xf numFmtId="0" fontId="0" fillId="6" borderId="14" xfId="0" applyFill="1" applyBorder="1" applyAlignment="1" applyProtection="1">
      <alignment vertical="center"/>
      <protection hidden="1"/>
    </xf>
    <xf numFmtId="0" fontId="40" fillId="10" borderId="1" xfId="0" applyFont="1" applyFill="1" applyBorder="1" applyAlignment="1" applyProtection="1">
      <alignment horizontal="center" vertical="center" wrapText="1"/>
      <protection locked="0"/>
    </xf>
    <xf numFmtId="0" fontId="42" fillId="10" borderId="14" xfId="0" applyFont="1" applyFill="1" applyBorder="1" applyAlignment="1" applyProtection="1">
      <alignment horizontal="left" vertical="top" wrapText="1"/>
      <protection hidden="1"/>
    </xf>
    <xf numFmtId="0" fontId="43" fillId="8" borderId="15" xfId="0" applyFont="1" applyFill="1" applyBorder="1" applyAlignment="1" applyProtection="1">
      <alignment horizontal="center" vertical="center"/>
      <protection hidden="1"/>
    </xf>
    <xf numFmtId="0" fontId="40" fillId="2" borderId="1" xfId="0" applyFont="1" applyFill="1" applyBorder="1" applyAlignment="1" applyProtection="1">
      <alignment horizontal="center" vertical="center" wrapText="1"/>
      <protection locked="0"/>
    </xf>
    <xf numFmtId="0" fontId="42" fillId="2" borderId="14" xfId="0" applyFont="1" applyFill="1" applyBorder="1" applyAlignment="1" applyProtection="1">
      <alignment horizontal="left" vertical="top" wrapText="1"/>
      <protection hidden="1"/>
    </xf>
    <xf numFmtId="0" fontId="40" fillId="11" borderId="1" xfId="0" applyFont="1" applyFill="1" applyBorder="1" applyAlignment="1" applyProtection="1">
      <alignment horizontal="center" vertical="center" wrapText="1"/>
      <protection locked="0"/>
    </xf>
    <xf numFmtId="0" fontId="42" fillId="11" borderId="14" xfId="0" applyFont="1" applyFill="1" applyBorder="1" applyAlignment="1" applyProtection="1">
      <alignment horizontal="left" vertical="top" wrapText="1"/>
      <protection hidden="1"/>
    </xf>
    <xf numFmtId="0" fontId="40" fillId="11" borderId="18" xfId="0" applyFont="1" applyFill="1" applyBorder="1" applyAlignment="1" applyProtection="1">
      <alignment horizontal="center" vertical="center" wrapText="1"/>
      <protection locked="0"/>
    </xf>
    <xf numFmtId="0" fontId="41" fillId="6" borderId="18" xfId="0" applyFont="1" applyFill="1" applyBorder="1" applyAlignment="1" applyProtection="1">
      <alignment horizontal="center" vertical="top" wrapText="1"/>
      <protection hidden="1"/>
    </xf>
    <xf numFmtId="0" fontId="42" fillId="11" borderId="19" xfId="0" applyFont="1" applyFill="1" applyBorder="1" applyAlignment="1" applyProtection="1">
      <alignment horizontal="left" vertical="top" wrapText="1"/>
      <protection hidden="1"/>
    </xf>
    <xf numFmtId="0" fontId="42" fillId="11" borderId="38" xfId="0" applyFont="1" applyFill="1" applyBorder="1" applyAlignment="1" applyProtection="1">
      <alignment horizontal="left" vertical="top" wrapText="1"/>
      <protection hidden="1"/>
    </xf>
    <xf numFmtId="0" fontId="19" fillId="6" borderId="17" xfId="0" applyFont="1" applyFill="1" applyBorder="1" applyAlignment="1" applyProtection="1">
      <alignment vertical="center"/>
      <protection hidden="1"/>
    </xf>
    <xf numFmtId="0" fontId="0" fillId="6" borderId="18" xfId="0" applyFill="1" applyBorder="1" applyAlignment="1" applyProtection="1">
      <alignment/>
      <protection hidden="1"/>
    </xf>
    <xf numFmtId="0" fontId="0" fillId="6" borderId="19" xfId="0" applyFill="1" applyBorder="1" applyAlignment="1" applyProtection="1">
      <alignment vertical="center"/>
      <protection hidden="1"/>
    </xf>
    <xf numFmtId="0" fontId="45" fillId="12" borderId="0" xfId="0" applyFont="1" applyFill="1" applyAlignment="1" applyProtection="1">
      <alignment horizontal="center"/>
      <protection hidden="1"/>
    </xf>
    <xf numFmtId="0" fontId="45" fillId="12" borderId="0" xfId="0" applyFont="1" applyFill="1" applyAlignment="1" applyProtection="1">
      <alignment vertical="center"/>
      <protection hidden="1"/>
    </xf>
    <xf numFmtId="0" fontId="0" fillId="6" borderId="1" xfId="0" applyFill="1" applyBorder="1" applyAlignment="1" applyProtection="1">
      <alignment horizontal="center" wrapText="1"/>
      <protection hidden="1"/>
    </xf>
    <xf numFmtId="0" fontId="46" fillId="5" borderId="1" xfId="0" applyFont="1" applyFill="1" applyBorder="1" applyAlignment="1" applyProtection="1">
      <alignment vertical="center"/>
      <protection hidden="1"/>
    </xf>
    <xf numFmtId="0" fontId="1" fillId="6" borderId="1" xfId="0" applyFont="1" applyFill="1" applyBorder="1" applyAlignment="1" applyProtection="1">
      <alignment wrapText="1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46" fillId="5" borderId="1" xfId="0" applyFont="1" applyFill="1" applyBorder="1" applyAlignment="1" applyProtection="1">
      <alignment horizontal="justify"/>
      <protection hidden="1"/>
    </xf>
    <xf numFmtId="0" fontId="0" fillId="4" borderId="0" xfId="0" applyFill="1" applyAlignment="1" applyProtection="1">
      <alignment vertical="center"/>
      <protection hidden="1"/>
    </xf>
    <xf numFmtId="0" fontId="0" fillId="8" borderId="0" xfId="0" applyFill="1" applyAlignment="1" applyProtection="1">
      <alignment vertical="center"/>
      <protection hidden="1"/>
    </xf>
    <xf numFmtId="0" fontId="0" fillId="8" borderId="0" xfId="0" applyFill="1" applyAlignment="1" applyProtection="1">
      <alignment wrapText="1"/>
      <protection hidden="1"/>
    </xf>
    <xf numFmtId="0" fontId="44" fillId="4" borderId="0" xfId="0" applyFont="1" applyFill="1" applyAlignment="1" applyProtection="1">
      <alignment horizontal="center"/>
      <protection hidden="1"/>
    </xf>
    <xf numFmtId="0" fontId="26" fillId="6" borderId="22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 applyProtection="1">
      <alignment vertical="center"/>
      <protection hidden="1"/>
    </xf>
    <xf numFmtId="0" fontId="50" fillId="6" borderId="1" xfId="0" applyFont="1" applyFill="1" applyBorder="1" applyAlignment="1" applyProtection="1">
      <alignment horizontal="center" vertical="center" wrapText="1"/>
      <protection hidden="1"/>
    </xf>
    <xf numFmtId="0" fontId="50" fillId="10" borderId="1" xfId="0" applyFont="1" applyFill="1" applyBorder="1" applyAlignment="1" applyProtection="1">
      <alignment horizontal="center" vertical="center" wrapText="1"/>
      <protection hidden="1"/>
    </xf>
    <xf numFmtId="0" fontId="50" fillId="2" borderId="1" xfId="0" applyFont="1" applyFill="1" applyBorder="1" applyAlignment="1" applyProtection="1">
      <alignment horizontal="center" vertical="center" wrapText="1"/>
      <protection hidden="1"/>
    </xf>
    <xf numFmtId="0" fontId="50" fillId="11" borderId="18" xfId="0" applyFont="1" applyFill="1" applyBorder="1" applyAlignment="1" applyProtection="1">
      <alignment horizontal="center" vertical="center" wrapText="1"/>
      <protection hidden="1"/>
    </xf>
    <xf numFmtId="0" fontId="50" fillId="6" borderId="18" xfId="0" applyFont="1" applyFill="1" applyBorder="1" applyAlignment="1" applyProtection="1">
      <alignment horizontal="center" vertical="center" wrapText="1"/>
      <protection hidden="1"/>
    </xf>
    <xf numFmtId="0" fontId="47" fillId="13" borderId="39" xfId="0" applyFont="1" applyFill="1" applyBorder="1" applyAlignment="1" applyProtection="1">
      <alignment horizontal="center" vertical="center"/>
      <protection hidden="1"/>
    </xf>
    <xf numFmtId="0" fontId="47" fillId="13" borderId="40" xfId="0" applyFont="1" applyFill="1" applyBorder="1" applyAlignment="1" applyProtection="1">
      <alignment horizontal="center" vertical="center"/>
      <protection hidden="1"/>
    </xf>
    <xf numFmtId="0" fontId="48" fillId="13" borderId="40" xfId="0" applyFont="1" applyFill="1" applyBorder="1" applyAlignment="1" applyProtection="1">
      <alignment horizontal="center" vertical="center"/>
      <protection hidden="1"/>
    </xf>
    <xf numFmtId="0" fontId="48" fillId="13" borderId="41" xfId="0" applyFont="1" applyFill="1" applyBorder="1" applyAlignment="1" applyProtection="1">
      <alignment horizontal="center" vertical="center"/>
      <protection hidden="1"/>
    </xf>
    <xf numFmtId="0" fontId="0" fillId="6" borderId="37" xfId="0" applyFill="1" applyBorder="1" applyAlignment="1">
      <alignment vertical="center"/>
    </xf>
    <xf numFmtId="0" fontId="49" fillId="5" borderId="36" xfId="0" applyFont="1" applyFill="1" applyBorder="1" applyAlignment="1" applyProtection="1">
      <alignment horizontal="center" vertical="center"/>
      <protection hidden="1"/>
    </xf>
    <xf numFmtId="0" fontId="50" fillId="5" borderId="36" xfId="0" applyFont="1" applyFill="1" applyBorder="1" applyAlignment="1" applyProtection="1">
      <alignment horizontal="center" vertical="center" wrapText="1"/>
      <protection hidden="1"/>
    </xf>
    <xf numFmtId="0" fontId="50" fillId="6" borderId="36" xfId="0" applyFont="1" applyFill="1" applyBorder="1" applyAlignment="1" applyProtection="1">
      <alignment horizontal="center" vertical="center" wrapText="1"/>
      <protection hidden="1"/>
    </xf>
    <xf numFmtId="0" fontId="0" fillId="6" borderId="15" xfId="0" applyFill="1" applyBorder="1" applyAlignment="1">
      <alignment vertical="center"/>
    </xf>
    <xf numFmtId="0" fontId="49" fillId="10" borderId="1" xfId="0" applyFont="1" applyFill="1" applyBorder="1" applyAlignment="1" applyProtection="1">
      <alignment horizontal="center" vertical="center"/>
      <protection hidden="1"/>
    </xf>
    <xf numFmtId="0" fontId="49" fillId="2" borderId="1" xfId="0" applyFont="1" applyFill="1" applyBorder="1" applyAlignment="1" applyProtection="1">
      <alignment horizontal="center" vertical="center"/>
      <protection hidden="1"/>
    </xf>
    <xf numFmtId="0" fontId="0" fillId="6" borderId="17" xfId="0" applyFill="1" applyBorder="1" applyAlignment="1">
      <alignment vertical="center"/>
    </xf>
    <xf numFmtId="0" fontId="49" fillId="11" borderId="18" xfId="0" applyFont="1" applyFill="1" applyBorder="1" applyAlignment="1" applyProtection="1">
      <alignment horizontal="center" vertical="center"/>
      <protection hidden="1"/>
    </xf>
    <xf numFmtId="0" fontId="0" fillId="4" borderId="0" xfId="0" applyFill="1" applyBorder="1" applyAlignment="1">
      <alignment vertical="center"/>
    </xf>
    <xf numFmtId="0" fontId="51" fillId="4" borderId="0" xfId="0" applyFont="1" applyFill="1" applyBorder="1" applyAlignment="1" applyProtection="1">
      <alignment vertical="center"/>
      <protection hidden="1"/>
    </xf>
    <xf numFmtId="0" fontId="47" fillId="13" borderId="24" xfId="0" applyFont="1" applyFill="1" applyBorder="1" applyAlignment="1" applyProtection="1">
      <alignment horizontal="center" vertical="center"/>
      <protection hidden="1"/>
    </xf>
    <xf numFmtId="0" fontId="50" fillId="4" borderId="20" xfId="0" applyFont="1" applyFill="1" applyBorder="1" applyAlignment="1" applyProtection="1">
      <alignment horizontal="center" vertical="center" wrapText="1"/>
      <protection hidden="1"/>
    </xf>
    <xf numFmtId="0" fontId="50" fillId="4" borderId="0" xfId="0" applyFont="1" applyFill="1" applyBorder="1" applyAlignment="1" applyProtection="1">
      <alignment horizontal="center" vertical="center" wrapText="1"/>
      <protection hidden="1"/>
    </xf>
    <xf numFmtId="0" fontId="0" fillId="4" borderId="42" xfId="0" applyFill="1" applyBorder="1" applyAlignment="1">
      <alignment vertical="center"/>
    </xf>
    <xf numFmtId="0" fontId="12" fillId="4" borderId="42" xfId="0" applyFont="1" applyFill="1" applyBorder="1" applyAlignment="1" applyProtection="1">
      <alignment vertical="center"/>
      <protection hidden="1"/>
    </xf>
    <xf numFmtId="0" fontId="2" fillId="6" borderId="43" xfId="0" applyFont="1" applyFill="1" applyBorder="1" applyAlignment="1" applyProtection="1">
      <alignment horizontal="center" vertical="center" wrapText="1"/>
      <protection hidden="1"/>
    </xf>
    <xf numFmtId="0" fontId="19" fillId="6" borderId="22" xfId="0" applyFont="1" applyFill="1" applyBorder="1" applyAlignment="1">
      <alignment horizontal="center" vertical="center" wrapText="1"/>
    </xf>
    <xf numFmtId="0" fontId="25" fillId="6" borderId="22" xfId="0" applyFont="1" applyFill="1" applyBorder="1" applyAlignment="1">
      <alignment horizontal="center" vertical="center" wrapText="1"/>
    </xf>
    <xf numFmtId="0" fontId="27" fillId="6" borderId="22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vertical="center" wrapText="1"/>
      <protection locked="0"/>
    </xf>
    <xf numFmtId="0" fontId="0" fillId="0" borderId="5" xfId="0" applyFont="1" applyBorder="1" applyAlignment="1" applyProtection="1">
      <alignment horizontal="center" vertical="center" wrapText="1"/>
      <protection hidden="1" locked="0"/>
    </xf>
    <xf numFmtId="0" fontId="0" fillId="0" borderId="6" xfId="0" applyNumberFormat="1" applyFont="1" applyBorder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8" xfId="0" applyFont="1" applyBorder="1" applyAlignment="1" applyProtection="1">
      <alignment horizontal="center" vertical="center" wrapText="1"/>
      <protection hidden="1" locked="0"/>
    </xf>
    <xf numFmtId="0" fontId="2" fillId="0" borderId="0" xfId="0" applyNumberFormat="1" applyFont="1" applyBorder="1" applyAlignment="1" applyProtection="1">
      <alignment horizontal="center" vertical="center"/>
      <protection hidden="1"/>
    </xf>
    <xf numFmtId="188" fontId="0" fillId="2" borderId="45" xfId="0" applyNumberFormat="1" applyFill="1" applyBorder="1" applyAlignment="1" applyProtection="1">
      <alignment horizontal="left" vertical="center"/>
      <protection locked="0"/>
    </xf>
    <xf numFmtId="0" fontId="4" fillId="0" borderId="46" xfId="0" applyFont="1" applyBorder="1" applyAlignment="1" applyProtection="1">
      <alignment horizontal="center" vertical="center"/>
      <protection hidden="1"/>
    </xf>
    <xf numFmtId="0" fontId="0" fillId="0" borderId="47" xfId="0" applyFont="1" applyBorder="1" applyAlignment="1" applyProtection="1">
      <alignment horizontal="center" vertical="center" wrapText="1"/>
      <protection hidden="1" locked="0"/>
    </xf>
    <xf numFmtId="0" fontId="0" fillId="0" borderId="45" xfId="0" applyFont="1" applyBorder="1" applyAlignment="1" applyProtection="1">
      <alignment horizontal="center" vertical="center" wrapText="1"/>
      <protection hidden="1" locked="0"/>
    </xf>
    <xf numFmtId="0" fontId="0" fillId="0" borderId="48" xfId="0" applyFont="1" applyBorder="1" applyAlignment="1" applyProtection="1">
      <alignment horizontal="center" vertical="center" wrapText="1"/>
      <protection hidden="1" locked="0"/>
    </xf>
    <xf numFmtId="0" fontId="0" fillId="0" borderId="47" xfId="0" applyFont="1" applyBorder="1" applyAlignment="1" applyProtection="1">
      <alignment horizontal="left" vertical="center" wrapText="1"/>
      <protection hidden="1" locked="0"/>
    </xf>
    <xf numFmtId="0" fontId="0" fillId="0" borderId="45" xfId="0" applyFont="1" applyBorder="1" applyAlignment="1" applyProtection="1">
      <alignment horizontal="left" vertical="center" wrapText="1"/>
      <protection hidden="1" locked="0"/>
    </xf>
    <xf numFmtId="0" fontId="0" fillId="0" borderId="48" xfId="0" applyFont="1" applyBorder="1" applyAlignment="1" applyProtection="1">
      <alignment horizontal="left" vertical="center" wrapText="1"/>
      <protection hidden="1" locked="0"/>
    </xf>
    <xf numFmtId="0" fontId="15" fillId="0" borderId="49" xfId="0" applyFont="1" applyBorder="1" applyAlignment="1" applyProtection="1">
      <alignment horizontal="center" vertical="center" wrapText="1"/>
      <protection hidden="1" locked="0"/>
    </xf>
    <xf numFmtId="0" fontId="15" fillId="0" borderId="45" xfId="0" applyFont="1" applyBorder="1" applyAlignment="1" applyProtection="1">
      <alignment horizontal="center" vertical="center" wrapText="1"/>
      <protection hidden="1" locked="0"/>
    </xf>
    <xf numFmtId="0" fontId="15" fillId="0" borderId="48" xfId="0" applyFont="1" applyBorder="1" applyAlignment="1" applyProtection="1">
      <alignment horizontal="center" vertical="center" wrapText="1"/>
      <protection hidden="1" locked="0"/>
    </xf>
    <xf numFmtId="0" fontId="15" fillId="0" borderId="50" xfId="0" applyFont="1" applyBorder="1" applyAlignment="1" applyProtection="1">
      <alignment horizontal="center" vertical="center" wrapText="1"/>
      <protection hidden="1" locked="0"/>
    </xf>
    <xf numFmtId="0" fontId="15" fillId="0" borderId="51" xfId="0" applyFont="1" applyBorder="1" applyAlignment="1" applyProtection="1">
      <alignment horizontal="center" vertical="center" wrapText="1"/>
      <protection hidden="1" locked="0"/>
    </xf>
    <xf numFmtId="0" fontId="15" fillId="0" borderId="52" xfId="0" applyFont="1" applyBorder="1" applyAlignment="1" applyProtection="1">
      <alignment horizontal="center" vertical="center" wrapText="1"/>
      <protection hidden="1" locked="0"/>
    </xf>
    <xf numFmtId="0" fontId="0" fillId="0" borderId="47" xfId="0" applyBorder="1" applyAlignment="1" applyProtection="1">
      <alignment horizontal="left" vertical="center" wrapText="1"/>
      <protection hidden="1" locked="0"/>
    </xf>
    <xf numFmtId="0" fontId="0" fillId="0" borderId="45" xfId="0" applyBorder="1" applyAlignment="1" applyProtection="1">
      <alignment horizontal="left" vertical="center" wrapText="1"/>
      <protection hidden="1" locked="0"/>
    </xf>
    <xf numFmtId="0" fontId="0" fillId="0" borderId="48" xfId="0" applyBorder="1" applyAlignment="1" applyProtection="1">
      <alignment horizontal="left" vertical="center" wrapText="1"/>
      <protection hidden="1" locked="0"/>
    </xf>
    <xf numFmtId="0" fontId="12" fillId="0" borderId="47" xfId="0" applyFont="1" applyBorder="1" applyAlignment="1" applyProtection="1">
      <alignment horizontal="center" vertical="center"/>
      <protection hidden="1" locked="0"/>
    </xf>
    <xf numFmtId="0" fontId="12" fillId="0" borderId="45" xfId="0" applyFont="1" applyBorder="1" applyAlignment="1" applyProtection="1">
      <alignment horizontal="center" vertical="center"/>
      <protection hidden="1" locked="0"/>
    </xf>
    <xf numFmtId="0" fontId="12" fillId="0" borderId="48" xfId="0" applyFont="1" applyBorder="1" applyAlignment="1" applyProtection="1">
      <alignment horizontal="center" vertical="center"/>
      <protection hidden="1" locked="0"/>
    </xf>
    <xf numFmtId="0" fontId="0" fillId="0" borderId="47" xfId="0" applyBorder="1" applyAlignment="1" applyProtection="1">
      <alignment horizontal="center" vertical="center"/>
      <protection hidden="1" locked="0"/>
    </xf>
    <xf numFmtId="0" fontId="0" fillId="0" borderId="45" xfId="0" applyBorder="1" applyAlignment="1" applyProtection="1">
      <alignment horizontal="center" vertical="center"/>
      <protection hidden="1" locked="0"/>
    </xf>
    <xf numFmtId="0" fontId="0" fillId="0" borderId="48" xfId="0" applyBorder="1" applyAlignment="1" applyProtection="1">
      <alignment horizontal="center" vertical="center"/>
      <protection hidden="1" locked="0"/>
    </xf>
    <xf numFmtId="188" fontId="0" fillId="2" borderId="49" xfId="0" applyNumberFormat="1" applyFill="1" applyBorder="1" applyAlignment="1" applyProtection="1">
      <alignment horizontal="left" vertical="center"/>
      <protection locked="0"/>
    </xf>
    <xf numFmtId="188" fontId="0" fillId="2" borderId="53" xfId="0" applyNumberFormat="1" applyFill="1" applyBorder="1" applyAlignment="1" applyProtection="1">
      <alignment horizontal="left" vertical="center"/>
      <protection locked="0"/>
    </xf>
    <xf numFmtId="190" fontId="11" fillId="2" borderId="49" xfId="0" applyNumberFormat="1" applyFont="1" applyFill="1" applyBorder="1" applyAlignment="1" applyProtection="1">
      <alignment horizontal="left" vertical="center"/>
      <protection locked="0"/>
    </xf>
    <xf numFmtId="190" fontId="11" fillId="2" borderId="53" xfId="0" applyNumberFormat="1" applyFont="1" applyFill="1" applyBorder="1" applyAlignment="1" applyProtection="1">
      <alignment horizontal="left" vertical="center"/>
      <protection locked="0"/>
    </xf>
    <xf numFmtId="0" fontId="13" fillId="0" borderId="54" xfId="0" applyFont="1" applyBorder="1" applyAlignment="1" applyProtection="1">
      <alignment horizontal="center" vertical="center" wrapText="1"/>
      <protection hidden="1" locked="0"/>
    </xf>
    <xf numFmtId="0" fontId="13" fillId="0" borderId="55" xfId="0" applyFont="1" applyBorder="1" applyAlignment="1" applyProtection="1">
      <alignment horizontal="center" vertical="center" wrapText="1"/>
      <protection hidden="1" locked="0"/>
    </xf>
    <xf numFmtId="0" fontId="13" fillId="0" borderId="56" xfId="0" applyFont="1" applyBorder="1" applyAlignment="1" applyProtection="1">
      <alignment horizontal="center" vertical="center" wrapText="1"/>
      <protection hidden="1" locked="0"/>
    </xf>
    <xf numFmtId="0" fontId="15" fillId="0" borderId="47" xfId="0" applyFont="1" applyBorder="1" applyAlignment="1" applyProtection="1">
      <alignment horizontal="center" vertical="center" wrapText="1"/>
      <protection hidden="1" locked="0"/>
    </xf>
    <xf numFmtId="0" fontId="0" fillId="0" borderId="49" xfId="0" applyFont="1" applyBorder="1" applyAlignment="1" applyProtection="1">
      <alignment horizontal="center" vertical="center" wrapText="1"/>
      <protection hidden="1"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4" fillId="0" borderId="2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Alignment="1">
      <alignment horizontal="center" vertical="center"/>
    </xf>
    <xf numFmtId="190" fontId="4" fillId="0" borderId="0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5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horizontal="center"/>
      <protection hidden="1"/>
    </xf>
    <xf numFmtId="0" fontId="0" fillId="6" borderId="1" xfId="0" applyFont="1" applyFill="1" applyBorder="1" applyAlignment="1">
      <alignment horizontal="center" vertical="center"/>
    </xf>
    <xf numFmtId="0" fontId="0" fillId="6" borderId="57" xfId="0" applyFont="1" applyFill="1" applyBorder="1" applyAlignment="1">
      <alignment horizontal="center" vertical="center"/>
    </xf>
    <xf numFmtId="0" fontId="0" fillId="6" borderId="58" xfId="0" applyFont="1" applyFill="1" applyBorder="1" applyAlignment="1">
      <alignment horizontal="center" vertical="center"/>
    </xf>
    <xf numFmtId="0" fontId="0" fillId="6" borderId="59" xfId="0" applyFont="1" applyFill="1" applyBorder="1" applyAlignment="1">
      <alignment horizontal="center" vertical="center"/>
    </xf>
    <xf numFmtId="0" fontId="0" fillId="6" borderId="60" xfId="0" applyFont="1" applyFill="1" applyBorder="1" applyAlignment="1">
      <alignment horizontal="center" vertical="center"/>
    </xf>
    <xf numFmtId="0" fontId="0" fillId="5" borderId="37" xfId="0" applyFill="1" applyBorder="1" applyAlignment="1" applyProtection="1">
      <alignment horizontal="center" vertical="center"/>
      <protection locked="0"/>
    </xf>
    <xf numFmtId="0" fontId="0" fillId="5" borderId="15" xfId="0" applyFill="1" applyBorder="1" applyAlignment="1" applyProtection="1">
      <alignment horizontal="center" vertical="center"/>
      <protection locked="0"/>
    </xf>
    <xf numFmtId="0" fontId="0" fillId="10" borderId="15" xfId="0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2" fillId="0" borderId="21" xfId="0" applyFont="1" applyBorder="1" applyAlignment="1" applyProtection="1">
      <alignment horizontal="center" vertical="center" wrapText="1"/>
      <protection hidden="1"/>
    </xf>
    <xf numFmtId="0" fontId="2" fillId="0" borderId="61" xfId="0" applyFont="1" applyBorder="1" applyAlignment="1" applyProtection="1">
      <alignment horizontal="center" vertical="center" wrapText="1"/>
      <protection hidden="1"/>
    </xf>
    <xf numFmtId="0" fontId="2" fillId="0" borderId="57" xfId="0" applyFont="1" applyBorder="1" applyAlignment="1" applyProtection="1">
      <alignment horizontal="center" vertical="center" wrapText="1"/>
      <protection hidden="1"/>
    </xf>
    <xf numFmtId="0" fontId="2" fillId="0" borderId="58" xfId="0" applyFont="1" applyBorder="1" applyAlignment="1" applyProtection="1">
      <alignment horizontal="center" vertical="center" wrapText="1"/>
      <protection hidden="1"/>
    </xf>
    <xf numFmtId="0" fontId="2" fillId="0" borderId="59" xfId="0" applyFont="1" applyBorder="1" applyAlignment="1" applyProtection="1">
      <alignment horizontal="center" vertical="center" wrapText="1"/>
      <protection hidden="1"/>
    </xf>
    <xf numFmtId="0" fontId="2" fillId="0" borderId="60" xfId="0" applyFont="1" applyBorder="1" applyAlignment="1" applyProtection="1">
      <alignment horizontal="center" vertical="center" wrapText="1"/>
      <protection hidden="1"/>
    </xf>
    <xf numFmtId="0" fontId="12" fillId="0" borderId="0" xfId="0" applyFont="1" applyAlignment="1">
      <alignment horizontal="center" vertical="center" wrapText="1"/>
    </xf>
    <xf numFmtId="0" fontId="2" fillId="0" borderId="62" xfId="0" applyFont="1" applyBorder="1" applyAlignment="1" applyProtection="1">
      <alignment horizontal="center" vertical="center" wrapText="1"/>
      <protection hidden="1"/>
    </xf>
    <xf numFmtId="0" fontId="39" fillId="6" borderId="63" xfId="0" applyFont="1" applyFill="1" applyBorder="1" applyAlignment="1" applyProtection="1">
      <alignment horizontal="left" vertical="center" wrapText="1"/>
      <protection hidden="1"/>
    </xf>
    <xf numFmtId="0" fontId="14" fillId="6" borderId="64" xfId="0" applyFont="1" applyFill="1" applyBorder="1" applyAlignment="1" applyProtection="1">
      <alignment horizontal="left" vertical="center" wrapText="1"/>
      <protection hidden="1"/>
    </xf>
    <xf numFmtId="0" fontId="14" fillId="6" borderId="65" xfId="0" applyFont="1" applyFill="1" applyBorder="1" applyAlignment="1" applyProtection="1">
      <alignment horizontal="left" vertical="center" wrapText="1"/>
      <protection hidden="1"/>
    </xf>
    <xf numFmtId="0" fontId="14" fillId="6" borderId="66" xfId="0" applyFont="1" applyFill="1" applyBorder="1" applyAlignment="1" applyProtection="1">
      <alignment horizontal="left" vertical="center" wrapText="1"/>
      <protection hidden="1"/>
    </xf>
    <xf numFmtId="0" fontId="4" fillId="2" borderId="67" xfId="0" applyFont="1" applyFill="1" applyBorder="1" applyAlignment="1" applyProtection="1">
      <alignment horizontal="center" vertical="center" wrapText="1"/>
      <protection hidden="1"/>
    </xf>
    <xf numFmtId="0" fontId="4" fillId="2" borderId="68" xfId="0" applyFont="1" applyFill="1" applyBorder="1" applyAlignment="1" applyProtection="1">
      <alignment horizontal="center" vertical="center" wrapText="1"/>
      <protection hidden="1"/>
    </xf>
    <xf numFmtId="0" fontId="4" fillId="6" borderId="64" xfId="0" applyFont="1" applyFill="1" applyBorder="1" applyAlignment="1" applyProtection="1">
      <alignment horizontal="left" vertical="center" wrapText="1"/>
      <protection hidden="1"/>
    </xf>
    <xf numFmtId="0" fontId="4" fillId="6" borderId="65" xfId="0" applyFont="1" applyFill="1" applyBorder="1" applyAlignment="1" applyProtection="1">
      <alignment horizontal="left" vertical="center" wrapText="1"/>
      <protection hidden="1"/>
    </xf>
    <xf numFmtId="0" fontId="4" fillId="6" borderId="66" xfId="0" applyFont="1" applyFill="1" applyBorder="1" applyAlignment="1" applyProtection="1">
      <alignment horizontal="left" vertical="center" wrapText="1"/>
      <protection hidden="1"/>
    </xf>
    <xf numFmtId="0" fontId="4" fillId="6" borderId="63" xfId="0" applyFont="1" applyFill="1" applyBorder="1" applyAlignment="1" applyProtection="1">
      <alignment horizontal="left" vertical="center" wrapText="1"/>
      <protection hidden="1"/>
    </xf>
    <xf numFmtId="0" fontId="2" fillId="2" borderId="69" xfId="0" applyFont="1" applyFill="1" applyBorder="1" applyAlignment="1" applyProtection="1">
      <alignment horizontal="left" vertical="center" wrapText="1"/>
      <protection hidden="1"/>
    </xf>
    <xf numFmtId="0" fontId="2" fillId="2" borderId="70" xfId="0" applyFont="1" applyFill="1" applyBorder="1" applyAlignment="1" applyProtection="1">
      <alignment horizontal="left" vertical="center" wrapText="1"/>
      <protection hidden="1"/>
    </xf>
    <xf numFmtId="0" fontId="2" fillId="2" borderId="34" xfId="0" applyFont="1" applyFill="1" applyBorder="1" applyAlignment="1" applyProtection="1">
      <alignment horizontal="left" vertical="center" wrapText="1"/>
      <protection hidden="1"/>
    </xf>
    <xf numFmtId="0" fontId="2" fillId="2" borderId="36" xfId="0" applyFont="1" applyFill="1" applyBorder="1" applyAlignment="1" applyProtection="1">
      <alignment horizontal="center" vertical="center" wrapText="1"/>
      <protection hidden="1"/>
    </xf>
    <xf numFmtId="0" fontId="38" fillId="0" borderId="36" xfId="0" applyFont="1" applyFill="1" applyBorder="1" applyAlignment="1" applyProtection="1">
      <alignment horizontal="center" vertical="center" wrapText="1"/>
      <protection hidden="1"/>
    </xf>
    <xf numFmtId="0" fontId="2" fillId="2" borderId="71" xfId="0" applyFont="1" applyFill="1" applyBorder="1" applyAlignment="1" applyProtection="1">
      <alignment horizontal="left" vertical="center" wrapText="1"/>
      <protection hidden="1"/>
    </xf>
    <xf numFmtId="0" fontId="2" fillId="2" borderId="72" xfId="0" applyFont="1" applyFill="1" applyBorder="1" applyAlignment="1" applyProtection="1">
      <alignment horizontal="left" vertical="center" wrapText="1"/>
      <protection hidden="1"/>
    </xf>
    <xf numFmtId="0" fontId="37" fillId="6" borderId="73" xfId="0" applyFont="1" applyFill="1" applyBorder="1" applyAlignment="1" applyProtection="1">
      <alignment horizontal="center" vertical="center" wrapText="1"/>
      <protection hidden="1"/>
    </xf>
    <xf numFmtId="0" fontId="37" fillId="6" borderId="74" xfId="0" applyFont="1" applyFill="1" applyBorder="1" applyAlignment="1" applyProtection="1">
      <alignment horizontal="center" vertical="center" wrapText="1"/>
      <protection hidden="1"/>
    </xf>
    <xf numFmtId="0" fontId="37" fillId="6" borderId="75" xfId="0" applyFont="1" applyFill="1" applyBorder="1" applyAlignment="1" applyProtection="1">
      <alignment horizontal="center" vertical="center" wrapText="1"/>
      <protection hidden="1"/>
    </xf>
    <xf numFmtId="0" fontId="1" fillId="10" borderId="76" xfId="0" applyFont="1" applyFill="1" applyBorder="1" applyAlignment="1" applyProtection="1">
      <alignment horizontal="center" vertical="center" wrapText="1"/>
      <protection hidden="1"/>
    </xf>
    <xf numFmtId="0" fontId="1" fillId="10" borderId="77" xfId="0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Fill="1" applyBorder="1" applyAlignment="1" applyProtection="1">
      <alignment horizontal="center" vertical="center" wrapText="1"/>
      <protection hidden="1"/>
    </xf>
    <xf numFmtId="0" fontId="1" fillId="10" borderId="78" xfId="0" applyFont="1" applyFill="1" applyBorder="1" applyAlignment="1" applyProtection="1">
      <alignment horizontal="center" vertical="center" wrapText="1"/>
      <protection hidden="1"/>
    </xf>
    <xf numFmtId="0" fontId="1" fillId="2" borderId="79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80" xfId="0" applyFont="1" applyFill="1" applyBorder="1" applyAlignment="1">
      <alignment horizontal="center" vertical="center" wrapText="1"/>
    </xf>
    <xf numFmtId="0" fontId="2" fillId="6" borderId="81" xfId="0" applyFont="1" applyFill="1" applyBorder="1" applyAlignment="1" applyProtection="1">
      <alignment horizontal="center" vertical="center" wrapText="1"/>
      <protection hidden="1"/>
    </xf>
    <xf numFmtId="0" fontId="2" fillId="6" borderId="0" xfId="0" applyFont="1" applyFill="1" applyBorder="1" applyAlignment="1" applyProtection="1">
      <alignment horizontal="center" vertical="center" wrapText="1"/>
      <protection hidden="1"/>
    </xf>
    <xf numFmtId="0" fontId="2" fillId="6" borderId="23" xfId="0" applyFont="1" applyFill="1" applyBorder="1" applyAlignment="1" applyProtection="1">
      <alignment horizontal="center" vertical="center" wrapText="1"/>
      <protection hidden="1"/>
    </xf>
    <xf numFmtId="0" fontId="18" fillId="6" borderId="82" xfId="0" applyFont="1" applyFill="1" applyBorder="1" applyAlignment="1">
      <alignment horizontal="center" vertical="center" wrapText="1"/>
    </xf>
    <xf numFmtId="0" fontId="18" fillId="6" borderId="83" xfId="0" applyFont="1" applyFill="1" applyBorder="1" applyAlignment="1">
      <alignment horizontal="center" vertical="center" wrapText="1"/>
    </xf>
    <xf numFmtId="0" fontId="37" fillId="6" borderId="44" xfId="0" applyFont="1" applyFill="1" applyBorder="1" applyAlignment="1">
      <alignment horizontal="center" vertical="center" wrapText="1"/>
    </xf>
    <xf numFmtId="0" fontId="37" fillId="6" borderId="74" xfId="0" applyFont="1" applyFill="1" applyBorder="1" applyAlignment="1">
      <alignment horizontal="center" vertical="center" wrapText="1"/>
    </xf>
    <xf numFmtId="0" fontId="37" fillId="6" borderId="75" xfId="0" applyFont="1" applyFill="1" applyBorder="1" applyAlignment="1">
      <alignment horizontal="center" vertical="center" wrapText="1"/>
    </xf>
    <xf numFmtId="0" fontId="12" fillId="6" borderId="84" xfId="0" applyFont="1" applyFill="1" applyBorder="1" applyAlignment="1">
      <alignment horizontal="center" vertical="center" wrapText="1"/>
    </xf>
    <xf numFmtId="0" fontId="12" fillId="6" borderId="30" xfId="0" applyFont="1" applyFill="1" applyBorder="1" applyAlignment="1">
      <alignment horizontal="center" vertical="center" wrapText="1"/>
    </xf>
    <xf numFmtId="0" fontId="12" fillId="6" borderId="44" xfId="0" applyFont="1" applyFill="1" applyBorder="1" applyAlignment="1">
      <alignment horizontal="center" vertical="center" wrapText="1"/>
    </xf>
    <xf numFmtId="0" fontId="12" fillId="6" borderId="85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0" fontId="12" fillId="6" borderId="27" xfId="0" applyFont="1" applyFill="1" applyBorder="1" applyAlignment="1">
      <alignment horizontal="center" vertical="center" wrapText="1"/>
    </xf>
    <xf numFmtId="0" fontId="19" fillId="6" borderId="28" xfId="0" applyFont="1" applyFill="1" applyBorder="1" applyAlignment="1" applyProtection="1">
      <alignment horizontal="center" vertical="center"/>
      <protection hidden="1"/>
    </xf>
    <xf numFmtId="0" fontId="19" fillId="6" borderId="29" xfId="0" applyFont="1" applyFill="1" applyBorder="1" applyAlignment="1" applyProtection="1">
      <alignment horizontal="center" vertical="center"/>
      <protection hidden="1"/>
    </xf>
    <xf numFmtId="0" fontId="2" fillId="2" borderId="86" xfId="0" applyFont="1" applyFill="1" applyBorder="1" applyAlignment="1" applyProtection="1">
      <alignment horizontal="left" vertical="center" wrapText="1"/>
      <protection hidden="1"/>
    </xf>
    <xf numFmtId="0" fontId="2" fillId="2" borderId="87" xfId="0" applyFont="1" applyFill="1" applyBorder="1" applyAlignment="1" applyProtection="1">
      <alignment horizontal="left" vertical="center" wrapText="1"/>
      <protection hidden="1"/>
    </xf>
    <xf numFmtId="0" fontId="2" fillId="2" borderId="88" xfId="0" applyFont="1" applyFill="1" applyBorder="1" applyAlignment="1" applyProtection="1">
      <alignment horizontal="left" vertical="center" wrapText="1"/>
      <protection hidden="1"/>
    </xf>
    <xf numFmtId="0" fontId="17" fillId="6" borderId="74" xfId="0" applyFont="1" applyFill="1" applyBorder="1" applyAlignment="1" applyProtection="1">
      <alignment horizontal="center" vertical="center" wrapText="1"/>
      <protection hidden="1"/>
    </xf>
    <xf numFmtId="0" fontId="0" fillId="0" borderId="74" xfId="0" applyBorder="1" applyAlignment="1">
      <alignment vertical="center"/>
    </xf>
    <xf numFmtId="0" fontId="0" fillId="0" borderId="75" xfId="0" applyBorder="1" applyAlignment="1">
      <alignment vertical="center"/>
    </xf>
    <xf numFmtId="0" fontId="1" fillId="2" borderId="40" xfId="0" applyFont="1" applyFill="1" applyBorder="1" applyAlignment="1">
      <alignment horizontal="center" vertical="center" wrapText="1"/>
    </xf>
    <xf numFmtId="0" fontId="1" fillId="2" borderId="76" xfId="0" applyFont="1" applyFill="1" applyBorder="1" applyAlignment="1">
      <alignment horizontal="center" vertical="center" wrapText="1"/>
    </xf>
    <xf numFmtId="0" fontId="1" fillId="2" borderId="77" xfId="0" applyFont="1" applyFill="1" applyBorder="1" applyAlignment="1">
      <alignment horizontal="center" vertical="center" wrapText="1"/>
    </xf>
    <xf numFmtId="0" fontId="34" fillId="6" borderId="24" xfId="0" applyFont="1" applyFill="1" applyBorder="1" applyAlignment="1">
      <alignment horizontal="center" vertical="center" wrapText="1"/>
    </xf>
    <xf numFmtId="0" fontId="34" fillId="6" borderId="89" xfId="0" applyFont="1" applyFill="1" applyBorder="1" applyAlignment="1">
      <alignment horizontal="center" vertical="center" wrapText="1"/>
    </xf>
    <xf numFmtId="0" fontId="4" fillId="6" borderId="90" xfId="0" applyFont="1" applyFill="1" applyBorder="1" applyAlignment="1" applyProtection="1">
      <alignment horizontal="center" vertical="center" wrapText="1"/>
      <protection hidden="1"/>
    </xf>
    <xf numFmtId="0" fontId="4" fillId="6" borderId="91" xfId="0" applyFont="1" applyFill="1" applyBorder="1" applyAlignment="1" applyProtection="1">
      <alignment horizontal="center" vertical="center" wrapText="1"/>
      <protection hidden="1"/>
    </xf>
    <xf numFmtId="0" fontId="4" fillId="6" borderId="92" xfId="0" applyFont="1" applyFill="1" applyBorder="1" applyAlignment="1" applyProtection="1">
      <alignment horizontal="center" vertical="center" wrapText="1"/>
      <protection hidden="1"/>
    </xf>
    <xf numFmtId="0" fontId="4" fillId="6" borderId="93" xfId="0" applyFont="1" applyFill="1" applyBorder="1" applyAlignment="1" applyProtection="1">
      <alignment horizontal="center" vertical="center" wrapText="1"/>
      <protection hidden="1"/>
    </xf>
    <xf numFmtId="0" fontId="34" fillId="6" borderId="94" xfId="0" applyFont="1" applyFill="1" applyBorder="1" applyAlignment="1">
      <alignment horizontal="center" vertical="center" wrapText="1"/>
    </xf>
    <xf numFmtId="0" fontId="36" fillId="6" borderId="95" xfId="0" applyFont="1" applyFill="1" applyBorder="1" applyAlignment="1">
      <alignment horizontal="center" vertical="center" wrapText="1"/>
    </xf>
    <xf numFmtId="0" fontId="36" fillId="6" borderId="24" xfId="0" applyFont="1" applyFill="1" applyBorder="1" applyAlignment="1">
      <alignment horizontal="center" vertical="center" wrapText="1"/>
    </xf>
    <xf numFmtId="0" fontId="55" fillId="6" borderId="21" xfId="0" applyFont="1" applyFill="1" applyBorder="1" applyAlignment="1">
      <alignment horizontal="center" vertical="center" wrapText="1"/>
    </xf>
    <xf numFmtId="0" fontId="34" fillId="6" borderId="21" xfId="0" applyFont="1" applyFill="1" applyBorder="1" applyAlignment="1">
      <alignment horizontal="center" vertical="center" wrapText="1"/>
    </xf>
    <xf numFmtId="0" fontId="34" fillId="6" borderId="96" xfId="0" applyFont="1" applyFill="1" applyBorder="1" applyAlignment="1">
      <alignment horizontal="center" vertical="center" wrapText="1"/>
    </xf>
    <xf numFmtId="0" fontId="2" fillId="6" borderId="46" xfId="0" applyFont="1" applyFill="1" applyBorder="1" applyAlignment="1" applyProtection="1">
      <alignment horizontal="center" vertical="center" wrapText="1"/>
      <protection hidden="1"/>
    </xf>
    <xf numFmtId="0" fontId="2" fillId="6" borderId="97" xfId="0" applyFont="1" applyFill="1" applyBorder="1" applyAlignment="1" applyProtection="1">
      <alignment horizontal="center" vertical="center" wrapText="1"/>
      <protection hidden="1"/>
    </xf>
    <xf numFmtId="0" fontId="2" fillId="6" borderId="60" xfId="0" applyFont="1" applyFill="1" applyBorder="1" applyAlignment="1" applyProtection="1">
      <alignment horizontal="center" vertical="center" wrapText="1"/>
      <protection hidden="1"/>
    </xf>
    <xf numFmtId="0" fontId="2" fillId="6" borderId="78" xfId="0" applyFont="1" applyFill="1" applyBorder="1" applyAlignment="1" applyProtection="1">
      <alignment horizontal="center" vertical="center" wrapText="1"/>
      <protection hidden="1"/>
    </xf>
    <xf numFmtId="0" fontId="2" fillId="6" borderId="1" xfId="0" applyFont="1" applyFill="1" applyBorder="1" applyAlignment="1" applyProtection="1">
      <alignment horizontal="center" vertical="center" wrapText="1"/>
      <protection hidden="1"/>
    </xf>
    <xf numFmtId="0" fontId="2" fillId="6" borderId="82" xfId="0" applyFont="1" applyFill="1" applyBorder="1" applyAlignment="1" applyProtection="1">
      <alignment vertical="center" wrapText="1"/>
      <protection hidden="1"/>
    </xf>
    <xf numFmtId="0" fontId="2" fillId="6" borderId="98" xfId="0" applyFont="1" applyFill="1" applyBorder="1" applyAlignment="1" applyProtection="1">
      <alignment vertical="center" wrapText="1"/>
      <protection hidden="1"/>
    </xf>
    <xf numFmtId="0" fontId="1" fillId="10" borderId="24" xfId="0" applyFont="1" applyFill="1" applyBorder="1" applyAlignment="1" applyProtection="1">
      <alignment horizontal="center" vertical="center" wrapText="1"/>
      <protection hidden="1"/>
    </xf>
    <xf numFmtId="0" fontId="1" fillId="10" borderId="94" xfId="0" applyFont="1" applyFill="1" applyBorder="1" applyAlignment="1" applyProtection="1">
      <alignment horizontal="center" vertical="center" wrapText="1"/>
      <protection hidden="1"/>
    </xf>
    <xf numFmtId="0" fontId="17" fillId="14" borderId="74" xfId="0" applyFont="1" applyFill="1" applyBorder="1" applyAlignment="1" applyProtection="1">
      <alignment horizontal="center" vertical="center" wrapText="1"/>
      <protection hidden="1"/>
    </xf>
    <xf numFmtId="0" fontId="38" fillId="0" borderId="15" xfId="0" applyFont="1" applyFill="1" applyBorder="1" applyAlignment="1" applyProtection="1">
      <alignment horizontal="center" vertical="center" wrapText="1"/>
      <protection hidden="1"/>
    </xf>
    <xf numFmtId="0" fontId="38" fillId="0" borderId="1" xfId="0" applyFont="1" applyFill="1" applyBorder="1" applyAlignment="1" applyProtection="1">
      <alignment horizontal="center" vertical="center" wrapText="1"/>
      <protection hidden="1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38" fillId="0" borderId="18" xfId="0" applyFont="1" applyFill="1" applyBorder="1" applyAlignment="1" applyProtection="1">
      <alignment horizontal="center" vertical="center" wrapText="1"/>
      <protection hidden="1"/>
    </xf>
    <xf numFmtId="31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62" xfId="0" applyFont="1" applyFill="1" applyBorder="1" applyAlignment="1" applyProtection="1">
      <alignment horizontal="center" vertical="center" wrapText="1"/>
      <protection hidden="1"/>
    </xf>
    <xf numFmtId="0" fontId="38" fillId="0" borderId="37" xfId="0" applyFont="1" applyFill="1" applyBorder="1" applyAlignment="1" applyProtection="1">
      <alignment horizontal="center" vertical="center" wrapText="1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99" xfId="0" applyFont="1" applyFill="1" applyBorder="1" applyAlignment="1" applyProtection="1">
      <alignment horizontal="center" vertical="center" wrapText="1"/>
      <protection hidden="1"/>
    </xf>
    <xf numFmtId="0" fontId="2" fillId="2" borderId="100" xfId="0" applyFont="1" applyFill="1" applyBorder="1" applyAlignment="1" applyProtection="1">
      <alignment horizontal="center" vertical="center" wrapText="1"/>
      <protection hidden="1"/>
    </xf>
    <xf numFmtId="0" fontId="17" fillId="12" borderId="24" xfId="0" applyFont="1" applyFill="1" applyBorder="1" applyAlignment="1" applyProtection="1">
      <alignment horizontal="center" vertical="center" wrapText="1"/>
      <protection hidden="1"/>
    </xf>
    <xf numFmtId="0" fontId="0" fillId="0" borderId="24" xfId="0" applyBorder="1" applyAlignment="1">
      <alignment vertical="center"/>
    </xf>
    <xf numFmtId="0" fontId="0" fillId="0" borderId="94" xfId="0" applyBorder="1" applyAlignment="1">
      <alignment vertical="center"/>
    </xf>
    <xf numFmtId="0" fontId="2" fillId="6" borderId="101" xfId="0" applyFont="1" applyFill="1" applyBorder="1" applyAlignment="1" applyProtection="1">
      <alignment horizontal="center" vertical="center" wrapText="1"/>
      <protection/>
    </xf>
    <xf numFmtId="0" fontId="2" fillId="6" borderId="102" xfId="0" applyFont="1" applyFill="1" applyBorder="1" applyAlignment="1" applyProtection="1">
      <alignment horizontal="center" vertical="center" wrapText="1"/>
      <protection/>
    </xf>
    <xf numFmtId="0" fontId="19" fillId="6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vertical="center"/>
    </xf>
    <xf numFmtId="0" fontId="2" fillId="6" borderId="103" xfId="0" applyFont="1" applyFill="1" applyBorder="1" applyAlignment="1" applyProtection="1">
      <alignment horizontal="center" vertical="center" wrapText="1"/>
      <protection/>
    </xf>
    <xf numFmtId="0" fontId="2" fillId="6" borderId="104" xfId="0" applyFont="1" applyFill="1" applyBorder="1" applyAlignment="1" applyProtection="1">
      <alignment horizontal="center" vertical="center" wrapText="1"/>
      <protection/>
    </xf>
    <xf numFmtId="0" fontId="2" fillId="6" borderId="105" xfId="0" applyFont="1" applyFill="1" applyBorder="1" applyAlignment="1" applyProtection="1">
      <alignment horizontal="center" vertical="center" wrapText="1"/>
      <protection/>
    </xf>
    <xf numFmtId="0" fontId="51" fillId="6" borderId="31" xfId="0" applyFont="1" applyFill="1" applyBorder="1" applyAlignment="1">
      <alignment horizontal="center" vertical="center" wrapText="1"/>
    </xf>
    <xf numFmtId="0" fontId="51" fillId="6" borderId="28" xfId="0" applyFont="1" applyFill="1" applyBorder="1" applyAlignment="1">
      <alignment horizontal="center" vertical="center" wrapText="1"/>
    </xf>
    <xf numFmtId="0" fontId="51" fillId="6" borderId="29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left" vertical="center" wrapText="1"/>
    </xf>
    <xf numFmtId="0" fontId="9" fillId="2" borderId="28" xfId="0" applyFont="1" applyFill="1" applyBorder="1" applyAlignment="1">
      <alignment horizontal="left" vertical="center" wrapText="1"/>
    </xf>
    <xf numFmtId="0" fontId="23" fillId="6" borderId="92" xfId="0" applyFont="1" applyFill="1" applyBorder="1" applyAlignment="1" applyProtection="1">
      <alignment horizontal="center" vertical="center" wrapText="1"/>
      <protection hidden="1"/>
    </xf>
    <xf numFmtId="0" fontId="23" fillId="6" borderId="93" xfId="0" applyFont="1" applyFill="1" applyBorder="1" applyAlignment="1" applyProtection="1">
      <alignment horizontal="center" vertical="center" wrapText="1"/>
      <protection hidden="1"/>
    </xf>
    <xf numFmtId="0" fontId="55" fillId="6" borderId="20" xfId="0" applyFont="1" applyFill="1" applyBorder="1" applyAlignment="1">
      <alignment horizontal="center" vertical="center" wrapText="1"/>
    </xf>
    <xf numFmtId="0" fontId="32" fillId="6" borderId="20" xfId="0" applyFont="1" applyFill="1" applyBorder="1" applyAlignment="1">
      <alignment horizontal="center" vertical="center" wrapText="1"/>
    </xf>
    <xf numFmtId="0" fontId="32" fillId="6" borderId="25" xfId="0" applyFont="1" applyFill="1" applyBorder="1" applyAlignment="1">
      <alignment horizontal="center" vertical="center" wrapText="1"/>
    </xf>
    <xf numFmtId="0" fontId="33" fillId="6" borderId="81" xfId="0" applyFont="1" applyFill="1" applyBorder="1" applyAlignment="1">
      <alignment horizontal="center" vertical="center" wrapText="1"/>
    </xf>
    <xf numFmtId="0" fontId="33" fillId="6" borderId="24" xfId="0" applyFont="1" applyFill="1" applyBorder="1" applyAlignment="1">
      <alignment horizontal="center" vertical="center" wrapText="1"/>
    </xf>
    <xf numFmtId="0" fontId="19" fillId="6" borderId="31" xfId="0" applyFont="1" applyFill="1" applyBorder="1" applyAlignment="1">
      <alignment horizontal="center" vertical="center" wrapText="1"/>
    </xf>
    <xf numFmtId="0" fontId="19" fillId="6" borderId="29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</cellXfs>
  <cellStyles count="8">
    <cellStyle name="Normal" xfId="0" builtinId="0"/>
    <cellStyle name="Percent" xfId="1" builtinId="5"/>
    <cellStyle name="Hyperlink" xfId="2" builtinId="8"/>
    <cellStyle name="Currency" xfId="3" builtinId="4"/>
    <cellStyle name="Currency [0]" xfId="4" builtinId="7"/>
    <cellStyle name="Comma" xfId="5" builtinId="3"/>
    <cellStyle name="Comma [0]" xfId="6" builtinId="6"/>
    <cellStyle name="Followed Hyperlink" xfId="7" builtinId="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3.xml" /><Relationship Id="rId7" Type="http://schemas.openxmlformats.org/officeDocument/2006/relationships/worksheet" Target="worksheets/sheet5.xml" /><Relationship Id="rId6" Type="http://schemas.openxmlformats.org/officeDocument/2006/relationships/worksheet" Target="worksheets/sheet4.xml" /><Relationship Id="rId2" Type="http://schemas.openxmlformats.org/officeDocument/2006/relationships/styles" Target="styles.xml" /><Relationship Id="rId11" Type="http://schemas.openxmlformats.org/officeDocument/2006/relationships/calcChain" Target="calcChain.xml" /><Relationship Id="rId4" Type="http://schemas.openxmlformats.org/officeDocument/2006/relationships/worksheet" Target="worksheets/sheet2.xml" /><Relationship Id="rId8" Type="http://schemas.openxmlformats.org/officeDocument/2006/relationships/worksheet" Target="worksheets/sheet6.xml" /><Relationship Id="rId1" Type="http://schemas.openxmlformats.org/officeDocument/2006/relationships/theme" Target="theme/theme1.xml" /><Relationship Id="rId9" Type="http://schemas.openxmlformats.org/officeDocument/2006/relationships/worksheet" Target="worksheets/sheet7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image" Target="../media/image4.jpeg" /></Relationships>
</file>

<file path=xl/charts/_rels/chart2.xml.rels><?xml version="1.0" encoding="UTF-8" standalone="yes"?><Relationships xmlns="http://schemas.openxmlformats.org/package/2006/relationships"><Relationship Id="rId1" Type="http://schemas.openxmlformats.org/officeDocument/2006/relationships/image" Target="../media/image6.jpeg" /></Relationships>
</file>

<file path=xl/charts/_rels/chart3.xml.rels><?xml version="1.0" encoding="UTF-8" standalone="yes"?><Relationships xmlns="http://schemas.openxmlformats.org/package/2006/relationships"><Relationship Id="rId1" Type="http://schemas.openxmlformats.org/officeDocument/2006/relationships/image" Target="../media/image5.jpeg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1"/>
    <c:plotArea>
      <c:layout>
        <c:manualLayout>
          <c:xMode val="edge"/>
          <c:yMode val="edge"/>
          <c:x val="0.01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换算!$H$2</c:f>
              <c:strCache>
                <c:ptCount val="1"/>
                <c:pt idx="0">
                  <c:v>标准</c:v>
                </c:pt>
              </c:strCache>
            </c:strRef>
          </c:tx>
          <c:marker/>
          <c:cat>
            <c:strRef>
              <c:f>换算!$G$3:$G$18</c:f>
              <c:strCache>
                <c:ptCount val="1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L</c:v>
                </c:pt>
                <c:pt idx="9">
                  <c:v>M</c:v>
                </c:pt>
                <c:pt idx="10">
                  <c:v>N</c:v>
                </c:pt>
                <c:pt idx="11">
                  <c:v>O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</c:strCache>
            </c:strRef>
          </c:cat>
          <c:val>
            <c:numRef>
              <c:f>换算!$H$3:$H$18</c:f>
              <c:numCache>
                <c:ptCount val="16"/>
                <c:pt idx="0">
                  <c:v>9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2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</c:numCache>
            </c:numRef>
          </c:val>
          <c:smooth val="0"/>
        </c:ser>
        <c:marker val="1"/>
        <c:axId val="5187242"/>
        <c:axId val="57710241"/>
      </c:lineChart>
      <c:catAx>
        <c:axId val="518724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25400"/>
        </c:spPr>
        <c:crossAx val="57710241"/>
        <c:crossesAt val="5.5"/>
        <c:auto val="1"/>
        <c:lblOffset val="100"/>
        <c:noMultiLvlLbl val="0"/>
      </c:catAx>
      <c:valAx>
        <c:axId val="57710241"/>
        <c:scaling>
          <c:orientation val="minMax"/>
          <c:max val="10"/>
          <c:min val="1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5187242"/>
        <c:crossesAt val="1"/>
        <c:crossBetween val="between"/>
        <c:minorUnit val="1"/>
      </c:valAx>
      <c:spPr>
        <a:blipFill>
          <a:blip r:embed="rId1"/>
          <a:srcRect/>
          <a:stretch>
            <a:fillRect/>
          </a:stretch>
        </a:blipFill>
        <a:ln w="12700">
          <a:solidFill>
            <a:srgbClr val="808080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 vert="horz" rot="0" wrap="square"/>
    <a:lstStyle/>
    <a:p>
      <a:pPr>
        <a:defRPr lang="en-US" sz="975" b="0" i="0" u="none" baseline="0">
          <a:latin typeface="宋体"/>
          <a:ea typeface="宋体"/>
          <a:cs typeface="宋体"/>
        </a:defRPr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1"/>
    <c:plotArea>
      <c:layout>
        <c:manualLayout>
          <c:xMode val="edge"/>
          <c:yMode val="edge"/>
          <c:x val="0"/>
          <c:y val="0"/>
        </c:manualLayout>
      </c:layout>
      <c:scatterChart>
        <c:scatterStyle val="lineMarker"/>
        <c:varyColors val="0"/>
        <c:ser>
          <c:idx val="0"/>
          <c:order val="0"/>
          <c:tx>
            <c:strRef>
              <c:f>剖图2!$Z$3</c:f>
              <c:strCache>
                <c:ptCount val="1"/>
                <c:pt idx="0">
                  <c:v>感情\机警</c:v>
                </c:pt>
              </c:strCache>
            </c:strRef>
          </c:tx>
          <c:spPr>
            <a:ln w="3175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xVal>
            <c:strRef>
              <c:f>剖图2!$Z$3:$AB$3</c:f>
              <c:strCache/>
            </c:strRef>
          </c:xVal>
          <c:yVal>
            <c:numRef>
              <c:f>剖图2!$AE$3:$AG$3</c:f>
              <c:numCach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axId val="1832793"/>
        <c:axId val="704489"/>
      </c:scatterChart>
      <c:valAx>
        <c:axId val="1832793"/>
        <c:scaling>
          <c:orientation val="minMax"/>
          <c:max val="10"/>
          <c:min val="1"/>
        </c:scaling>
        <c:delete val="0"/>
        <c:axPos val="b"/>
        <c:numFmt formatCode="General" sourceLinked="1"/>
        <c:majorTickMark val="cross"/>
        <c:minorTickMark val="none"/>
        <c:tickLblPos val="nextTo"/>
        <c:crossAx val="704489"/>
        <c:crossesAt val="5.5"/>
        <c:crossBetween val="midCat"/>
        <c:majorUnit val="1"/>
        <c:minorUnit val="1"/>
      </c:valAx>
      <c:valAx>
        <c:axId val="704489"/>
        <c:scaling>
          <c:orientation val="minMax"/>
          <c:max val="10"/>
          <c:min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832793"/>
        <c:crossesAt val="5.5"/>
        <c:crossBetween val="midCat"/>
        <c:majorUnit val="1"/>
        <c:minorUnit val="1"/>
      </c:valAx>
      <c:spPr>
        <a:blipFill>
          <a:blip r:embed="rId1"/>
          <a:srcRect/>
          <a:stretch>
            <a:fillRect/>
          </a:stretch>
        </a:blipFill>
        <a:ln w="3175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 vert="horz" rot="0" wrap="square"/>
    <a:lstStyle/>
    <a:p>
      <a:pPr>
        <a:defRPr lang="en-US" sz="575" b="0" i="0" u="none" baseline="0">
          <a:latin typeface="宋体"/>
          <a:ea typeface="宋体"/>
          <a:cs typeface="宋体"/>
        </a:defRPr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1"/>
    <c:plotArea>
      <c:layout>
        <c:manualLayout>
          <c:xMode val="edge"/>
          <c:yMode val="edge"/>
          <c:x val="0.0415"/>
          <c:y val="0"/>
        </c:manualLayout>
      </c:layout>
      <c:scatterChart>
        <c:scatterStyle val="lineMarker"/>
        <c:varyColors val="0"/>
        <c:ser>
          <c:idx val="0"/>
          <c:order val="0"/>
          <c:tx>
            <c:strRef>
              <c:f>剖图2!$Z$10:$AE$10</c:f>
              <c:strCache>
                <c:ptCount val="1"/>
                <c:pt idx="0">
                  <c:v>适应\焦虑 6.1 怯懦\果断</c:v>
                </c:pt>
              </c:strCache>
            </c:strRef>
          </c:tx>
          <c:spPr>
            <a:ln w="3175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xVal>
            <c:strRef>
              <c:f>剖图2!$Z$10:$AB$10</c:f>
              <c:strCache/>
            </c:strRef>
          </c:xVal>
          <c:yVal>
            <c:numRef>
              <c:f>剖图2!$AE$10:$AG$10</c:f>
              <c:numCach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axId val="54904134"/>
        <c:axId val="18187065"/>
      </c:scatterChart>
      <c:valAx>
        <c:axId val="54904134"/>
        <c:scaling>
          <c:orientation val="minMax"/>
          <c:max val="10"/>
          <c:min val="1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25400">
            <a:solidFill>
              <a:srgbClr val="339966"/>
            </a:solidFill>
          </a:ln>
        </c:spPr>
        <c:crossAx val="18187065"/>
        <c:crossesAt val="5.5"/>
        <c:crossBetween val="midCat"/>
        <c:majorUnit val="1"/>
        <c:minorUnit val="1"/>
      </c:valAx>
      <c:valAx>
        <c:axId val="18187065"/>
        <c:scaling>
          <c:orientation val="minMax"/>
          <c:max val="10"/>
          <c:min val="1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25400">
            <a:solidFill>
              <a:srgbClr val="008000"/>
            </a:solidFill>
          </a:ln>
        </c:spPr>
        <c:crossAx val="54904134"/>
        <c:crossesAt val="5.5"/>
        <c:crossBetween val="midCat"/>
        <c:majorUnit val="1"/>
        <c:minorUnit val="1"/>
      </c:valAx>
      <c:spPr>
        <a:blipFill>
          <a:blip r:embed="rId1"/>
          <a:srcRect/>
          <a:stretch>
            <a:fillRect/>
          </a:stretch>
        </a:blipFill>
        <a:ln w="12700">
          <a:solidFill>
            <a:srgbClr val="808080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 vert="horz" rot="0" wrap="square"/>
    <a:lstStyle/>
    <a:p>
      <a:pPr>
        <a:defRPr lang="en-US" sz="800" b="0" i="0" u="none" baseline="0">
          <a:latin typeface="宋体"/>
          <a:ea typeface="宋体"/>
          <a:cs typeface="宋体"/>
        </a:defRPr>
      </a:pPr>
      <a:endParaRPr lang="zh-CN"/>
    </a:p>
  </c:txPr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28</xdr:col>
      <xdr:colOff>228600</xdr:colOff>
      <xdr:row>3</xdr:row>
      <xdr:rowOff>57150</xdr:rowOff>
    </xdr:from>
    <xdr:to>
      <xdr:col>30</xdr:col>
      <xdr:colOff>104701</xdr:colOff>
      <xdr:row>3</xdr:row>
      <xdr:rowOff>190202</xdr:rowOff>
    </xdr:to>
    <xdr:sp>
      <xdr:nvSpPr>
        <xdr:cNvPr id="31" name="AutoShape 31">
          <a:extLst>
            <a:ext uri="{FF2B5EF4-FFF2-40B4-BE49-F238E27FC236}">
              <a16:creationId xmlns:a16="http://schemas.microsoft.com/office/drawing/2014/main" id="{f34af865-66bc-4a7d-b789-b017523e02fe}"/>
            </a:ext>
          </a:extLst>
        </xdr:cNvPr>
        <xdr:cNvSpPr/>
      </xdr:nvSpPr>
      <xdr:spPr>
        <a:xfrm>
          <a:off x="7305675" y="742950"/>
          <a:ext cx="447675" cy="133350"/>
        </a:xfrm>
        <a:prstGeom prst="rightArrow"/>
        <a:solidFill>
          <a:srgbClr val="CCFFFF">
            <a:alpha val="100000"/>
          </a:srgbClr>
        </a:solidFill>
        <a:ln w="9525"/>
      </xdr:spPr>
    </xdr:sp>
    <xdr:clientData/>
  </xdr:twoCellAnchor>
  <xdr:twoCellAnchor>
    <xdr:from>
      <xdr:col>25</xdr:col>
      <xdr:colOff>57038</xdr:colOff>
      <xdr:row>5</xdr:row>
      <xdr:rowOff>18752</xdr:rowOff>
    </xdr:from>
    <xdr:to>
      <xdr:col>25</xdr:col>
      <xdr:colOff>190388</xdr:colOff>
      <xdr:row>6</xdr:row>
      <xdr:rowOff>218777</xdr:rowOff>
    </xdr:to>
    <xdr:sp>
      <xdr:nvSpPr>
        <xdr:cNvPr id="32" name="AutoShape 32">
          <a:extLst>
            <a:ext uri="{FF2B5EF4-FFF2-40B4-BE49-F238E27FC236}">
              <a16:creationId xmlns:a16="http://schemas.microsoft.com/office/drawing/2014/main" id="{41ccf3e2-d3e6-43c4-a14b-951cc615ef8c}"/>
            </a:ext>
          </a:extLst>
        </xdr:cNvPr>
        <xdr:cNvSpPr/>
      </xdr:nvSpPr>
      <xdr:spPr>
        <a:xfrm>
          <a:off x="6248400" y="1162050"/>
          <a:ext cx="133350" cy="428625"/>
        </a:xfrm>
        <a:prstGeom prst="upArrow"/>
        <a:solidFill>
          <a:srgbClr val="CCFFFF">
            <a:alpha val="100000"/>
          </a:srgbClr>
        </a:solidFill>
        <a:ln w="9525"/>
      </xdr:spPr>
    </xdr:sp>
    <xdr:clientData/>
  </xdr:twoCellAnchor>
  <xdr:twoCellAnchor>
    <xdr:from>
      <xdr:col>25</xdr:col>
      <xdr:colOff>57038</xdr:colOff>
      <xdr:row>12</xdr:row>
      <xdr:rowOff>18752</xdr:rowOff>
    </xdr:from>
    <xdr:to>
      <xdr:col>25</xdr:col>
      <xdr:colOff>190388</xdr:colOff>
      <xdr:row>13</xdr:row>
      <xdr:rowOff>218777</xdr:rowOff>
    </xdr:to>
    <xdr:sp>
      <xdr:nvSpPr>
        <xdr:cNvPr id="35" name="AutoShape 35">
          <a:extLst>
            <a:ext uri="{FF2B5EF4-FFF2-40B4-BE49-F238E27FC236}">
              <a16:creationId xmlns:a16="http://schemas.microsoft.com/office/drawing/2014/main" id="{7093bb4c-3743-4fd8-aa2e-4fc85e0e3a3e}"/>
            </a:ext>
          </a:extLst>
        </xdr:cNvPr>
        <xdr:cNvSpPr/>
      </xdr:nvSpPr>
      <xdr:spPr>
        <a:xfrm>
          <a:off x="6248400" y="2762250"/>
          <a:ext cx="133350" cy="428625"/>
        </a:xfrm>
        <a:prstGeom prst="upArrow"/>
        <a:solidFill>
          <a:srgbClr val="CCFFFF">
            <a:alpha val="100000"/>
          </a:srgbClr>
        </a:solidFill>
        <a:ln w="9525"/>
      </xdr:spPr>
    </xdr:sp>
    <xdr:clientData/>
  </xdr:twoCellAnchor>
  <xdr:twoCellAnchor>
    <xdr:from>
      <xdr:col>28</xdr:col>
      <xdr:colOff>266700</xdr:colOff>
      <xdr:row>10</xdr:row>
      <xdr:rowOff>47327</xdr:rowOff>
    </xdr:from>
    <xdr:to>
      <xdr:col>30</xdr:col>
      <xdr:colOff>142987</xdr:colOff>
      <xdr:row>10</xdr:row>
      <xdr:rowOff>181273</xdr:rowOff>
    </xdr:to>
    <xdr:sp>
      <xdr:nvSpPr>
        <xdr:cNvPr id="36" name="AutoShape 36">
          <a:extLst>
            <a:ext uri="{FF2B5EF4-FFF2-40B4-BE49-F238E27FC236}">
              <a16:creationId xmlns:a16="http://schemas.microsoft.com/office/drawing/2014/main" id="{06aed020-5695-4a3a-bccc-d59b91b4c816}"/>
            </a:ext>
          </a:extLst>
        </xdr:cNvPr>
        <xdr:cNvSpPr/>
      </xdr:nvSpPr>
      <xdr:spPr>
        <a:xfrm>
          <a:off x="7343775" y="2333625"/>
          <a:ext cx="447675" cy="133350"/>
        </a:xfrm>
        <a:prstGeom prst="rightArrow"/>
        <a:solidFill>
          <a:srgbClr val="CCFFFF">
            <a:alpha val="100000"/>
          </a:srgbClr>
        </a:solidFill>
        <a:ln w="9525"/>
      </xdr:spPr>
    </xdr:sp>
    <xdr:clientData/>
  </xdr:twoCellAnchor>
  <xdr:twoCellAnchor>
    <xdr:from>
      <xdr:col>5</xdr:col>
      <xdr:colOff>199913</xdr:colOff>
      <xdr:row>10</xdr:row>
      <xdr:rowOff>142875</xdr:rowOff>
    </xdr:from>
    <xdr:to>
      <xdr:col>23</xdr:col>
      <xdr:colOff>47662</xdr:colOff>
      <xdr:row>19</xdr:row>
      <xdr:rowOff>75902</xdr:rowOff>
    </xdr:to>
    <xdr:graphicFrame>
      <xdr:nvGraphicFramePr>
        <xdr:cNvPr id="38" name="Chart 1">
          <a:extLst>
            <a:ext uri="{FF2B5EF4-FFF2-40B4-BE49-F238E27FC236}">
              <a16:creationId xmlns:a16="http://schemas.microsoft.com/office/drawing/2014/main" id="{64aea113-5970-4848-adeb-b6b6d6ffd67b}"/>
            </a:ext>
          </a:extLst>
        </xdr:cNvPr>
        <xdr:cNvGraphicFramePr/>
      </xdr:nvGraphicFramePr>
      <xdr:xfrm>
        <a:off x="1952625" y="2428875"/>
        <a:ext cx="3752850" cy="19907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25</xdr:col>
      <xdr:colOff>152363</xdr:colOff>
      <xdr:row>3</xdr:row>
      <xdr:rowOff>114300</xdr:rowOff>
    </xdr:from>
    <xdr:to>
      <xdr:col>33</xdr:col>
      <xdr:colOff>76060</xdr:colOff>
      <xdr:row>9</xdr:row>
      <xdr:rowOff>95548</xdr:rowOff>
    </xdr:to>
    <xdr:graphicFrame>
      <xdr:nvGraphicFramePr>
        <xdr:cNvPr id="40" name="Chart 2">
          <a:extLst>
            <a:ext uri="{FF2B5EF4-FFF2-40B4-BE49-F238E27FC236}">
              <a16:creationId xmlns:a16="http://schemas.microsoft.com/office/drawing/2014/main" id="{f1cca1a9-ea78-4902-9680-4d45c64ed393}"/>
            </a:ext>
          </a:extLst>
        </xdr:cNvPr>
        <xdr:cNvGraphicFramePr/>
      </xdr:nvGraphicFramePr>
      <xdr:xfrm>
        <a:off x="6343650" y="800100"/>
        <a:ext cx="2266950" cy="135255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25</xdr:col>
      <xdr:colOff>57038</xdr:colOff>
      <xdr:row>10</xdr:row>
      <xdr:rowOff>104477</xdr:rowOff>
    </xdr:from>
    <xdr:to>
      <xdr:col>33</xdr:col>
      <xdr:colOff>95334</xdr:colOff>
      <xdr:row>16</xdr:row>
      <xdr:rowOff>85725</xdr:rowOff>
    </xdr:to>
    <xdr:graphicFrame>
      <xdr:nvGraphicFramePr>
        <xdr:cNvPr id="47" name="Chart 3">
          <a:extLst>
            <a:ext uri="{FF2B5EF4-FFF2-40B4-BE49-F238E27FC236}">
              <a16:creationId xmlns:a16="http://schemas.microsoft.com/office/drawing/2014/main" id="{67deb813-b797-46d3-9654-d4dc004b9429}"/>
            </a:ext>
          </a:extLst>
        </xdr:cNvPr>
        <xdr:cNvGraphicFramePr/>
      </xdr:nvGraphicFramePr>
      <xdr:xfrm>
        <a:off x="6248400" y="2390775"/>
        <a:ext cx="2381250" cy="135255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6.bin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CEB0440-EEAA-4283-A824-FE3AF449B9A9}">
  <sheetPr codeName="Sheet1"/>
  <dimension ref="A1:P389"/>
  <sheetViews>
    <sheetView tabSelected="1" workbookViewId="0" topLeftCell="A268">
      <selection pane="topLeft" activeCell="F392" sqref="F392"/>
    </sheetView>
  </sheetViews>
  <sheetFormatPr defaultColWidth="9" defaultRowHeight="30" customHeight="1"/>
  <cols>
    <col min="1" max="1" width="12.625" style="193" customWidth="1"/>
    <col min="2" max="16" width="7" style="188" customWidth="1"/>
    <col min="17" max="16384" width="4.75" style="188" customWidth="1"/>
  </cols>
  <sheetData>
    <row r="1" spans="1:16" ht="30" customHeight="1">
      <c r="A1" s="223" t="s">
        <v>529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5"/>
    </row>
    <row r="2" spans="1:16" ht="30" customHeight="1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200"/>
    </row>
    <row r="3" spans="1:16" s="193" customFormat="1" ht="30" customHeight="1">
      <c r="A3" s="189"/>
      <c r="B3" s="190" t="s">
        <v>530</v>
      </c>
      <c r="C3" s="219"/>
      <c r="D3" s="220"/>
      <c r="E3" s="191" t="s">
        <v>531</v>
      </c>
      <c r="F3" s="76"/>
      <c r="G3" s="191" t="s">
        <v>532</v>
      </c>
      <c r="H3" s="77"/>
      <c r="I3" s="192" t="s">
        <v>533</v>
      </c>
      <c r="J3" s="219"/>
      <c r="K3" s="220"/>
      <c r="L3" s="191" t="s">
        <v>534</v>
      </c>
      <c r="M3" s="219"/>
      <c r="N3" s="220"/>
      <c r="O3" s="227"/>
      <c r="P3" s="200"/>
    </row>
    <row r="4" spans="1:16" s="193" customFormat="1" ht="30" customHeight="1">
      <c r="A4" s="189"/>
      <c r="B4" s="191" t="s">
        <v>535</v>
      </c>
      <c r="C4" s="219"/>
      <c r="D4" s="196"/>
      <c r="E4" s="196"/>
      <c r="F4" s="196"/>
      <c r="G4" s="196"/>
      <c r="H4" s="220"/>
      <c r="I4" s="191" t="s">
        <v>536</v>
      </c>
      <c r="J4" s="219"/>
      <c r="K4" s="220"/>
      <c r="L4" s="191" t="s">
        <v>537</v>
      </c>
      <c r="M4" s="221"/>
      <c r="N4" s="222"/>
      <c r="O4" s="227"/>
      <c r="P4" s="200"/>
    </row>
    <row r="5" spans="1:16" ht="30" customHeight="1">
      <c r="A5" s="226" t="s">
        <v>538</v>
      </c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6"/>
    </row>
    <row r="6" spans="1:16" ht="30" customHeight="1">
      <c r="A6" s="213" t="s">
        <v>539</v>
      </c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5"/>
    </row>
    <row r="7" spans="1:16" ht="36" customHeight="1">
      <c r="A7" s="201" t="s">
        <v>540</v>
      </c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3"/>
    </row>
    <row r="8" spans="1:16" ht="30" customHeight="1">
      <c r="A8" s="201" t="s">
        <v>541</v>
      </c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3"/>
    </row>
    <row r="9" spans="1:16" ht="30" customHeight="1">
      <c r="A9" s="201" t="s">
        <v>542</v>
      </c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3"/>
    </row>
    <row r="10" spans="1:16" ht="30" customHeight="1">
      <c r="A10" s="201" t="s">
        <v>543</v>
      </c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3"/>
    </row>
    <row r="11" spans="1:16" ht="30" customHeight="1">
      <c r="A11" s="201" t="s">
        <v>544</v>
      </c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3"/>
    </row>
    <row r="12" spans="1:16" ht="30" customHeight="1">
      <c r="A12" s="201" t="s">
        <v>545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3"/>
    </row>
    <row r="13" spans="1:16" ht="30" customHeight="1">
      <c r="A13" s="201" t="s">
        <v>546</v>
      </c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3"/>
    </row>
    <row r="14" spans="1:16" ht="30" customHeight="1">
      <c r="A14" s="201" t="s">
        <v>547</v>
      </c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3"/>
    </row>
    <row r="15" spans="1:16" ht="30" customHeight="1">
      <c r="A15" s="216"/>
      <c r="B15" s="217"/>
      <c r="C15" s="217"/>
      <c r="D15" s="217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8"/>
    </row>
    <row r="16" spans="1:16" ht="30" customHeight="1">
      <c r="A16" s="201" t="s">
        <v>548</v>
      </c>
      <c r="B16" s="202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3"/>
    </row>
    <row r="17" spans="1:16" s="80" customFormat="1" ht="30" customHeight="1">
      <c r="A17" s="189" t="s">
        <v>549</v>
      </c>
      <c r="B17" s="74" t="s">
        <v>224</v>
      </c>
      <c r="C17" s="78"/>
      <c r="D17" s="74" t="s">
        <v>226</v>
      </c>
      <c r="E17" s="79"/>
      <c r="F17" s="74" t="s">
        <v>228</v>
      </c>
      <c r="G17" s="79"/>
      <c r="H17" s="204" t="s">
        <v>550</v>
      </c>
      <c r="I17" s="205"/>
      <c r="J17" s="205"/>
      <c r="K17" s="205"/>
      <c r="L17" s="205"/>
      <c r="M17" s="205"/>
      <c r="N17" s="205"/>
      <c r="O17" s="205"/>
      <c r="P17" s="206"/>
    </row>
    <row r="18" spans="1:16" ht="30" customHeight="1">
      <c r="A18" s="201" t="s">
        <v>551</v>
      </c>
      <c r="B18" s="202"/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3"/>
    </row>
    <row r="19" spans="1:16" s="80" customFormat="1" ht="30" customHeight="1">
      <c r="A19" s="189" t="s">
        <v>549</v>
      </c>
      <c r="B19" s="74" t="s">
        <v>224</v>
      </c>
      <c r="C19" s="78"/>
      <c r="D19" s="74" t="s">
        <v>226</v>
      </c>
      <c r="E19" s="79"/>
      <c r="F19" s="74" t="s">
        <v>228</v>
      </c>
      <c r="G19" s="79"/>
      <c r="H19" s="204" t="s">
        <v>550</v>
      </c>
      <c r="I19" s="205"/>
      <c r="J19" s="205"/>
      <c r="K19" s="205"/>
      <c r="L19" s="205"/>
      <c r="M19" s="205"/>
      <c r="N19" s="205"/>
      <c r="O19" s="205"/>
      <c r="P19" s="206"/>
    </row>
    <row r="20" spans="1:16" ht="30" customHeight="1">
      <c r="A20" s="201" t="s">
        <v>552</v>
      </c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3"/>
    </row>
    <row r="21" spans="1:16" s="80" customFormat="1" ht="30" customHeight="1">
      <c r="A21" s="189" t="s">
        <v>549</v>
      </c>
      <c r="B21" s="74" t="s">
        <v>224</v>
      </c>
      <c r="C21" s="78"/>
      <c r="D21" s="74" t="s">
        <v>226</v>
      </c>
      <c r="E21" s="79"/>
      <c r="F21" s="74" t="s">
        <v>228</v>
      </c>
      <c r="G21" s="79"/>
      <c r="H21" s="204" t="s">
        <v>550</v>
      </c>
      <c r="I21" s="205"/>
      <c r="J21" s="205"/>
      <c r="K21" s="205"/>
      <c r="L21" s="205"/>
      <c r="M21" s="205"/>
      <c r="N21" s="205"/>
      <c r="O21" s="205"/>
      <c r="P21" s="206"/>
    </row>
    <row r="22" spans="1:16" ht="30" customHeight="1">
      <c r="A22" s="201" t="s">
        <v>553</v>
      </c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3"/>
    </row>
    <row r="23" spans="1:16" s="80" customFormat="1" ht="30" customHeight="1">
      <c r="A23" s="189" t="s">
        <v>549</v>
      </c>
      <c r="B23" s="74" t="s">
        <v>224</v>
      </c>
      <c r="C23" s="78"/>
      <c r="D23" s="74" t="s">
        <v>226</v>
      </c>
      <c r="E23" s="79"/>
      <c r="F23" s="74" t="s">
        <v>228</v>
      </c>
      <c r="G23" s="79"/>
      <c r="H23" s="204" t="s">
        <v>550</v>
      </c>
      <c r="I23" s="205"/>
      <c r="J23" s="205"/>
      <c r="K23" s="205"/>
      <c r="L23" s="205"/>
      <c r="M23" s="205"/>
      <c r="N23" s="205"/>
      <c r="O23" s="205"/>
      <c r="P23" s="206"/>
    </row>
    <row r="24" spans="1:16" ht="30" customHeight="1">
      <c r="A24" s="201" t="s">
        <v>554</v>
      </c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3"/>
    </row>
    <row r="25" spans="1:16" s="80" customFormat="1" ht="30" customHeight="1">
      <c r="A25" s="189" t="s">
        <v>549</v>
      </c>
      <c r="B25" s="74" t="s">
        <v>224</v>
      </c>
      <c r="C25" s="78"/>
      <c r="D25" s="74" t="s">
        <v>226</v>
      </c>
      <c r="E25" s="79"/>
      <c r="F25" s="74" t="s">
        <v>228</v>
      </c>
      <c r="G25" s="79"/>
      <c r="H25" s="204" t="s">
        <v>550</v>
      </c>
      <c r="I25" s="205"/>
      <c r="J25" s="205"/>
      <c r="K25" s="205"/>
      <c r="L25" s="205"/>
      <c r="M25" s="205"/>
      <c r="N25" s="205"/>
      <c r="O25" s="205"/>
      <c r="P25" s="206"/>
    </row>
    <row r="26" spans="1:16" ht="30" customHeight="1">
      <c r="A26" s="201" t="s">
        <v>555</v>
      </c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3"/>
    </row>
    <row r="27" spans="1:16" s="80" customFormat="1" ht="30" customHeight="1">
      <c r="A27" s="189" t="s">
        <v>549</v>
      </c>
      <c r="B27" s="74" t="s">
        <v>224</v>
      </c>
      <c r="C27" s="78"/>
      <c r="D27" s="74" t="s">
        <v>226</v>
      </c>
      <c r="E27" s="79"/>
      <c r="F27" s="74" t="s">
        <v>228</v>
      </c>
      <c r="G27" s="79"/>
      <c r="H27" s="204" t="s">
        <v>550</v>
      </c>
      <c r="I27" s="205"/>
      <c r="J27" s="205"/>
      <c r="K27" s="205"/>
      <c r="L27" s="205"/>
      <c r="M27" s="205"/>
      <c r="N27" s="205"/>
      <c r="O27" s="205"/>
      <c r="P27" s="206"/>
    </row>
    <row r="28" spans="1:16" ht="30" customHeight="1">
      <c r="A28" s="201" t="s">
        <v>556</v>
      </c>
      <c r="B28" s="202"/>
      <c r="C28" s="202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3"/>
    </row>
    <row r="29" spans="1:16" s="80" customFormat="1" ht="30" customHeight="1">
      <c r="A29" s="189" t="s">
        <v>549</v>
      </c>
      <c r="B29" s="74" t="s">
        <v>224</v>
      </c>
      <c r="C29" s="78"/>
      <c r="D29" s="74" t="s">
        <v>226</v>
      </c>
      <c r="E29" s="79"/>
      <c r="F29" s="74" t="s">
        <v>228</v>
      </c>
      <c r="G29" s="79"/>
      <c r="H29" s="204" t="s">
        <v>550</v>
      </c>
      <c r="I29" s="205"/>
      <c r="J29" s="205"/>
      <c r="K29" s="205"/>
      <c r="L29" s="205"/>
      <c r="M29" s="205"/>
      <c r="N29" s="205"/>
      <c r="O29" s="205"/>
      <c r="P29" s="206"/>
    </row>
    <row r="30" spans="1:16" ht="30" customHeight="1">
      <c r="A30" s="201" t="s">
        <v>557</v>
      </c>
      <c r="B30" s="202"/>
      <c r="C30" s="202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3"/>
    </row>
    <row r="31" spans="1:16" s="80" customFormat="1" ht="30" customHeight="1">
      <c r="A31" s="189" t="s">
        <v>549</v>
      </c>
      <c r="B31" s="74" t="s">
        <v>224</v>
      </c>
      <c r="C31" s="78"/>
      <c r="D31" s="74" t="s">
        <v>226</v>
      </c>
      <c r="E31" s="79"/>
      <c r="F31" s="74" t="s">
        <v>228</v>
      </c>
      <c r="G31" s="79"/>
      <c r="H31" s="204" t="s">
        <v>550</v>
      </c>
      <c r="I31" s="205"/>
      <c r="J31" s="205"/>
      <c r="K31" s="205"/>
      <c r="L31" s="205"/>
      <c r="M31" s="205"/>
      <c r="N31" s="205"/>
      <c r="O31" s="205"/>
      <c r="P31" s="206"/>
    </row>
    <row r="32" spans="1:16" ht="30" customHeight="1">
      <c r="A32" s="201" t="s">
        <v>558</v>
      </c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3"/>
    </row>
    <row r="33" spans="1:16" s="80" customFormat="1" ht="30" customHeight="1">
      <c r="A33" s="189" t="s">
        <v>549</v>
      </c>
      <c r="B33" s="74" t="s">
        <v>224</v>
      </c>
      <c r="C33" s="78"/>
      <c r="D33" s="74" t="s">
        <v>226</v>
      </c>
      <c r="E33" s="79"/>
      <c r="F33" s="74" t="s">
        <v>228</v>
      </c>
      <c r="G33" s="79"/>
      <c r="H33" s="204" t="s">
        <v>550</v>
      </c>
      <c r="I33" s="205"/>
      <c r="J33" s="205"/>
      <c r="K33" s="205"/>
      <c r="L33" s="205"/>
      <c r="M33" s="205"/>
      <c r="N33" s="205"/>
      <c r="O33" s="205"/>
      <c r="P33" s="206"/>
    </row>
    <row r="34" spans="1:16" ht="30" customHeight="1">
      <c r="A34" s="201" t="s">
        <v>559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3"/>
    </row>
    <row r="35" spans="1:16" s="80" customFormat="1" ht="30" customHeight="1">
      <c r="A35" s="189" t="s">
        <v>549</v>
      </c>
      <c r="B35" s="74" t="s">
        <v>224</v>
      </c>
      <c r="C35" s="78"/>
      <c r="D35" s="74" t="s">
        <v>226</v>
      </c>
      <c r="E35" s="79"/>
      <c r="F35" s="74" t="s">
        <v>228</v>
      </c>
      <c r="G35" s="79"/>
      <c r="H35" s="204" t="s">
        <v>550</v>
      </c>
      <c r="I35" s="205"/>
      <c r="J35" s="205"/>
      <c r="K35" s="205"/>
      <c r="L35" s="205"/>
      <c r="M35" s="205"/>
      <c r="N35" s="205"/>
      <c r="O35" s="205"/>
      <c r="P35" s="206"/>
    </row>
    <row r="36" spans="1:16" ht="30" customHeight="1">
      <c r="A36" s="201" t="s">
        <v>560</v>
      </c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3"/>
    </row>
    <row r="37" spans="1:16" s="80" customFormat="1" ht="30" customHeight="1">
      <c r="A37" s="189" t="s">
        <v>549</v>
      </c>
      <c r="B37" s="74" t="s">
        <v>224</v>
      </c>
      <c r="C37" s="78"/>
      <c r="D37" s="74" t="s">
        <v>226</v>
      </c>
      <c r="E37" s="79"/>
      <c r="F37" s="74" t="s">
        <v>228</v>
      </c>
      <c r="G37" s="79"/>
      <c r="H37" s="204" t="s">
        <v>550</v>
      </c>
      <c r="I37" s="205"/>
      <c r="J37" s="205"/>
      <c r="K37" s="205"/>
      <c r="L37" s="205"/>
      <c r="M37" s="205"/>
      <c r="N37" s="205"/>
      <c r="O37" s="205"/>
      <c r="P37" s="206"/>
    </row>
    <row r="38" spans="1:16" ht="30" customHeight="1">
      <c r="A38" s="201" t="s">
        <v>561</v>
      </c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3"/>
    </row>
    <row r="39" spans="1:16" s="80" customFormat="1" ht="30" customHeight="1">
      <c r="A39" s="189" t="s">
        <v>549</v>
      </c>
      <c r="B39" s="74" t="s">
        <v>224</v>
      </c>
      <c r="C39" s="78"/>
      <c r="D39" s="74" t="s">
        <v>226</v>
      </c>
      <c r="E39" s="79"/>
      <c r="F39" s="74" t="s">
        <v>228</v>
      </c>
      <c r="G39" s="79"/>
      <c r="H39" s="204" t="s">
        <v>550</v>
      </c>
      <c r="I39" s="205"/>
      <c r="J39" s="205"/>
      <c r="K39" s="205"/>
      <c r="L39" s="205"/>
      <c r="M39" s="205"/>
      <c r="N39" s="205"/>
      <c r="O39" s="205"/>
      <c r="P39" s="206"/>
    </row>
    <row r="40" spans="1:16" ht="30" customHeight="1">
      <c r="A40" s="201" t="s">
        <v>562</v>
      </c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3"/>
    </row>
    <row r="41" spans="1:16" s="80" customFormat="1" ht="30" customHeight="1">
      <c r="A41" s="189" t="s">
        <v>549</v>
      </c>
      <c r="B41" s="74" t="s">
        <v>224</v>
      </c>
      <c r="C41" s="78"/>
      <c r="D41" s="74" t="s">
        <v>226</v>
      </c>
      <c r="E41" s="79"/>
      <c r="F41" s="74" t="s">
        <v>228</v>
      </c>
      <c r="G41" s="79"/>
      <c r="H41" s="204" t="s">
        <v>550</v>
      </c>
      <c r="I41" s="205"/>
      <c r="J41" s="205"/>
      <c r="K41" s="205"/>
      <c r="L41" s="205"/>
      <c r="M41" s="205"/>
      <c r="N41" s="205"/>
      <c r="O41" s="205"/>
      <c r="P41" s="206"/>
    </row>
    <row r="42" spans="1:16" ht="30" customHeight="1">
      <c r="A42" s="201" t="s">
        <v>563</v>
      </c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3"/>
    </row>
    <row r="43" spans="1:16" s="80" customFormat="1" ht="30" customHeight="1">
      <c r="A43" s="189" t="s">
        <v>549</v>
      </c>
      <c r="B43" s="74" t="s">
        <v>224</v>
      </c>
      <c r="C43" s="78"/>
      <c r="D43" s="74" t="s">
        <v>226</v>
      </c>
      <c r="E43" s="79"/>
      <c r="F43" s="74" t="s">
        <v>228</v>
      </c>
      <c r="G43" s="79"/>
      <c r="H43" s="204" t="s">
        <v>550</v>
      </c>
      <c r="I43" s="205"/>
      <c r="J43" s="205"/>
      <c r="K43" s="205"/>
      <c r="L43" s="205"/>
      <c r="M43" s="205"/>
      <c r="N43" s="205"/>
      <c r="O43" s="205"/>
      <c r="P43" s="206"/>
    </row>
    <row r="44" spans="1:16" ht="30" customHeight="1">
      <c r="A44" s="201" t="s">
        <v>564</v>
      </c>
      <c r="B44" s="202"/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3"/>
    </row>
    <row r="45" spans="1:16" s="80" customFormat="1" ht="30" customHeight="1">
      <c r="A45" s="189" t="s">
        <v>549</v>
      </c>
      <c r="B45" s="74" t="s">
        <v>224</v>
      </c>
      <c r="C45" s="78"/>
      <c r="D45" s="74" t="s">
        <v>226</v>
      </c>
      <c r="E45" s="79"/>
      <c r="F45" s="74" t="s">
        <v>228</v>
      </c>
      <c r="G45" s="79"/>
      <c r="H45" s="204" t="s">
        <v>550</v>
      </c>
      <c r="I45" s="205"/>
      <c r="J45" s="205"/>
      <c r="K45" s="205"/>
      <c r="L45" s="205"/>
      <c r="M45" s="205"/>
      <c r="N45" s="205"/>
      <c r="O45" s="205"/>
      <c r="P45" s="206"/>
    </row>
    <row r="46" spans="1:16" ht="30" customHeight="1">
      <c r="A46" s="201" t="s">
        <v>565</v>
      </c>
      <c r="B46" s="202"/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3"/>
    </row>
    <row r="47" spans="1:16" s="80" customFormat="1" ht="30" customHeight="1">
      <c r="A47" s="189" t="s">
        <v>549</v>
      </c>
      <c r="B47" s="74" t="s">
        <v>224</v>
      </c>
      <c r="C47" s="78"/>
      <c r="D47" s="74" t="s">
        <v>226</v>
      </c>
      <c r="E47" s="79"/>
      <c r="F47" s="74" t="s">
        <v>228</v>
      </c>
      <c r="G47" s="79"/>
      <c r="H47" s="204" t="s">
        <v>550</v>
      </c>
      <c r="I47" s="205"/>
      <c r="J47" s="205"/>
      <c r="K47" s="205"/>
      <c r="L47" s="205"/>
      <c r="M47" s="205"/>
      <c r="N47" s="205"/>
      <c r="O47" s="205"/>
      <c r="P47" s="206"/>
    </row>
    <row r="48" spans="1:16" ht="30" customHeight="1">
      <c r="A48" s="201" t="s">
        <v>566</v>
      </c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3"/>
    </row>
    <row r="49" spans="1:16" s="80" customFormat="1" ht="30" customHeight="1">
      <c r="A49" s="189" t="s">
        <v>549</v>
      </c>
      <c r="B49" s="74" t="s">
        <v>224</v>
      </c>
      <c r="C49" s="78"/>
      <c r="D49" s="74" t="s">
        <v>226</v>
      </c>
      <c r="E49" s="79"/>
      <c r="F49" s="74" t="s">
        <v>228</v>
      </c>
      <c r="G49" s="79"/>
      <c r="H49" s="204" t="s">
        <v>550</v>
      </c>
      <c r="I49" s="205"/>
      <c r="J49" s="205"/>
      <c r="K49" s="205"/>
      <c r="L49" s="205"/>
      <c r="M49" s="205"/>
      <c r="N49" s="205"/>
      <c r="O49" s="205"/>
      <c r="P49" s="206"/>
    </row>
    <row r="50" spans="1:16" ht="30" customHeight="1">
      <c r="A50" s="201" t="s">
        <v>567</v>
      </c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3"/>
    </row>
    <row r="51" spans="1:16" s="80" customFormat="1" ht="30" customHeight="1">
      <c r="A51" s="189" t="s">
        <v>549</v>
      </c>
      <c r="B51" s="74" t="s">
        <v>224</v>
      </c>
      <c r="C51" s="78"/>
      <c r="D51" s="74" t="s">
        <v>226</v>
      </c>
      <c r="E51" s="79"/>
      <c r="F51" s="74" t="s">
        <v>228</v>
      </c>
      <c r="G51" s="79"/>
      <c r="H51" s="204" t="s">
        <v>550</v>
      </c>
      <c r="I51" s="205"/>
      <c r="J51" s="205"/>
      <c r="K51" s="205"/>
      <c r="L51" s="205"/>
      <c r="M51" s="205"/>
      <c r="N51" s="205"/>
      <c r="O51" s="205"/>
      <c r="P51" s="206"/>
    </row>
    <row r="52" spans="1:16" ht="30" customHeight="1">
      <c r="A52" s="201" t="s">
        <v>568</v>
      </c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3"/>
    </row>
    <row r="53" spans="1:16" s="80" customFormat="1" ht="30" customHeight="1">
      <c r="A53" s="189" t="s">
        <v>549</v>
      </c>
      <c r="B53" s="74" t="s">
        <v>224</v>
      </c>
      <c r="C53" s="78"/>
      <c r="D53" s="74" t="s">
        <v>226</v>
      </c>
      <c r="E53" s="79"/>
      <c r="F53" s="74" t="s">
        <v>228</v>
      </c>
      <c r="G53" s="79"/>
      <c r="H53" s="204" t="s">
        <v>550</v>
      </c>
      <c r="I53" s="205"/>
      <c r="J53" s="205"/>
      <c r="K53" s="205"/>
      <c r="L53" s="205"/>
      <c r="M53" s="205"/>
      <c r="N53" s="205"/>
      <c r="O53" s="205"/>
      <c r="P53" s="206"/>
    </row>
    <row r="54" spans="1:16" ht="30" customHeight="1">
      <c r="A54" s="201" t="s">
        <v>569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3"/>
    </row>
    <row r="55" spans="1:16" s="80" customFormat="1" ht="30" customHeight="1">
      <c r="A55" s="189" t="s">
        <v>549</v>
      </c>
      <c r="B55" s="74" t="s">
        <v>224</v>
      </c>
      <c r="C55" s="78"/>
      <c r="D55" s="74" t="s">
        <v>226</v>
      </c>
      <c r="E55" s="79"/>
      <c r="F55" s="74" t="s">
        <v>228</v>
      </c>
      <c r="G55" s="79"/>
      <c r="H55" s="204" t="s">
        <v>550</v>
      </c>
      <c r="I55" s="205"/>
      <c r="J55" s="205"/>
      <c r="K55" s="205"/>
      <c r="L55" s="205"/>
      <c r="M55" s="205"/>
      <c r="N55" s="205"/>
      <c r="O55" s="205"/>
      <c r="P55" s="206"/>
    </row>
    <row r="56" spans="1:16" ht="30" customHeight="1">
      <c r="A56" s="201" t="s">
        <v>570</v>
      </c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3"/>
    </row>
    <row r="57" spans="1:16" s="80" customFormat="1" ht="30" customHeight="1">
      <c r="A57" s="189" t="s">
        <v>549</v>
      </c>
      <c r="B57" s="74" t="s">
        <v>224</v>
      </c>
      <c r="C57" s="78"/>
      <c r="D57" s="74" t="s">
        <v>226</v>
      </c>
      <c r="E57" s="79"/>
      <c r="F57" s="74" t="s">
        <v>228</v>
      </c>
      <c r="G57" s="79"/>
      <c r="H57" s="204" t="s">
        <v>550</v>
      </c>
      <c r="I57" s="205"/>
      <c r="J57" s="205"/>
      <c r="K57" s="205"/>
      <c r="L57" s="205"/>
      <c r="M57" s="205"/>
      <c r="N57" s="205"/>
      <c r="O57" s="205"/>
      <c r="P57" s="206"/>
    </row>
    <row r="58" spans="1:16" ht="30" customHeight="1">
      <c r="A58" s="201" t="s">
        <v>571</v>
      </c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3"/>
    </row>
    <row r="59" spans="1:16" s="80" customFormat="1" ht="30" customHeight="1">
      <c r="A59" s="189" t="s">
        <v>549</v>
      </c>
      <c r="B59" s="74" t="s">
        <v>224</v>
      </c>
      <c r="C59" s="78"/>
      <c r="D59" s="74" t="s">
        <v>226</v>
      </c>
      <c r="E59" s="79"/>
      <c r="F59" s="74" t="s">
        <v>228</v>
      </c>
      <c r="G59" s="79"/>
      <c r="H59" s="204" t="s">
        <v>550</v>
      </c>
      <c r="I59" s="205"/>
      <c r="J59" s="205"/>
      <c r="K59" s="205"/>
      <c r="L59" s="205"/>
      <c r="M59" s="205"/>
      <c r="N59" s="205"/>
      <c r="O59" s="205"/>
      <c r="P59" s="206"/>
    </row>
    <row r="60" spans="1:16" ht="30" customHeight="1">
      <c r="A60" s="201" t="s">
        <v>572</v>
      </c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3"/>
    </row>
    <row r="61" spans="1:16" s="80" customFormat="1" ht="30" customHeight="1">
      <c r="A61" s="189" t="s">
        <v>549</v>
      </c>
      <c r="B61" s="74" t="s">
        <v>224</v>
      </c>
      <c r="C61" s="78"/>
      <c r="D61" s="74" t="s">
        <v>226</v>
      </c>
      <c r="E61" s="79"/>
      <c r="F61" s="74" t="s">
        <v>228</v>
      </c>
      <c r="G61" s="79"/>
      <c r="H61" s="204" t="s">
        <v>550</v>
      </c>
      <c r="I61" s="205"/>
      <c r="J61" s="205"/>
      <c r="K61" s="205"/>
      <c r="L61" s="205"/>
      <c r="M61" s="205"/>
      <c r="N61" s="205"/>
      <c r="O61" s="205"/>
      <c r="P61" s="206"/>
    </row>
    <row r="62" spans="1:16" ht="30" customHeight="1">
      <c r="A62" s="201" t="s">
        <v>573</v>
      </c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3"/>
    </row>
    <row r="63" spans="1:16" s="80" customFormat="1" ht="30" customHeight="1">
      <c r="A63" s="189" t="s">
        <v>549</v>
      </c>
      <c r="B63" s="74" t="s">
        <v>224</v>
      </c>
      <c r="C63" s="78"/>
      <c r="D63" s="74" t="s">
        <v>226</v>
      </c>
      <c r="E63" s="79"/>
      <c r="F63" s="74" t="s">
        <v>228</v>
      </c>
      <c r="G63" s="79"/>
      <c r="H63" s="204" t="s">
        <v>550</v>
      </c>
      <c r="I63" s="205"/>
      <c r="J63" s="205"/>
      <c r="K63" s="205"/>
      <c r="L63" s="205"/>
      <c r="M63" s="205"/>
      <c r="N63" s="205"/>
      <c r="O63" s="205"/>
      <c r="P63" s="206"/>
    </row>
    <row r="64" spans="1:16" ht="30" customHeight="1">
      <c r="A64" s="201" t="s">
        <v>574</v>
      </c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3"/>
    </row>
    <row r="65" spans="1:16" s="80" customFormat="1" ht="30" customHeight="1">
      <c r="A65" s="189" t="s">
        <v>549</v>
      </c>
      <c r="B65" s="74" t="s">
        <v>224</v>
      </c>
      <c r="C65" s="78"/>
      <c r="D65" s="74" t="s">
        <v>226</v>
      </c>
      <c r="E65" s="79"/>
      <c r="F65" s="74" t="s">
        <v>228</v>
      </c>
      <c r="G65" s="79"/>
      <c r="H65" s="204" t="s">
        <v>550</v>
      </c>
      <c r="I65" s="205"/>
      <c r="J65" s="205"/>
      <c r="K65" s="205"/>
      <c r="L65" s="205"/>
      <c r="M65" s="205"/>
      <c r="N65" s="205"/>
      <c r="O65" s="205"/>
      <c r="P65" s="206"/>
    </row>
    <row r="66" spans="1:16" ht="30" customHeight="1">
      <c r="A66" s="201" t="s">
        <v>575</v>
      </c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3"/>
    </row>
    <row r="67" spans="1:16" s="80" customFormat="1" ht="30" customHeight="1">
      <c r="A67" s="189" t="s">
        <v>549</v>
      </c>
      <c r="B67" s="74" t="s">
        <v>224</v>
      </c>
      <c r="C67" s="78"/>
      <c r="D67" s="74" t="s">
        <v>226</v>
      </c>
      <c r="E67" s="79"/>
      <c r="F67" s="74" t="s">
        <v>228</v>
      </c>
      <c r="G67" s="79"/>
      <c r="H67" s="204" t="s">
        <v>550</v>
      </c>
      <c r="I67" s="205"/>
      <c r="J67" s="205"/>
      <c r="K67" s="205"/>
      <c r="L67" s="205"/>
      <c r="M67" s="205"/>
      <c r="N67" s="205"/>
      <c r="O67" s="205"/>
      <c r="P67" s="206"/>
    </row>
    <row r="68" spans="1:16" ht="30" customHeight="1">
      <c r="A68" s="201" t="s">
        <v>576</v>
      </c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3"/>
    </row>
    <row r="69" spans="1:16" s="80" customFormat="1" ht="30" customHeight="1">
      <c r="A69" s="189" t="s">
        <v>549</v>
      </c>
      <c r="B69" s="74" t="s">
        <v>224</v>
      </c>
      <c r="C69" s="78"/>
      <c r="D69" s="74" t="s">
        <v>226</v>
      </c>
      <c r="E69" s="79"/>
      <c r="F69" s="74" t="s">
        <v>228</v>
      </c>
      <c r="G69" s="79"/>
      <c r="H69" s="204" t="s">
        <v>550</v>
      </c>
      <c r="I69" s="205"/>
      <c r="J69" s="205"/>
      <c r="K69" s="205"/>
      <c r="L69" s="205"/>
      <c r="M69" s="205"/>
      <c r="N69" s="205"/>
      <c r="O69" s="205"/>
      <c r="P69" s="206"/>
    </row>
    <row r="70" spans="1:16" ht="30" customHeight="1">
      <c r="A70" s="201" t="s">
        <v>577</v>
      </c>
      <c r="B70" s="202"/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3"/>
    </row>
    <row r="71" spans="1:16" s="80" customFormat="1" ht="30" customHeight="1">
      <c r="A71" s="189" t="s">
        <v>549</v>
      </c>
      <c r="B71" s="74" t="s">
        <v>224</v>
      </c>
      <c r="C71" s="78"/>
      <c r="D71" s="74" t="s">
        <v>226</v>
      </c>
      <c r="E71" s="79"/>
      <c r="F71" s="74" t="s">
        <v>228</v>
      </c>
      <c r="G71" s="79"/>
      <c r="H71" s="204" t="s">
        <v>550</v>
      </c>
      <c r="I71" s="205"/>
      <c r="J71" s="205"/>
      <c r="K71" s="205"/>
      <c r="L71" s="205"/>
      <c r="M71" s="205"/>
      <c r="N71" s="205"/>
      <c r="O71" s="205"/>
      <c r="P71" s="206"/>
    </row>
    <row r="72" spans="1:16" ht="30" customHeight="1">
      <c r="A72" s="201" t="s">
        <v>578</v>
      </c>
      <c r="B72" s="202"/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3"/>
    </row>
    <row r="73" spans="1:16" s="80" customFormat="1" ht="30" customHeight="1">
      <c r="A73" s="189" t="s">
        <v>549</v>
      </c>
      <c r="B73" s="74" t="s">
        <v>224</v>
      </c>
      <c r="C73" s="78"/>
      <c r="D73" s="74" t="s">
        <v>226</v>
      </c>
      <c r="E73" s="79"/>
      <c r="F73" s="74" t="s">
        <v>228</v>
      </c>
      <c r="G73" s="79"/>
      <c r="H73" s="204" t="s">
        <v>550</v>
      </c>
      <c r="I73" s="205"/>
      <c r="J73" s="205"/>
      <c r="K73" s="205"/>
      <c r="L73" s="205"/>
      <c r="M73" s="205"/>
      <c r="N73" s="205"/>
      <c r="O73" s="205"/>
      <c r="P73" s="206"/>
    </row>
    <row r="74" spans="1:16" ht="30" customHeight="1">
      <c r="A74" s="201" t="s">
        <v>579</v>
      </c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3"/>
    </row>
    <row r="75" spans="1:16" s="80" customFormat="1" ht="30" customHeight="1">
      <c r="A75" s="189" t="s">
        <v>549</v>
      </c>
      <c r="B75" s="74" t="s">
        <v>224</v>
      </c>
      <c r="C75" s="78"/>
      <c r="D75" s="74" t="s">
        <v>226</v>
      </c>
      <c r="E75" s="79"/>
      <c r="F75" s="74" t="s">
        <v>228</v>
      </c>
      <c r="G75" s="79"/>
      <c r="H75" s="204" t="s">
        <v>550</v>
      </c>
      <c r="I75" s="205"/>
      <c r="J75" s="205"/>
      <c r="K75" s="205"/>
      <c r="L75" s="205"/>
      <c r="M75" s="205"/>
      <c r="N75" s="205"/>
      <c r="O75" s="205"/>
      <c r="P75" s="206"/>
    </row>
    <row r="76" spans="1:16" ht="30" customHeight="1">
      <c r="A76" s="201" t="s">
        <v>580</v>
      </c>
      <c r="B76" s="202"/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2"/>
      <c r="P76" s="203"/>
    </row>
    <row r="77" spans="1:16" s="80" customFormat="1" ht="30" customHeight="1">
      <c r="A77" s="189" t="s">
        <v>549</v>
      </c>
      <c r="B77" s="74" t="s">
        <v>224</v>
      </c>
      <c r="C77" s="78"/>
      <c r="D77" s="74" t="s">
        <v>226</v>
      </c>
      <c r="E77" s="79"/>
      <c r="F77" s="74" t="s">
        <v>228</v>
      </c>
      <c r="G77" s="79"/>
      <c r="H77" s="204" t="s">
        <v>550</v>
      </c>
      <c r="I77" s="205"/>
      <c r="J77" s="205"/>
      <c r="K77" s="205"/>
      <c r="L77" s="205"/>
      <c r="M77" s="205"/>
      <c r="N77" s="205"/>
      <c r="O77" s="205"/>
      <c r="P77" s="206"/>
    </row>
    <row r="78" spans="1:16" ht="30" customHeight="1">
      <c r="A78" s="201" t="s">
        <v>581</v>
      </c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202"/>
      <c r="O78" s="202"/>
      <c r="P78" s="203"/>
    </row>
    <row r="79" spans="1:16" s="80" customFormat="1" ht="30" customHeight="1">
      <c r="A79" s="189" t="s">
        <v>549</v>
      </c>
      <c r="B79" s="74" t="s">
        <v>224</v>
      </c>
      <c r="C79" s="78"/>
      <c r="D79" s="74" t="s">
        <v>226</v>
      </c>
      <c r="E79" s="79"/>
      <c r="F79" s="74" t="s">
        <v>228</v>
      </c>
      <c r="G79" s="79"/>
      <c r="H79" s="204" t="s">
        <v>550</v>
      </c>
      <c r="I79" s="205"/>
      <c r="J79" s="205"/>
      <c r="K79" s="205"/>
      <c r="L79" s="205"/>
      <c r="M79" s="205"/>
      <c r="N79" s="205"/>
      <c r="O79" s="205"/>
      <c r="P79" s="206"/>
    </row>
    <row r="80" spans="1:16" ht="30" customHeight="1">
      <c r="A80" s="201" t="s">
        <v>582</v>
      </c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3"/>
    </row>
    <row r="81" spans="1:16" s="80" customFormat="1" ht="30" customHeight="1">
      <c r="A81" s="189" t="s">
        <v>549</v>
      </c>
      <c r="B81" s="74" t="s">
        <v>224</v>
      </c>
      <c r="C81" s="78"/>
      <c r="D81" s="74" t="s">
        <v>226</v>
      </c>
      <c r="E81" s="79"/>
      <c r="F81" s="74" t="s">
        <v>228</v>
      </c>
      <c r="G81" s="79"/>
      <c r="H81" s="204" t="s">
        <v>550</v>
      </c>
      <c r="I81" s="205"/>
      <c r="J81" s="205"/>
      <c r="K81" s="205"/>
      <c r="L81" s="205"/>
      <c r="M81" s="205"/>
      <c r="N81" s="205"/>
      <c r="O81" s="205"/>
      <c r="P81" s="206"/>
    </row>
    <row r="82" spans="1:16" ht="30" customHeight="1">
      <c r="A82" s="201" t="s">
        <v>583</v>
      </c>
      <c r="B82" s="202"/>
      <c r="C82" s="202"/>
      <c r="D82" s="202"/>
      <c r="E82" s="202"/>
      <c r="F82" s="202"/>
      <c r="G82" s="202"/>
      <c r="H82" s="202"/>
      <c r="I82" s="202"/>
      <c r="J82" s="202"/>
      <c r="K82" s="202"/>
      <c r="L82" s="202"/>
      <c r="M82" s="202"/>
      <c r="N82" s="202"/>
      <c r="O82" s="202"/>
      <c r="P82" s="203"/>
    </row>
    <row r="83" spans="1:16" s="80" customFormat="1" ht="30" customHeight="1">
      <c r="A83" s="189" t="s">
        <v>549</v>
      </c>
      <c r="B83" s="74" t="s">
        <v>224</v>
      </c>
      <c r="C83" s="78"/>
      <c r="D83" s="74" t="s">
        <v>226</v>
      </c>
      <c r="E83" s="79"/>
      <c r="F83" s="74" t="s">
        <v>228</v>
      </c>
      <c r="G83" s="79"/>
      <c r="H83" s="204" t="s">
        <v>550</v>
      </c>
      <c r="I83" s="205"/>
      <c r="J83" s="205"/>
      <c r="K83" s="205"/>
      <c r="L83" s="205"/>
      <c r="M83" s="205"/>
      <c r="N83" s="205"/>
      <c r="O83" s="205"/>
      <c r="P83" s="206"/>
    </row>
    <row r="84" spans="1:16" ht="30" customHeight="1">
      <c r="A84" s="201" t="s">
        <v>584</v>
      </c>
      <c r="B84" s="202"/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2"/>
      <c r="P84" s="203"/>
    </row>
    <row r="85" spans="1:16" s="80" customFormat="1" ht="30" customHeight="1">
      <c r="A85" s="189" t="s">
        <v>549</v>
      </c>
      <c r="B85" s="74" t="s">
        <v>224</v>
      </c>
      <c r="C85" s="78"/>
      <c r="D85" s="74" t="s">
        <v>226</v>
      </c>
      <c r="E85" s="79"/>
      <c r="F85" s="74" t="s">
        <v>228</v>
      </c>
      <c r="G85" s="79"/>
      <c r="H85" s="204" t="s">
        <v>550</v>
      </c>
      <c r="I85" s="205"/>
      <c r="J85" s="205"/>
      <c r="K85" s="205"/>
      <c r="L85" s="205"/>
      <c r="M85" s="205"/>
      <c r="N85" s="205"/>
      <c r="O85" s="205"/>
      <c r="P85" s="206"/>
    </row>
    <row r="86" spans="1:16" ht="30" customHeight="1">
      <c r="A86" s="201" t="s">
        <v>585</v>
      </c>
      <c r="B86" s="202"/>
      <c r="C86" s="202"/>
      <c r="D86" s="202"/>
      <c r="E86" s="202"/>
      <c r="F86" s="202"/>
      <c r="G86" s="202"/>
      <c r="H86" s="202"/>
      <c r="I86" s="202"/>
      <c r="J86" s="202"/>
      <c r="K86" s="202"/>
      <c r="L86" s="202"/>
      <c r="M86" s="202"/>
      <c r="N86" s="202"/>
      <c r="O86" s="202"/>
      <c r="P86" s="203"/>
    </row>
    <row r="87" spans="1:16" s="80" customFormat="1" ht="30" customHeight="1">
      <c r="A87" s="189" t="s">
        <v>549</v>
      </c>
      <c r="B87" s="74" t="s">
        <v>224</v>
      </c>
      <c r="C87" s="78"/>
      <c r="D87" s="74" t="s">
        <v>226</v>
      </c>
      <c r="E87" s="79"/>
      <c r="F87" s="74" t="s">
        <v>228</v>
      </c>
      <c r="G87" s="79"/>
      <c r="H87" s="204" t="s">
        <v>550</v>
      </c>
      <c r="I87" s="205"/>
      <c r="J87" s="205"/>
      <c r="K87" s="205"/>
      <c r="L87" s="205"/>
      <c r="M87" s="205"/>
      <c r="N87" s="205"/>
      <c r="O87" s="205"/>
      <c r="P87" s="206"/>
    </row>
    <row r="88" spans="1:16" ht="30" customHeight="1">
      <c r="A88" s="201" t="s">
        <v>586</v>
      </c>
      <c r="B88" s="202"/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02"/>
      <c r="O88" s="202"/>
      <c r="P88" s="203"/>
    </row>
    <row r="89" spans="1:16" s="80" customFormat="1" ht="30" customHeight="1">
      <c r="A89" s="189" t="s">
        <v>549</v>
      </c>
      <c r="B89" s="74" t="s">
        <v>224</v>
      </c>
      <c r="C89" s="78"/>
      <c r="D89" s="74" t="s">
        <v>226</v>
      </c>
      <c r="E89" s="79"/>
      <c r="F89" s="74" t="s">
        <v>228</v>
      </c>
      <c r="G89" s="79"/>
      <c r="H89" s="204" t="s">
        <v>550</v>
      </c>
      <c r="I89" s="205"/>
      <c r="J89" s="205"/>
      <c r="K89" s="205"/>
      <c r="L89" s="205"/>
      <c r="M89" s="205"/>
      <c r="N89" s="205"/>
      <c r="O89" s="205"/>
      <c r="P89" s="206"/>
    </row>
    <row r="90" spans="1:16" ht="30" customHeight="1">
      <c r="A90" s="201" t="s">
        <v>587</v>
      </c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02"/>
      <c r="O90" s="202"/>
      <c r="P90" s="203"/>
    </row>
    <row r="91" spans="1:16" s="80" customFormat="1" ht="30" customHeight="1">
      <c r="A91" s="189" t="s">
        <v>549</v>
      </c>
      <c r="B91" s="74" t="s">
        <v>224</v>
      </c>
      <c r="C91" s="78"/>
      <c r="D91" s="74" t="s">
        <v>226</v>
      </c>
      <c r="E91" s="79"/>
      <c r="F91" s="74" t="s">
        <v>228</v>
      </c>
      <c r="G91" s="79"/>
      <c r="H91" s="204" t="s">
        <v>550</v>
      </c>
      <c r="I91" s="205"/>
      <c r="J91" s="205"/>
      <c r="K91" s="205"/>
      <c r="L91" s="205"/>
      <c r="M91" s="205"/>
      <c r="N91" s="205"/>
      <c r="O91" s="205"/>
      <c r="P91" s="206"/>
    </row>
    <row r="92" spans="1:16" ht="30" customHeight="1">
      <c r="A92" s="201" t="s">
        <v>588</v>
      </c>
      <c r="B92" s="202"/>
      <c r="C92" s="202"/>
      <c r="D92" s="202"/>
      <c r="E92" s="202"/>
      <c r="F92" s="202"/>
      <c r="G92" s="202"/>
      <c r="H92" s="202"/>
      <c r="I92" s="202"/>
      <c r="J92" s="202"/>
      <c r="K92" s="202"/>
      <c r="L92" s="202"/>
      <c r="M92" s="202"/>
      <c r="N92" s="202"/>
      <c r="O92" s="202"/>
      <c r="P92" s="203"/>
    </row>
    <row r="93" spans="1:16" s="80" customFormat="1" ht="30" customHeight="1">
      <c r="A93" s="189" t="s">
        <v>549</v>
      </c>
      <c r="B93" s="74" t="s">
        <v>224</v>
      </c>
      <c r="C93" s="78"/>
      <c r="D93" s="74" t="s">
        <v>226</v>
      </c>
      <c r="E93" s="79"/>
      <c r="F93" s="74" t="s">
        <v>228</v>
      </c>
      <c r="G93" s="79"/>
      <c r="H93" s="204" t="s">
        <v>550</v>
      </c>
      <c r="I93" s="205"/>
      <c r="J93" s="205"/>
      <c r="K93" s="205"/>
      <c r="L93" s="205"/>
      <c r="M93" s="205"/>
      <c r="N93" s="205"/>
      <c r="O93" s="205"/>
      <c r="P93" s="206"/>
    </row>
    <row r="94" spans="1:16" ht="30" customHeight="1">
      <c r="A94" s="201" t="s">
        <v>589</v>
      </c>
      <c r="B94" s="202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02"/>
      <c r="O94" s="202"/>
      <c r="P94" s="203"/>
    </row>
    <row r="95" spans="1:16" s="80" customFormat="1" ht="30" customHeight="1">
      <c r="A95" s="189" t="s">
        <v>549</v>
      </c>
      <c r="B95" s="74" t="s">
        <v>224</v>
      </c>
      <c r="C95" s="78"/>
      <c r="D95" s="74" t="s">
        <v>226</v>
      </c>
      <c r="E95" s="79"/>
      <c r="F95" s="74" t="s">
        <v>228</v>
      </c>
      <c r="G95" s="79"/>
      <c r="H95" s="204" t="s">
        <v>550</v>
      </c>
      <c r="I95" s="205"/>
      <c r="J95" s="205"/>
      <c r="K95" s="205"/>
      <c r="L95" s="205"/>
      <c r="M95" s="205"/>
      <c r="N95" s="205"/>
      <c r="O95" s="205"/>
      <c r="P95" s="206"/>
    </row>
    <row r="96" spans="1:16" ht="30" customHeight="1">
      <c r="A96" s="201" t="s">
        <v>590</v>
      </c>
      <c r="B96" s="202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02"/>
      <c r="O96" s="202"/>
      <c r="P96" s="203"/>
    </row>
    <row r="97" spans="1:16" s="80" customFormat="1" ht="30" customHeight="1">
      <c r="A97" s="189" t="s">
        <v>549</v>
      </c>
      <c r="B97" s="74" t="s">
        <v>224</v>
      </c>
      <c r="C97" s="78"/>
      <c r="D97" s="74" t="s">
        <v>226</v>
      </c>
      <c r="E97" s="79"/>
      <c r="F97" s="74" t="s">
        <v>228</v>
      </c>
      <c r="G97" s="79"/>
      <c r="H97" s="204" t="s">
        <v>550</v>
      </c>
      <c r="I97" s="205"/>
      <c r="J97" s="205"/>
      <c r="K97" s="205"/>
      <c r="L97" s="205"/>
      <c r="M97" s="205"/>
      <c r="N97" s="205"/>
      <c r="O97" s="205"/>
      <c r="P97" s="206"/>
    </row>
    <row r="98" spans="1:16" ht="30" customHeight="1">
      <c r="A98" s="201" t="s">
        <v>591</v>
      </c>
      <c r="B98" s="202"/>
      <c r="C98" s="202"/>
      <c r="D98" s="202"/>
      <c r="E98" s="202"/>
      <c r="F98" s="202"/>
      <c r="G98" s="202"/>
      <c r="H98" s="202"/>
      <c r="I98" s="202"/>
      <c r="J98" s="202"/>
      <c r="K98" s="202"/>
      <c r="L98" s="202"/>
      <c r="M98" s="202"/>
      <c r="N98" s="202"/>
      <c r="O98" s="202"/>
      <c r="P98" s="203"/>
    </row>
    <row r="99" spans="1:16" s="80" customFormat="1" ht="30" customHeight="1">
      <c r="A99" s="189" t="s">
        <v>549</v>
      </c>
      <c r="B99" s="74" t="s">
        <v>224</v>
      </c>
      <c r="C99" s="78"/>
      <c r="D99" s="74" t="s">
        <v>226</v>
      </c>
      <c r="E99" s="79"/>
      <c r="F99" s="74" t="s">
        <v>228</v>
      </c>
      <c r="G99" s="79"/>
      <c r="H99" s="204" t="s">
        <v>550</v>
      </c>
      <c r="I99" s="205"/>
      <c r="J99" s="205"/>
      <c r="K99" s="205"/>
      <c r="L99" s="205"/>
      <c r="M99" s="205"/>
      <c r="N99" s="205"/>
      <c r="O99" s="205"/>
      <c r="P99" s="206"/>
    </row>
    <row r="100" spans="1:16" ht="30" customHeight="1">
      <c r="A100" s="201" t="s">
        <v>592</v>
      </c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3"/>
    </row>
    <row r="101" spans="1:16" s="80" customFormat="1" ht="30" customHeight="1">
      <c r="A101" s="189" t="s">
        <v>549</v>
      </c>
      <c r="B101" s="74" t="s">
        <v>224</v>
      </c>
      <c r="C101" s="78"/>
      <c r="D101" s="74" t="s">
        <v>226</v>
      </c>
      <c r="E101" s="79"/>
      <c r="F101" s="74" t="s">
        <v>228</v>
      </c>
      <c r="G101" s="79"/>
      <c r="H101" s="204" t="s">
        <v>550</v>
      </c>
      <c r="I101" s="205"/>
      <c r="J101" s="205"/>
      <c r="K101" s="205"/>
      <c r="L101" s="205"/>
      <c r="M101" s="205"/>
      <c r="N101" s="205"/>
      <c r="O101" s="205"/>
      <c r="P101" s="206"/>
    </row>
    <row r="102" spans="1:16" ht="30" customHeight="1">
      <c r="A102" s="201" t="s">
        <v>593</v>
      </c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202"/>
      <c r="O102" s="202"/>
      <c r="P102" s="203"/>
    </row>
    <row r="103" spans="1:16" s="80" customFormat="1" ht="30" customHeight="1">
      <c r="A103" s="189" t="s">
        <v>549</v>
      </c>
      <c r="B103" s="74" t="s">
        <v>224</v>
      </c>
      <c r="C103" s="78"/>
      <c r="D103" s="74" t="s">
        <v>226</v>
      </c>
      <c r="E103" s="79"/>
      <c r="F103" s="74" t="s">
        <v>228</v>
      </c>
      <c r="G103" s="79"/>
      <c r="H103" s="204" t="s">
        <v>550</v>
      </c>
      <c r="I103" s="205"/>
      <c r="J103" s="205"/>
      <c r="K103" s="205"/>
      <c r="L103" s="205"/>
      <c r="M103" s="205"/>
      <c r="N103" s="205"/>
      <c r="O103" s="205"/>
      <c r="P103" s="206"/>
    </row>
    <row r="104" spans="1:16" ht="30" customHeight="1">
      <c r="A104" s="201" t="s">
        <v>594</v>
      </c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3"/>
    </row>
    <row r="105" spans="1:16" s="80" customFormat="1" ht="30" customHeight="1">
      <c r="A105" s="189" t="s">
        <v>549</v>
      </c>
      <c r="B105" s="74" t="s">
        <v>224</v>
      </c>
      <c r="C105" s="78"/>
      <c r="D105" s="74" t="s">
        <v>226</v>
      </c>
      <c r="E105" s="79"/>
      <c r="F105" s="74" t="s">
        <v>228</v>
      </c>
      <c r="G105" s="79"/>
      <c r="H105" s="204" t="s">
        <v>550</v>
      </c>
      <c r="I105" s="205"/>
      <c r="J105" s="205"/>
      <c r="K105" s="205"/>
      <c r="L105" s="205"/>
      <c r="M105" s="205"/>
      <c r="N105" s="205"/>
      <c r="O105" s="205"/>
      <c r="P105" s="206"/>
    </row>
    <row r="106" spans="1:16" ht="30" customHeight="1">
      <c r="A106" s="201" t="s">
        <v>595</v>
      </c>
      <c r="B106" s="202"/>
      <c r="C106" s="202"/>
      <c r="D106" s="202"/>
      <c r="E106" s="202"/>
      <c r="F106" s="202"/>
      <c r="G106" s="202"/>
      <c r="H106" s="202"/>
      <c r="I106" s="202"/>
      <c r="J106" s="202"/>
      <c r="K106" s="202"/>
      <c r="L106" s="202"/>
      <c r="M106" s="202"/>
      <c r="N106" s="202"/>
      <c r="O106" s="202"/>
      <c r="P106" s="203"/>
    </row>
    <row r="107" spans="1:16" s="80" customFormat="1" ht="30" customHeight="1">
      <c r="A107" s="189" t="s">
        <v>549</v>
      </c>
      <c r="B107" s="74" t="s">
        <v>224</v>
      </c>
      <c r="C107" s="78"/>
      <c r="D107" s="74" t="s">
        <v>226</v>
      </c>
      <c r="E107" s="79"/>
      <c r="F107" s="74" t="s">
        <v>228</v>
      </c>
      <c r="G107" s="79"/>
      <c r="H107" s="204" t="s">
        <v>550</v>
      </c>
      <c r="I107" s="205"/>
      <c r="J107" s="205"/>
      <c r="K107" s="205"/>
      <c r="L107" s="205"/>
      <c r="M107" s="205"/>
      <c r="N107" s="205"/>
      <c r="O107" s="205"/>
      <c r="P107" s="206"/>
    </row>
    <row r="108" spans="1:16" ht="30" customHeight="1">
      <c r="A108" s="201" t="s">
        <v>596</v>
      </c>
      <c r="B108" s="202"/>
      <c r="C108" s="202"/>
      <c r="D108" s="202"/>
      <c r="E108" s="202"/>
      <c r="F108" s="202"/>
      <c r="G108" s="202"/>
      <c r="H108" s="202"/>
      <c r="I108" s="202"/>
      <c r="J108" s="202"/>
      <c r="K108" s="202"/>
      <c r="L108" s="202"/>
      <c r="M108" s="202"/>
      <c r="N108" s="202"/>
      <c r="O108" s="202"/>
      <c r="P108" s="203"/>
    </row>
    <row r="109" spans="1:16" s="80" customFormat="1" ht="30" customHeight="1">
      <c r="A109" s="189" t="s">
        <v>549</v>
      </c>
      <c r="B109" s="74" t="s">
        <v>224</v>
      </c>
      <c r="C109" s="78"/>
      <c r="D109" s="74" t="s">
        <v>226</v>
      </c>
      <c r="E109" s="79"/>
      <c r="F109" s="74" t="s">
        <v>228</v>
      </c>
      <c r="G109" s="79"/>
      <c r="H109" s="204" t="s">
        <v>550</v>
      </c>
      <c r="I109" s="205"/>
      <c r="J109" s="205"/>
      <c r="K109" s="205"/>
      <c r="L109" s="205"/>
      <c r="M109" s="205"/>
      <c r="N109" s="205"/>
      <c r="O109" s="205"/>
      <c r="P109" s="206"/>
    </row>
    <row r="110" spans="1:16" ht="30" customHeight="1">
      <c r="A110" s="201" t="s">
        <v>597</v>
      </c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02"/>
      <c r="O110" s="202"/>
      <c r="P110" s="203"/>
    </row>
    <row r="111" spans="1:16" s="80" customFormat="1" ht="30" customHeight="1">
      <c r="A111" s="189" t="s">
        <v>549</v>
      </c>
      <c r="B111" s="74" t="s">
        <v>224</v>
      </c>
      <c r="C111" s="78"/>
      <c r="D111" s="74" t="s">
        <v>226</v>
      </c>
      <c r="E111" s="79"/>
      <c r="F111" s="74" t="s">
        <v>228</v>
      </c>
      <c r="G111" s="79"/>
      <c r="H111" s="204" t="s">
        <v>550</v>
      </c>
      <c r="I111" s="205"/>
      <c r="J111" s="205"/>
      <c r="K111" s="205"/>
      <c r="L111" s="205"/>
      <c r="M111" s="205"/>
      <c r="N111" s="205"/>
      <c r="O111" s="205"/>
      <c r="P111" s="206"/>
    </row>
    <row r="112" spans="1:16" ht="30" customHeight="1">
      <c r="A112" s="201" t="s">
        <v>598</v>
      </c>
      <c r="B112" s="202"/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  <c r="N112" s="202"/>
      <c r="O112" s="202"/>
      <c r="P112" s="203"/>
    </row>
    <row r="113" spans="1:16" s="80" customFormat="1" ht="30" customHeight="1">
      <c r="A113" s="189" t="s">
        <v>549</v>
      </c>
      <c r="B113" s="74" t="s">
        <v>224</v>
      </c>
      <c r="C113" s="78"/>
      <c r="D113" s="74" t="s">
        <v>226</v>
      </c>
      <c r="E113" s="79"/>
      <c r="F113" s="74" t="s">
        <v>228</v>
      </c>
      <c r="G113" s="79"/>
      <c r="H113" s="204" t="s">
        <v>550</v>
      </c>
      <c r="I113" s="205"/>
      <c r="J113" s="205"/>
      <c r="K113" s="205"/>
      <c r="L113" s="205"/>
      <c r="M113" s="205"/>
      <c r="N113" s="205"/>
      <c r="O113" s="205"/>
      <c r="P113" s="206"/>
    </row>
    <row r="114" spans="1:16" ht="30" customHeight="1">
      <c r="A114" s="201" t="s">
        <v>599</v>
      </c>
      <c r="B114" s="202"/>
      <c r="C114" s="202"/>
      <c r="D114" s="202"/>
      <c r="E114" s="202"/>
      <c r="F114" s="202"/>
      <c r="G114" s="202"/>
      <c r="H114" s="202"/>
      <c r="I114" s="202"/>
      <c r="J114" s="202"/>
      <c r="K114" s="202"/>
      <c r="L114" s="202"/>
      <c r="M114" s="202"/>
      <c r="N114" s="202"/>
      <c r="O114" s="202"/>
      <c r="P114" s="203"/>
    </row>
    <row r="115" spans="1:16" s="80" customFormat="1" ht="30" customHeight="1">
      <c r="A115" s="189" t="s">
        <v>549</v>
      </c>
      <c r="B115" s="74" t="s">
        <v>224</v>
      </c>
      <c r="C115" s="78"/>
      <c r="D115" s="74" t="s">
        <v>226</v>
      </c>
      <c r="E115" s="79"/>
      <c r="F115" s="74" t="s">
        <v>228</v>
      </c>
      <c r="G115" s="79"/>
      <c r="H115" s="204" t="s">
        <v>550</v>
      </c>
      <c r="I115" s="205"/>
      <c r="J115" s="205"/>
      <c r="K115" s="205"/>
      <c r="L115" s="205"/>
      <c r="M115" s="205"/>
      <c r="N115" s="205"/>
      <c r="O115" s="205"/>
      <c r="P115" s="206"/>
    </row>
    <row r="116" spans="1:16" ht="30" customHeight="1">
      <c r="A116" s="201" t="s">
        <v>600</v>
      </c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02"/>
      <c r="O116" s="202"/>
      <c r="P116" s="203"/>
    </row>
    <row r="117" spans="1:16" s="80" customFormat="1" ht="30" customHeight="1">
      <c r="A117" s="189" t="s">
        <v>549</v>
      </c>
      <c r="B117" s="74" t="s">
        <v>224</v>
      </c>
      <c r="C117" s="78"/>
      <c r="D117" s="74" t="s">
        <v>226</v>
      </c>
      <c r="E117" s="79"/>
      <c r="F117" s="74" t="s">
        <v>228</v>
      </c>
      <c r="G117" s="79"/>
      <c r="H117" s="204" t="s">
        <v>550</v>
      </c>
      <c r="I117" s="205"/>
      <c r="J117" s="205"/>
      <c r="K117" s="205"/>
      <c r="L117" s="205"/>
      <c r="M117" s="205"/>
      <c r="N117" s="205"/>
      <c r="O117" s="205"/>
      <c r="P117" s="206"/>
    </row>
    <row r="118" spans="1:16" ht="30" customHeight="1">
      <c r="A118" s="201" t="s">
        <v>601</v>
      </c>
      <c r="B118" s="202"/>
      <c r="C118" s="202"/>
      <c r="D118" s="202"/>
      <c r="E118" s="202"/>
      <c r="F118" s="202"/>
      <c r="G118" s="202"/>
      <c r="H118" s="202"/>
      <c r="I118" s="202"/>
      <c r="J118" s="202"/>
      <c r="K118" s="202"/>
      <c r="L118" s="202"/>
      <c r="M118" s="202"/>
      <c r="N118" s="202"/>
      <c r="O118" s="202"/>
      <c r="P118" s="203"/>
    </row>
    <row r="119" spans="1:16" s="80" customFormat="1" ht="30" customHeight="1">
      <c r="A119" s="189" t="s">
        <v>549</v>
      </c>
      <c r="B119" s="74" t="s">
        <v>224</v>
      </c>
      <c r="C119" s="78"/>
      <c r="D119" s="74" t="s">
        <v>226</v>
      </c>
      <c r="E119" s="79"/>
      <c r="F119" s="74" t="s">
        <v>228</v>
      </c>
      <c r="G119" s="79"/>
      <c r="H119" s="204" t="s">
        <v>550</v>
      </c>
      <c r="I119" s="205"/>
      <c r="J119" s="205"/>
      <c r="K119" s="205"/>
      <c r="L119" s="205"/>
      <c r="M119" s="205"/>
      <c r="N119" s="205"/>
      <c r="O119" s="205"/>
      <c r="P119" s="206"/>
    </row>
    <row r="120" spans="1:16" ht="30" customHeight="1">
      <c r="A120" s="201" t="s">
        <v>602</v>
      </c>
      <c r="B120" s="202"/>
      <c r="C120" s="202"/>
      <c r="D120" s="202"/>
      <c r="E120" s="202"/>
      <c r="F120" s="202"/>
      <c r="G120" s="202"/>
      <c r="H120" s="202"/>
      <c r="I120" s="202"/>
      <c r="J120" s="202"/>
      <c r="K120" s="202"/>
      <c r="L120" s="202"/>
      <c r="M120" s="202"/>
      <c r="N120" s="202"/>
      <c r="O120" s="202"/>
      <c r="P120" s="203"/>
    </row>
    <row r="121" spans="1:16" s="80" customFormat="1" ht="30" customHeight="1">
      <c r="A121" s="189" t="s">
        <v>549</v>
      </c>
      <c r="B121" s="74" t="s">
        <v>224</v>
      </c>
      <c r="C121" s="78"/>
      <c r="D121" s="74" t="s">
        <v>226</v>
      </c>
      <c r="E121" s="79"/>
      <c r="F121" s="74" t="s">
        <v>228</v>
      </c>
      <c r="G121" s="79"/>
      <c r="H121" s="204" t="s">
        <v>550</v>
      </c>
      <c r="I121" s="205"/>
      <c r="J121" s="205"/>
      <c r="K121" s="205"/>
      <c r="L121" s="205"/>
      <c r="M121" s="205"/>
      <c r="N121" s="205"/>
      <c r="O121" s="205"/>
      <c r="P121" s="206"/>
    </row>
    <row r="122" spans="1:16" ht="30" customHeight="1">
      <c r="A122" s="201" t="s">
        <v>603</v>
      </c>
      <c r="B122" s="202"/>
      <c r="C122" s="202"/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3"/>
    </row>
    <row r="123" spans="1:16" s="80" customFormat="1" ht="30" customHeight="1">
      <c r="A123" s="189" t="s">
        <v>549</v>
      </c>
      <c r="B123" s="74" t="s">
        <v>224</v>
      </c>
      <c r="C123" s="78"/>
      <c r="D123" s="74" t="s">
        <v>226</v>
      </c>
      <c r="E123" s="79"/>
      <c r="F123" s="74" t="s">
        <v>228</v>
      </c>
      <c r="G123" s="79"/>
      <c r="H123" s="204" t="s">
        <v>550</v>
      </c>
      <c r="I123" s="205"/>
      <c r="J123" s="205"/>
      <c r="K123" s="205"/>
      <c r="L123" s="205"/>
      <c r="M123" s="205"/>
      <c r="N123" s="205"/>
      <c r="O123" s="205"/>
      <c r="P123" s="206"/>
    </row>
    <row r="124" spans="1:16" ht="30" customHeight="1">
      <c r="A124" s="201" t="s">
        <v>604</v>
      </c>
      <c r="B124" s="202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02"/>
      <c r="O124" s="202"/>
      <c r="P124" s="203"/>
    </row>
    <row r="125" spans="1:16" s="80" customFormat="1" ht="30" customHeight="1">
      <c r="A125" s="189" t="s">
        <v>549</v>
      </c>
      <c r="B125" s="74" t="s">
        <v>224</v>
      </c>
      <c r="C125" s="78"/>
      <c r="D125" s="74" t="s">
        <v>226</v>
      </c>
      <c r="E125" s="79"/>
      <c r="F125" s="74" t="s">
        <v>228</v>
      </c>
      <c r="G125" s="79"/>
      <c r="H125" s="204" t="s">
        <v>550</v>
      </c>
      <c r="I125" s="205"/>
      <c r="J125" s="205"/>
      <c r="K125" s="205"/>
      <c r="L125" s="205"/>
      <c r="M125" s="205"/>
      <c r="N125" s="205"/>
      <c r="O125" s="205"/>
      <c r="P125" s="206"/>
    </row>
    <row r="126" spans="1:16" ht="30" customHeight="1">
      <c r="A126" s="201" t="s">
        <v>605</v>
      </c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202"/>
      <c r="P126" s="203"/>
    </row>
    <row r="127" spans="1:16" s="80" customFormat="1" ht="30" customHeight="1">
      <c r="A127" s="189" t="s">
        <v>549</v>
      </c>
      <c r="B127" s="74" t="s">
        <v>224</v>
      </c>
      <c r="C127" s="78"/>
      <c r="D127" s="74" t="s">
        <v>226</v>
      </c>
      <c r="E127" s="79"/>
      <c r="F127" s="74" t="s">
        <v>228</v>
      </c>
      <c r="G127" s="79"/>
      <c r="H127" s="204" t="s">
        <v>550</v>
      </c>
      <c r="I127" s="205"/>
      <c r="J127" s="205"/>
      <c r="K127" s="205"/>
      <c r="L127" s="205"/>
      <c r="M127" s="205"/>
      <c r="N127" s="205"/>
      <c r="O127" s="205"/>
      <c r="P127" s="206"/>
    </row>
    <row r="128" spans="1:16" ht="30" customHeight="1">
      <c r="A128" s="201" t="s">
        <v>0</v>
      </c>
      <c r="B128" s="202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  <c r="N128" s="202"/>
      <c r="O128" s="202"/>
      <c r="P128" s="203"/>
    </row>
    <row r="129" spans="1:16" s="80" customFormat="1" ht="30" customHeight="1">
      <c r="A129" s="189" t="s">
        <v>549</v>
      </c>
      <c r="B129" s="74" t="s">
        <v>224</v>
      </c>
      <c r="C129" s="78"/>
      <c r="D129" s="74" t="s">
        <v>226</v>
      </c>
      <c r="E129" s="79"/>
      <c r="F129" s="74" t="s">
        <v>228</v>
      </c>
      <c r="G129" s="79"/>
      <c r="H129" s="204" t="s">
        <v>550</v>
      </c>
      <c r="I129" s="205"/>
      <c r="J129" s="205"/>
      <c r="K129" s="205"/>
      <c r="L129" s="205"/>
      <c r="M129" s="205"/>
      <c r="N129" s="205"/>
      <c r="O129" s="205"/>
      <c r="P129" s="206"/>
    </row>
    <row r="130" spans="1:16" ht="30" customHeight="1">
      <c r="A130" s="201" t="s">
        <v>1</v>
      </c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3"/>
    </row>
    <row r="131" spans="1:16" s="80" customFormat="1" ht="30" customHeight="1">
      <c r="A131" s="189" t="s">
        <v>549</v>
      </c>
      <c r="B131" s="74" t="s">
        <v>224</v>
      </c>
      <c r="C131" s="78"/>
      <c r="D131" s="74" t="s">
        <v>226</v>
      </c>
      <c r="E131" s="79"/>
      <c r="F131" s="74" t="s">
        <v>228</v>
      </c>
      <c r="G131" s="79"/>
      <c r="H131" s="204" t="s">
        <v>550</v>
      </c>
      <c r="I131" s="205"/>
      <c r="J131" s="205"/>
      <c r="K131" s="205"/>
      <c r="L131" s="205"/>
      <c r="M131" s="205"/>
      <c r="N131" s="205"/>
      <c r="O131" s="205"/>
      <c r="P131" s="206"/>
    </row>
    <row r="132" spans="1:16" ht="30" customHeight="1">
      <c r="A132" s="201" t="s">
        <v>2</v>
      </c>
      <c r="B132" s="202"/>
      <c r="C132" s="202"/>
      <c r="D132" s="202"/>
      <c r="E132" s="202"/>
      <c r="F132" s="202"/>
      <c r="G132" s="202"/>
      <c r="H132" s="202"/>
      <c r="I132" s="202"/>
      <c r="J132" s="202"/>
      <c r="K132" s="202"/>
      <c r="L132" s="202"/>
      <c r="M132" s="202"/>
      <c r="N132" s="202"/>
      <c r="O132" s="202"/>
      <c r="P132" s="203"/>
    </row>
    <row r="133" spans="1:16" s="80" customFormat="1" ht="30" customHeight="1">
      <c r="A133" s="189" t="s">
        <v>549</v>
      </c>
      <c r="B133" s="74" t="s">
        <v>224</v>
      </c>
      <c r="C133" s="78"/>
      <c r="D133" s="74" t="s">
        <v>226</v>
      </c>
      <c r="E133" s="79"/>
      <c r="F133" s="74" t="s">
        <v>228</v>
      </c>
      <c r="G133" s="79"/>
      <c r="H133" s="204" t="s">
        <v>550</v>
      </c>
      <c r="I133" s="205"/>
      <c r="J133" s="205"/>
      <c r="K133" s="205"/>
      <c r="L133" s="205"/>
      <c r="M133" s="205"/>
      <c r="N133" s="205"/>
      <c r="O133" s="205"/>
      <c r="P133" s="206"/>
    </row>
    <row r="134" spans="1:16" ht="30" customHeight="1">
      <c r="A134" s="201" t="s">
        <v>3</v>
      </c>
      <c r="B134" s="202"/>
      <c r="C134" s="202"/>
      <c r="D134" s="202"/>
      <c r="E134" s="202"/>
      <c r="F134" s="202"/>
      <c r="G134" s="202"/>
      <c r="H134" s="202"/>
      <c r="I134" s="202"/>
      <c r="J134" s="202"/>
      <c r="K134" s="202"/>
      <c r="L134" s="202"/>
      <c r="M134" s="202"/>
      <c r="N134" s="202"/>
      <c r="O134" s="202"/>
      <c r="P134" s="203"/>
    </row>
    <row r="135" spans="1:16" s="80" customFormat="1" ht="30" customHeight="1">
      <c r="A135" s="189" t="s">
        <v>549</v>
      </c>
      <c r="B135" s="74" t="s">
        <v>224</v>
      </c>
      <c r="C135" s="78"/>
      <c r="D135" s="74" t="s">
        <v>226</v>
      </c>
      <c r="E135" s="79"/>
      <c r="F135" s="74" t="s">
        <v>228</v>
      </c>
      <c r="G135" s="79"/>
      <c r="H135" s="204" t="s">
        <v>550</v>
      </c>
      <c r="I135" s="205"/>
      <c r="J135" s="205"/>
      <c r="K135" s="205"/>
      <c r="L135" s="205"/>
      <c r="M135" s="205"/>
      <c r="N135" s="205"/>
      <c r="O135" s="205"/>
      <c r="P135" s="206"/>
    </row>
    <row r="136" spans="1:16" ht="30" customHeight="1">
      <c r="A136" s="201" t="s">
        <v>4</v>
      </c>
      <c r="B136" s="202"/>
      <c r="C136" s="202"/>
      <c r="D136" s="202"/>
      <c r="E136" s="202"/>
      <c r="F136" s="202"/>
      <c r="G136" s="202"/>
      <c r="H136" s="202"/>
      <c r="I136" s="202"/>
      <c r="J136" s="202"/>
      <c r="K136" s="202"/>
      <c r="L136" s="202"/>
      <c r="M136" s="202"/>
      <c r="N136" s="202"/>
      <c r="O136" s="202"/>
      <c r="P136" s="203"/>
    </row>
    <row r="137" spans="1:16" s="80" customFormat="1" ht="30" customHeight="1">
      <c r="A137" s="189" t="s">
        <v>549</v>
      </c>
      <c r="B137" s="74" t="s">
        <v>224</v>
      </c>
      <c r="C137" s="78"/>
      <c r="D137" s="74" t="s">
        <v>226</v>
      </c>
      <c r="E137" s="79"/>
      <c r="F137" s="74" t="s">
        <v>228</v>
      </c>
      <c r="G137" s="79"/>
      <c r="H137" s="204" t="s">
        <v>550</v>
      </c>
      <c r="I137" s="205"/>
      <c r="J137" s="205"/>
      <c r="K137" s="205"/>
      <c r="L137" s="205"/>
      <c r="M137" s="205"/>
      <c r="N137" s="205"/>
      <c r="O137" s="205"/>
      <c r="P137" s="206"/>
    </row>
    <row r="138" spans="1:16" ht="30" customHeight="1">
      <c r="A138" s="201" t="s">
        <v>5</v>
      </c>
      <c r="B138" s="202"/>
      <c r="C138" s="202"/>
      <c r="D138" s="202"/>
      <c r="E138" s="202"/>
      <c r="F138" s="202"/>
      <c r="G138" s="202"/>
      <c r="H138" s="202"/>
      <c r="I138" s="202"/>
      <c r="J138" s="202"/>
      <c r="K138" s="202"/>
      <c r="L138" s="202"/>
      <c r="M138" s="202"/>
      <c r="N138" s="202"/>
      <c r="O138" s="202"/>
      <c r="P138" s="203"/>
    </row>
    <row r="139" spans="1:16" s="80" customFormat="1" ht="30" customHeight="1">
      <c r="A139" s="189" t="s">
        <v>549</v>
      </c>
      <c r="B139" s="74" t="s">
        <v>224</v>
      </c>
      <c r="C139" s="78"/>
      <c r="D139" s="74" t="s">
        <v>226</v>
      </c>
      <c r="E139" s="79"/>
      <c r="F139" s="74" t="s">
        <v>228</v>
      </c>
      <c r="G139" s="79"/>
      <c r="H139" s="204" t="s">
        <v>550</v>
      </c>
      <c r="I139" s="205"/>
      <c r="J139" s="205"/>
      <c r="K139" s="205"/>
      <c r="L139" s="205"/>
      <c r="M139" s="205"/>
      <c r="N139" s="205"/>
      <c r="O139" s="205"/>
      <c r="P139" s="206"/>
    </row>
    <row r="140" spans="1:16" ht="30" customHeight="1">
      <c r="A140" s="201" t="s">
        <v>6</v>
      </c>
      <c r="B140" s="202"/>
      <c r="C140" s="202"/>
      <c r="D140" s="202"/>
      <c r="E140" s="202"/>
      <c r="F140" s="202"/>
      <c r="G140" s="202"/>
      <c r="H140" s="202"/>
      <c r="I140" s="202"/>
      <c r="J140" s="202"/>
      <c r="K140" s="202"/>
      <c r="L140" s="202"/>
      <c r="M140" s="202"/>
      <c r="N140" s="202"/>
      <c r="O140" s="202"/>
      <c r="P140" s="203"/>
    </row>
    <row r="141" spans="1:16" s="80" customFormat="1" ht="30" customHeight="1">
      <c r="A141" s="189" t="s">
        <v>549</v>
      </c>
      <c r="B141" s="74" t="s">
        <v>224</v>
      </c>
      <c r="C141" s="78"/>
      <c r="D141" s="74" t="s">
        <v>226</v>
      </c>
      <c r="E141" s="79"/>
      <c r="F141" s="74" t="s">
        <v>228</v>
      </c>
      <c r="G141" s="79"/>
      <c r="H141" s="204" t="s">
        <v>550</v>
      </c>
      <c r="I141" s="205"/>
      <c r="J141" s="205"/>
      <c r="K141" s="205"/>
      <c r="L141" s="205"/>
      <c r="M141" s="205"/>
      <c r="N141" s="205"/>
      <c r="O141" s="205"/>
      <c r="P141" s="206"/>
    </row>
    <row r="142" spans="1:16" ht="30" customHeight="1">
      <c r="A142" s="201" t="s">
        <v>7</v>
      </c>
      <c r="B142" s="202"/>
      <c r="C142" s="202"/>
      <c r="D142" s="202"/>
      <c r="E142" s="202"/>
      <c r="F142" s="202"/>
      <c r="G142" s="202"/>
      <c r="H142" s="202"/>
      <c r="I142" s="202"/>
      <c r="J142" s="202"/>
      <c r="K142" s="202"/>
      <c r="L142" s="202"/>
      <c r="M142" s="202"/>
      <c r="N142" s="202"/>
      <c r="O142" s="202"/>
      <c r="P142" s="203"/>
    </row>
    <row r="143" spans="1:16" s="80" customFormat="1" ht="30" customHeight="1">
      <c r="A143" s="189" t="s">
        <v>549</v>
      </c>
      <c r="B143" s="74" t="s">
        <v>224</v>
      </c>
      <c r="C143" s="78"/>
      <c r="D143" s="74" t="s">
        <v>226</v>
      </c>
      <c r="E143" s="79"/>
      <c r="F143" s="74" t="s">
        <v>228</v>
      </c>
      <c r="G143" s="79"/>
      <c r="H143" s="204" t="s">
        <v>550</v>
      </c>
      <c r="I143" s="205"/>
      <c r="J143" s="205"/>
      <c r="K143" s="205"/>
      <c r="L143" s="205"/>
      <c r="M143" s="205"/>
      <c r="N143" s="205"/>
      <c r="O143" s="205"/>
      <c r="P143" s="206"/>
    </row>
    <row r="144" spans="1:16" ht="30" customHeight="1">
      <c r="A144" s="201" t="s">
        <v>8</v>
      </c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202"/>
      <c r="O144" s="202"/>
      <c r="P144" s="203"/>
    </row>
    <row r="145" spans="1:16" s="80" customFormat="1" ht="30" customHeight="1">
      <c r="A145" s="189" t="s">
        <v>549</v>
      </c>
      <c r="B145" s="74" t="s">
        <v>224</v>
      </c>
      <c r="C145" s="78"/>
      <c r="D145" s="74" t="s">
        <v>226</v>
      </c>
      <c r="E145" s="79"/>
      <c r="F145" s="74" t="s">
        <v>228</v>
      </c>
      <c r="G145" s="79"/>
      <c r="H145" s="204" t="s">
        <v>550</v>
      </c>
      <c r="I145" s="205"/>
      <c r="J145" s="205"/>
      <c r="K145" s="205"/>
      <c r="L145" s="205"/>
      <c r="M145" s="205"/>
      <c r="N145" s="205"/>
      <c r="O145" s="205"/>
      <c r="P145" s="206"/>
    </row>
    <row r="146" spans="1:16" ht="30" customHeight="1">
      <c r="A146" s="201" t="s">
        <v>9</v>
      </c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3"/>
    </row>
    <row r="147" spans="1:16" s="80" customFormat="1" ht="30" customHeight="1">
      <c r="A147" s="189" t="s">
        <v>549</v>
      </c>
      <c r="B147" s="74" t="s">
        <v>224</v>
      </c>
      <c r="C147" s="78"/>
      <c r="D147" s="74" t="s">
        <v>226</v>
      </c>
      <c r="E147" s="79"/>
      <c r="F147" s="74" t="s">
        <v>228</v>
      </c>
      <c r="G147" s="79"/>
      <c r="H147" s="204" t="s">
        <v>550</v>
      </c>
      <c r="I147" s="205"/>
      <c r="J147" s="205"/>
      <c r="K147" s="205"/>
      <c r="L147" s="205"/>
      <c r="M147" s="205"/>
      <c r="N147" s="205"/>
      <c r="O147" s="205"/>
      <c r="P147" s="206"/>
    </row>
    <row r="148" spans="1:16" ht="30" customHeight="1">
      <c r="A148" s="201" t="s">
        <v>10</v>
      </c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3"/>
    </row>
    <row r="149" spans="1:16" s="80" customFormat="1" ht="30" customHeight="1">
      <c r="A149" s="189" t="s">
        <v>549</v>
      </c>
      <c r="B149" s="74" t="s">
        <v>224</v>
      </c>
      <c r="C149" s="78"/>
      <c r="D149" s="74" t="s">
        <v>226</v>
      </c>
      <c r="E149" s="79"/>
      <c r="F149" s="74" t="s">
        <v>228</v>
      </c>
      <c r="G149" s="79"/>
      <c r="H149" s="204" t="s">
        <v>550</v>
      </c>
      <c r="I149" s="205"/>
      <c r="J149" s="205"/>
      <c r="K149" s="205"/>
      <c r="L149" s="205"/>
      <c r="M149" s="205"/>
      <c r="N149" s="205"/>
      <c r="O149" s="205"/>
      <c r="P149" s="206"/>
    </row>
    <row r="150" spans="1:16" ht="30" customHeight="1">
      <c r="A150" s="201" t="s">
        <v>11</v>
      </c>
      <c r="B150" s="202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3"/>
    </row>
    <row r="151" spans="1:16" s="80" customFormat="1" ht="30" customHeight="1">
      <c r="A151" s="189" t="s">
        <v>549</v>
      </c>
      <c r="B151" s="74" t="s">
        <v>224</v>
      </c>
      <c r="C151" s="78"/>
      <c r="D151" s="74" t="s">
        <v>606</v>
      </c>
      <c r="E151" s="79"/>
      <c r="F151" s="74" t="s">
        <v>228</v>
      </c>
      <c r="G151" s="79"/>
      <c r="H151" s="204" t="s">
        <v>550</v>
      </c>
      <c r="I151" s="205"/>
      <c r="J151" s="205"/>
      <c r="K151" s="205"/>
      <c r="L151" s="205"/>
      <c r="M151" s="205"/>
      <c r="N151" s="205"/>
      <c r="O151" s="205"/>
      <c r="P151" s="206"/>
    </row>
    <row r="152" spans="1:16" ht="30" customHeight="1">
      <c r="A152" s="201" t="s">
        <v>12</v>
      </c>
      <c r="B152" s="202"/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  <c r="M152" s="202"/>
      <c r="N152" s="202"/>
      <c r="O152" s="202"/>
      <c r="P152" s="203"/>
    </row>
    <row r="153" spans="1:16" s="80" customFormat="1" ht="30" customHeight="1">
      <c r="A153" s="189" t="s">
        <v>549</v>
      </c>
      <c r="B153" s="74" t="s">
        <v>224</v>
      </c>
      <c r="C153" s="78"/>
      <c r="D153" s="74" t="s">
        <v>226</v>
      </c>
      <c r="E153" s="79"/>
      <c r="F153" s="74" t="s">
        <v>228</v>
      </c>
      <c r="G153" s="79"/>
      <c r="H153" s="204" t="s">
        <v>550</v>
      </c>
      <c r="I153" s="205"/>
      <c r="J153" s="205"/>
      <c r="K153" s="205"/>
      <c r="L153" s="205"/>
      <c r="M153" s="205"/>
      <c r="N153" s="205"/>
      <c r="O153" s="205"/>
      <c r="P153" s="206"/>
    </row>
    <row r="154" spans="1:16" ht="30" customHeight="1">
      <c r="A154" s="201" t="s">
        <v>13</v>
      </c>
      <c r="B154" s="202"/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  <c r="M154" s="202"/>
      <c r="N154" s="202"/>
      <c r="O154" s="202"/>
      <c r="P154" s="203"/>
    </row>
    <row r="155" spans="1:16" s="80" customFormat="1" ht="30" customHeight="1">
      <c r="A155" s="189" t="s">
        <v>549</v>
      </c>
      <c r="B155" s="74" t="s">
        <v>224</v>
      </c>
      <c r="C155" s="78"/>
      <c r="D155" s="74" t="s">
        <v>226</v>
      </c>
      <c r="E155" s="79"/>
      <c r="F155" s="74" t="s">
        <v>228</v>
      </c>
      <c r="G155" s="79"/>
      <c r="H155" s="204" t="s">
        <v>550</v>
      </c>
      <c r="I155" s="205"/>
      <c r="J155" s="205"/>
      <c r="K155" s="205"/>
      <c r="L155" s="205"/>
      <c r="M155" s="205"/>
      <c r="N155" s="205"/>
      <c r="O155" s="205"/>
      <c r="P155" s="206"/>
    </row>
    <row r="156" spans="1:16" ht="30" customHeight="1">
      <c r="A156" s="201" t="s">
        <v>14</v>
      </c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3"/>
    </row>
    <row r="157" spans="1:16" s="80" customFormat="1" ht="30" customHeight="1">
      <c r="A157" s="189" t="s">
        <v>549</v>
      </c>
      <c r="B157" s="74" t="s">
        <v>224</v>
      </c>
      <c r="C157" s="78"/>
      <c r="D157" s="74" t="s">
        <v>226</v>
      </c>
      <c r="E157" s="79"/>
      <c r="F157" s="74" t="s">
        <v>228</v>
      </c>
      <c r="G157" s="79"/>
      <c r="H157" s="204" t="s">
        <v>550</v>
      </c>
      <c r="I157" s="205"/>
      <c r="J157" s="205"/>
      <c r="K157" s="205"/>
      <c r="L157" s="205"/>
      <c r="M157" s="205"/>
      <c r="N157" s="205"/>
      <c r="O157" s="205"/>
      <c r="P157" s="206"/>
    </row>
    <row r="158" spans="1:16" ht="30" customHeight="1">
      <c r="A158" s="201" t="s">
        <v>15</v>
      </c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3"/>
    </row>
    <row r="159" spans="1:16" s="80" customFormat="1" ht="30" customHeight="1">
      <c r="A159" s="189" t="s">
        <v>549</v>
      </c>
      <c r="B159" s="74" t="s">
        <v>224</v>
      </c>
      <c r="C159" s="78"/>
      <c r="D159" s="74" t="s">
        <v>226</v>
      </c>
      <c r="E159" s="79"/>
      <c r="F159" s="74" t="s">
        <v>228</v>
      </c>
      <c r="G159" s="79"/>
      <c r="H159" s="204" t="s">
        <v>550</v>
      </c>
      <c r="I159" s="205"/>
      <c r="J159" s="205"/>
      <c r="K159" s="205"/>
      <c r="L159" s="205"/>
      <c r="M159" s="205"/>
      <c r="N159" s="205"/>
      <c r="O159" s="205"/>
      <c r="P159" s="206"/>
    </row>
    <row r="160" spans="1:16" ht="30" customHeight="1">
      <c r="A160" s="210" t="s">
        <v>16</v>
      </c>
      <c r="B160" s="211"/>
      <c r="C160" s="211"/>
      <c r="D160" s="211"/>
      <c r="E160" s="211"/>
      <c r="F160" s="211"/>
      <c r="G160" s="211"/>
      <c r="H160" s="211"/>
      <c r="I160" s="211"/>
      <c r="J160" s="211"/>
      <c r="K160" s="211"/>
      <c r="L160" s="211"/>
      <c r="M160" s="211"/>
      <c r="N160" s="211"/>
      <c r="O160" s="211"/>
      <c r="P160" s="212"/>
    </row>
    <row r="161" spans="1:16" s="80" customFormat="1" ht="30" customHeight="1">
      <c r="A161" s="189" t="s">
        <v>549</v>
      </c>
      <c r="B161" s="74" t="s">
        <v>224</v>
      </c>
      <c r="C161" s="78"/>
      <c r="D161" s="74" t="s">
        <v>226</v>
      </c>
      <c r="E161" s="79"/>
      <c r="F161" s="74" t="s">
        <v>228</v>
      </c>
      <c r="G161" s="79"/>
      <c r="H161" s="204" t="s">
        <v>550</v>
      </c>
      <c r="I161" s="205"/>
      <c r="J161" s="205"/>
      <c r="K161" s="205"/>
      <c r="L161" s="205"/>
      <c r="M161" s="205"/>
      <c r="N161" s="205"/>
      <c r="O161" s="205"/>
      <c r="P161" s="206"/>
    </row>
    <row r="162" spans="1:16" ht="30" customHeight="1">
      <c r="A162" s="201" t="s">
        <v>17</v>
      </c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3"/>
    </row>
    <row r="163" spans="1:16" s="80" customFormat="1" ht="30" customHeight="1">
      <c r="A163" s="189" t="s">
        <v>549</v>
      </c>
      <c r="B163" s="74" t="s">
        <v>224</v>
      </c>
      <c r="C163" s="78"/>
      <c r="D163" s="74" t="s">
        <v>226</v>
      </c>
      <c r="E163" s="79"/>
      <c r="F163" s="74" t="s">
        <v>228</v>
      </c>
      <c r="G163" s="79"/>
      <c r="H163" s="204" t="s">
        <v>550</v>
      </c>
      <c r="I163" s="205"/>
      <c r="J163" s="205"/>
      <c r="K163" s="205"/>
      <c r="L163" s="205"/>
      <c r="M163" s="205"/>
      <c r="N163" s="205"/>
      <c r="O163" s="205"/>
      <c r="P163" s="206"/>
    </row>
    <row r="164" spans="1:16" ht="30" customHeight="1">
      <c r="A164" s="201" t="s">
        <v>18</v>
      </c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3"/>
    </row>
    <row r="165" spans="1:16" s="80" customFormat="1" ht="30" customHeight="1">
      <c r="A165" s="189" t="s">
        <v>549</v>
      </c>
      <c r="B165" s="74" t="s">
        <v>224</v>
      </c>
      <c r="C165" s="78"/>
      <c r="D165" s="74" t="s">
        <v>226</v>
      </c>
      <c r="E165" s="79"/>
      <c r="F165" s="74" t="s">
        <v>228</v>
      </c>
      <c r="G165" s="79"/>
      <c r="H165" s="204" t="s">
        <v>550</v>
      </c>
      <c r="I165" s="205"/>
      <c r="J165" s="205"/>
      <c r="K165" s="205"/>
      <c r="L165" s="205"/>
      <c r="M165" s="205"/>
      <c r="N165" s="205"/>
      <c r="O165" s="205"/>
      <c r="P165" s="206"/>
    </row>
    <row r="166" spans="1:16" ht="30" customHeight="1">
      <c r="A166" s="201" t="s">
        <v>19</v>
      </c>
      <c r="B166" s="202"/>
      <c r="C166" s="202"/>
      <c r="D166" s="202"/>
      <c r="E166" s="202"/>
      <c r="F166" s="202"/>
      <c r="G166" s="202"/>
      <c r="H166" s="202"/>
      <c r="I166" s="202"/>
      <c r="J166" s="202"/>
      <c r="K166" s="202"/>
      <c r="L166" s="202"/>
      <c r="M166" s="202"/>
      <c r="N166" s="202"/>
      <c r="O166" s="202"/>
      <c r="P166" s="203"/>
    </row>
    <row r="167" spans="1:16" s="80" customFormat="1" ht="30" customHeight="1">
      <c r="A167" s="189" t="s">
        <v>549</v>
      </c>
      <c r="B167" s="74" t="s">
        <v>224</v>
      </c>
      <c r="C167" s="78"/>
      <c r="D167" s="74" t="s">
        <v>226</v>
      </c>
      <c r="E167" s="79"/>
      <c r="F167" s="74" t="s">
        <v>228</v>
      </c>
      <c r="G167" s="79"/>
      <c r="H167" s="204"/>
      <c r="I167" s="205"/>
      <c r="J167" s="205"/>
      <c r="K167" s="205"/>
      <c r="L167" s="205"/>
      <c r="M167" s="205"/>
      <c r="N167" s="205"/>
      <c r="O167" s="205"/>
      <c r="P167" s="206"/>
    </row>
    <row r="168" spans="1:16" ht="30" customHeight="1">
      <c r="A168" s="201" t="s">
        <v>20</v>
      </c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  <c r="L168" s="202"/>
      <c r="M168" s="202"/>
      <c r="N168" s="202"/>
      <c r="O168" s="202"/>
      <c r="P168" s="203"/>
    </row>
    <row r="169" spans="1:16" s="80" customFormat="1" ht="30" customHeight="1">
      <c r="A169" s="189" t="s">
        <v>549</v>
      </c>
      <c r="B169" s="74" t="s">
        <v>224</v>
      </c>
      <c r="C169" s="78"/>
      <c r="D169" s="74" t="s">
        <v>226</v>
      </c>
      <c r="E169" s="79"/>
      <c r="F169" s="74" t="s">
        <v>228</v>
      </c>
      <c r="G169" s="79"/>
      <c r="H169" s="204"/>
      <c r="I169" s="205"/>
      <c r="J169" s="205"/>
      <c r="K169" s="205"/>
      <c r="L169" s="205"/>
      <c r="M169" s="205"/>
      <c r="N169" s="205"/>
      <c r="O169" s="205"/>
      <c r="P169" s="206"/>
    </row>
    <row r="170" spans="1:16" ht="30" customHeight="1">
      <c r="A170" s="201" t="s">
        <v>21</v>
      </c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3"/>
    </row>
    <row r="171" spans="1:16" s="80" customFormat="1" ht="30" customHeight="1">
      <c r="A171" s="189" t="s">
        <v>549</v>
      </c>
      <c r="B171" s="74" t="s">
        <v>224</v>
      </c>
      <c r="C171" s="78"/>
      <c r="D171" s="74" t="s">
        <v>226</v>
      </c>
      <c r="E171" s="79"/>
      <c r="F171" s="74" t="s">
        <v>228</v>
      </c>
      <c r="G171" s="79"/>
      <c r="H171" s="204" t="s">
        <v>550</v>
      </c>
      <c r="I171" s="205"/>
      <c r="J171" s="205"/>
      <c r="K171" s="205"/>
      <c r="L171" s="205"/>
      <c r="M171" s="205"/>
      <c r="N171" s="205"/>
      <c r="O171" s="205"/>
      <c r="P171" s="206"/>
    </row>
    <row r="172" spans="1:16" ht="30" customHeight="1">
      <c r="A172" s="201" t="s">
        <v>22</v>
      </c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02"/>
      <c r="O172" s="202"/>
      <c r="P172" s="203"/>
    </row>
    <row r="173" spans="1:16" s="80" customFormat="1" ht="30" customHeight="1">
      <c r="A173" s="189" t="s">
        <v>549</v>
      </c>
      <c r="B173" s="74" t="s">
        <v>224</v>
      </c>
      <c r="C173" s="78"/>
      <c r="D173" s="74" t="s">
        <v>226</v>
      </c>
      <c r="E173" s="79"/>
      <c r="F173" s="74" t="s">
        <v>228</v>
      </c>
      <c r="G173" s="79"/>
      <c r="H173" s="204" t="s">
        <v>550</v>
      </c>
      <c r="I173" s="205"/>
      <c r="J173" s="205"/>
      <c r="K173" s="205"/>
      <c r="L173" s="205"/>
      <c r="M173" s="205"/>
      <c r="N173" s="205"/>
      <c r="O173" s="205"/>
      <c r="P173" s="206"/>
    </row>
    <row r="174" spans="1:16" ht="30" customHeight="1">
      <c r="A174" s="201" t="s">
        <v>23</v>
      </c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3"/>
    </row>
    <row r="175" spans="1:16" s="80" customFormat="1" ht="30" customHeight="1">
      <c r="A175" s="189" t="s">
        <v>549</v>
      </c>
      <c r="B175" s="74" t="s">
        <v>224</v>
      </c>
      <c r="C175" s="78"/>
      <c r="D175" s="74" t="s">
        <v>226</v>
      </c>
      <c r="E175" s="79"/>
      <c r="F175" s="74" t="s">
        <v>228</v>
      </c>
      <c r="G175" s="79"/>
      <c r="H175" s="204" t="s">
        <v>550</v>
      </c>
      <c r="I175" s="205"/>
      <c r="J175" s="205"/>
      <c r="K175" s="205"/>
      <c r="L175" s="205"/>
      <c r="M175" s="205"/>
      <c r="N175" s="205"/>
      <c r="O175" s="205"/>
      <c r="P175" s="206"/>
    </row>
    <row r="176" spans="1:16" ht="30" customHeight="1">
      <c r="A176" s="201" t="s">
        <v>24</v>
      </c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02"/>
      <c r="P176" s="203"/>
    </row>
    <row r="177" spans="1:16" s="80" customFormat="1" ht="30" customHeight="1">
      <c r="A177" s="189" t="s">
        <v>549</v>
      </c>
      <c r="B177" s="74" t="s">
        <v>224</v>
      </c>
      <c r="C177" s="78"/>
      <c r="D177" s="74" t="s">
        <v>226</v>
      </c>
      <c r="E177" s="79"/>
      <c r="F177" s="74" t="s">
        <v>228</v>
      </c>
      <c r="G177" s="79"/>
      <c r="H177" s="204" t="s">
        <v>550</v>
      </c>
      <c r="I177" s="205"/>
      <c r="J177" s="205"/>
      <c r="K177" s="205"/>
      <c r="L177" s="205"/>
      <c r="M177" s="205"/>
      <c r="N177" s="205"/>
      <c r="O177" s="205"/>
      <c r="P177" s="206"/>
    </row>
    <row r="178" spans="1:16" ht="30" customHeight="1">
      <c r="A178" s="201" t="s">
        <v>25</v>
      </c>
      <c r="B178" s="202"/>
      <c r="C178" s="202"/>
      <c r="D178" s="202"/>
      <c r="E178" s="202"/>
      <c r="F178" s="202"/>
      <c r="G178" s="202"/>
      <c r="H178" s="202"/>
      <c r="I178" s="202"/>
      <c r="J178" s="202"/>
      <c r="K178" s="202"/>
      <c r="L178" s="202"/>
      <c r="M178" s="202"/>
      <c r="N178" s="202"/>
      <c r="O178" s="202"/>
      <c r="P178" s="203"/>
    </row>
    <row r="179" spans="1:16" s="80" customFormat="1" ht="30" customHeight="1">
      <c r="A179" s="189" t="s">
        <v>549</v>
      </c>
      <c r="B179" s="74" t="s">
        <v>224</v>
      </c>
      <c r="C179" s="78"/>
      <c r="D179" s="74" t="s">
        <v>226</v>
      </c>
      <c r="E179" s="79"/>
      <c r="F179" s="74" t="s">
        <v>228</v>
      </c>
      <c r="G179" s="79"/>
      <c r="H179" s="204" t="s">
        <v>550</v>
      </c>
      <c r="I179" s="205"/>
      <c r="J179" s="205"/>
      <c r="K179" s="205"/>
      <c r="L179" s="205"/>
      <c r="M179" s="205"/>
      <c r="N179" s="205"/>
      <c r="O179" s="205"/>
      <c r="P179" s="206"/>
    </row>
    <row r="180" spans="1:16" ht="30" customHeight="1">
      <c r="A180" s="201" t="s">
        <v>26</v>
      </c>
      <c r="B180" s="202"/>
      <c r="C180" s="202"/>
      <c r="D180" s="202"/>
      <c r="E180" s="202"/>
      <c r="F180" s="202"/>
      <c r="G180" s="202"/>
      <c r="H180" s="202"/>
      <c r="I180" s="202"/>
      <c r="J180" s="202"/>
      <c r="K180" s="202"/>
      <c r="L180" s="202"/>
      <c r="M180" s="202"/>
      <c r="N180" s="202"/>
      <c r="O180" s="202"/>
      <c r="P180" s="203"/>
    </row>
    <row r="181" spans="1:16" s="80" customFormat="1" ht="30" customHeight="1">
      <c r="A181" s="189" t="s">
        <v>549</v>
      </c>
      <c r="B181" s="74" t="s">
        <v>224</v>
      </c>
      <c r="C181" s="78"/>
      <c r="D181" s="74" t="s">
        <v>226</v>
      </c>
      <c r="E181" s="79"/>
      <c r="F181" s="74" t="s">
        <v>228</v>
      </c>
      <c r="G181" s="79"/>
      <c r="H181" s="204" t="s">
        <v>550</v>
      </c>
      <c r="I181" s="205"/>
      <c r="J181" s="205"/>
      <c r="K181" s="205"/>
      <c r="L181" s="205"/>
      <c r="M181" s="205"/>
      <c r="N181" s="205"/>
      <c r="O181" s="205"/>
      <c r="P181" s="206"/>
    </row>
    <row r="182" spans="1:16" ht="30" customHeight="1">
      <c r="A182" s="201" t="s">
        <v>27</v>
      </c>
      <c r="B182" s="202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02"/>
      <c r="O182" s="202"/>
      <c r="P182" s="203"/>
    </row>
    <row r="183" spans="1:16" s="80" customFormat="1" ht="30" customHeight="1">
      <c r="A183" s="189" t="s">
        <v>549</v>
      </c>
      <c r="B183" s="74" t="s">
        <v>224</v>
      </c>
      <c r="C183" s="78"/>
      <c r="D183" s="74" t="s">
        <v>226</v>
      </c>
      <c r="E183" s="79"/>
      <c r="F183" s="74" t="s">
        <v>228</v>
      </c>
      <c r="G183" s="79"/>
      <c r="H183" s="204"/>
      <c r="I183" s="205"/>
      <c r="J183" s="205"/>
      <c r="K183" s="205"/>
      <c r="L183" s="205"/>
      <c r="M183" s="205"/>
      <c r="N183" s="205"/>
      <c r="O183" s="205"/>
      <c r="P183" s="206"/>
    </row>
    <row r="184" spans="1:16" ht="30" customHeight="1">
      <c r="A184" s="201" t="s">
        <v>28</v>
      </c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3"/>
    </row>
    <row r="185" spans="1:16" s="80" customFormat="1" ht="30" customHeight="1">
      <c r="A185" s="189" t="s">
        <v>549</v>
      </c>
      <c r="B185" s="74" t="s">
        <v>224</v>
      </c>
      <c r="C185" s="78"/>
      <c r="D185" s="74" t="s">
        <v>226</v>
      </c>
      <c r="E185" s="79"/>
      <c r="F185" s="74" t="s">
        <v>228</v>
      </c>
      <c r="G185" s="79"/>
      <c r="H185" s="204" t="s">
        <v>550</v>
      </c>
      <c r="I185" s="205"/>
      <c r="J185" s="205"/>
      <c r="K185" s="205"/>
      <c r="L185" s="205"/>
      <c r="M185" s="205"/>
      <c r="N185" s="205"/>
      <c r="O185" s="205"/>
      <c r="P185" s="206"/>
    </row>
    <row r="186" spans="1:16" ht="30" customHeight="1">
      <c r="A186" s="201" t="s">
        <v>29</v>
      </c>
      <c r="B186" s="202"/>
      <c r="C186" s="202"/>
      <c r="D186" s="202"/>
      <c r="E186" s="202"/>
      <c r="F186" s="202"/>
      <c r="G186" s="202"/>
      <c r="H186" s="202"/>
      <c r="I186" s="202"/>
      <c r="J186" s="202"/>
      <c r="K186" s="202"/>
      <c r="L186" s="202"/>
      <c r="M186" s="202"/>
      <c r="N186" s="202"/>
      <c r="O186" s="202"/>
      <c r="P186" s="203"/>
    </row>
    <row r="187" spans="1:16" s="80" customFormat="1" ht="30" customHeight="1">
      <c r="A187" s="189" t="s">
        <v>549</v>
      </c>
      <c r="B187" s="74" t="s">
        <v>224</v>
      </c>
      <c r="C187" s="78"/>
      <c r="D187" s="74" t="s">
        <v>226</v>
      </c>
      <c r="E187" s="79"/>
      <c r="F187" s="74" t="s">
        <v>228</v>
      </c>
      <c r="G187" s="79"/>
      <c r="H187" s="204" t="s">
        <v>550</v>
      </c>
      <c r="I187" s="205"/>
      <c r="J187" s="205"/>
      <c r="K187" s="205"/>
      <c r="L187" s="205"/>
      <c r="M187" s="205"/>
      <c r="N187" s="205"/>
      <c r="O187" s="205"/>
      <c r="P187" s="206"/>
    </row>
    <row r="188" spans="1:16" ht="30" customHeight="1">
      <c r="A188" s="201" t="s">
        <v>30</v>
      </c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3"/>
    </row>
    <row r="189" spans="1:16" s="80" customFormat="1" ht="30" customHeight="1">
      <c r="A189" s="189" t="s">
        <v>549</v>
      </c>
      <c r="B189" s="74" t="s">
        <v>224</v>
      </c>
      <c r="C189" s="78"/>
      <c r="D189" s="74" t="s">
        <v>226</v>
      </c>
      <c r="E189" s="79"/>
      <c r="F189" s="74" t="s">
        <v>228</v>
      </c>
      <c r="G189" s="79"/>
      <c r="H189" s="204" t="s">
        <v>550</v>
      </c>
      <c r="I189" s="205"/>
      <c r="J189" s="205"/>
      <c r="K189" s="205"/>
      <c r="L189" s="205"/>
      <c r="M189" s="205"/>
      <c r="N189" s="205"/>
      <c r="O189" s="205"/>
      <c r="P189" s="206"/>
    </row>
    <row r="190" spans="1:16" ht="30" customHeight="1">
      <c r="A190" s="201" t="s">
        <v>31</v>
      </c>
      <c r="B190" s="202"/>
      <c r="C190" s="202"/>
      <c r="D190" s="202"/>
      <c r="E190" s="202"/>
      <c r="F190" s="202"/>
      <c r="G190" s="202"/>
      <c r="H190" s="202"/>
      <c r="I190" s="202"/>
      <c r="J190" s="202"/>
      <c r="K190" s="202"/>
      <c r="L190" s="202"/>
      <c r="M190" s="202"/>
      <c r="N190" s="202"/>
      <c r="O190" s="202"/>
      <c r="P190" s="203"/>
    </row>
    <row r="191" spans="1:16" s="80" customFormat="1" ht="30" customHeight="1">
      <c r="A191" s="189" t="s">
        <v>549</v>
      </c>
      <c r="B191" s="74" t="s">
        <v>224</v>
      </c>
      <c r="C191" s="78"/>
      <c r="D191" s="74" t="s">
        <v>226</v>
      </c>
      <c r="E191" s="79"/>
      <c r="F191" s="74" t="s">
        <v>228</v>
      </c>
      <c r="G191" s="79"/>
      <c r="H191" s="204" t="s">
        <v>550</v>
      </c>
      <c r="I191" s="205"/>
      <c r="J191" s="205"/>
      <c r="K191" s="205"/>
      <c r="L191" s="205"/>
      <c r="M191" s="205"/>
      <c r="N191" s="205"/>
      <c r="O191" s="205"/>
      <c r="P191" s="206"/>
    </row>
    <row r="192" spans="1:16" ht="30" customHeight="1">
      <c r="A192" s="201" t="s">
        <v>32</v>
      </c>
      <c r="B192" s="202"/>
      <c r="C192" s="202"/>
      <c r="D192" s="202"/>
      <c r="E192" s="202"/>
      <c r="F192" s="202"/>
      <c r="G192" s="202"/>
      <c r="H192" s="202"/>
      <c r="I192" s="202"/>
      <c r="J192" s="202"/>
      <c r="K192" s="202"/>
      <c r="L192" s="202"/>
      <c r="M192" s="202"/>
      <c r="N192" s="202"/>
      <c r="O192" s="202"/>
      <c r="P192" s="203"/>
    </row>
    <row r="193" spans="1:16" s="80" customFormat="1" ht="30" customHeight="1">
      <c r="A193" s="189" t="s">
        <v>549</v>
      </c>
      <c r="B193" s="74" t="s">
        <v>224</v>
      </c>
      <c r="C193" s="78"/>
      <c r="D193" s="74" t="s">
        <v>226</v>
      </c>
      <c r="E193" s="79"/>
      <c r="F193" s="74" t="s">
        <v>228</v>
      </c>
      <c r="G193" s="79"/>
      <c r="H193" s="204" t="s">
        <v>550</v>
      </c>
      <c r="I193" s="205"/>
      <c r="J193" s="205"/>
      <c r="K193" s="205"/>
      <c r="L193" s="205"/>
      <c r="M193" s="205"/>
      <c r="N193" s="205"/>
      <c r="O193" s="205"/>
      <c r="P193" s="206"/>
    </row>
    <row r="194" spans="1:16" ht="30" customHeight="1">
      <c r="A194" s="201" t="s">
        <v>33</v>
      </c>
      <c r="B194" s="202"/>
      <c r="C194" s="202"/>
      <c r="D194" s="202"/>
      <c r="E194" s="202"/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3"/>
    </row>
    <row r="195" spans="1:16" s="80" customFormat="1" ht="30" customHeight="1">
      <c r="A195" s="189" t="s">
        <v>549</v>
      </c>
      <c r="B195" s="74" t="s">
        <v>224</v>
      </c>
      <c r="C195" s="78"/>
      <c r="D195" s="74" t="s">
        <v>226</v>
      </c>
      <c r="E195" s="79"/>
      <c r="F195" s="74" t="s">
        <v>228</v>
      </c>
      <c r="G195" s="79"/>
      <c r="H195" s="204" t="s">
        <v>550</v>
      </c>
      <c r="I195" s="205"/>
      <c r="J195" s="205"/>
      <c r="K195" s="205"/>
      <c r="L195" s="205"/>
      <c r="M195" s="205"/>
      <c r="N195" s="205"/>
      <c r="O195" s="205"/>
      <c r="P195" s="206"/>
    </row>
    <row r="196" spans="1:16" ht="30" customHeight="1">
      <c r="A196" s="201" t="s">
        <v>34</v>
      </c>
      <c r="B196" s="202"/>
      <c r="C196" s="202"/>
      <c r="D196" s="202"/>
      <c r="E196" s="202"/>
      <c r="F196" s="202"/>
      <c r="G196" s="202"/>
      <c r="H196" s="202"/>
      <c r="I196" s="202"/>
      <c r="J196" s="202"/>
      <c r="K196" s="202"/>
      <c r="L196" s="202"/>
      <c r="M196" s="202"/>
      <c r="N196" s="202"/>
      <c r="O196" s="202"/>
      <c r="P196" s="203"/>
    </row>
    <row r="197" spans="1:16" s="80" customFormat="1" ht="30" customHeight="1">
      <c r="A197" s="189" t="s">
        <v>549</v>
      </c>
      <c r="B197" s="74" t="s">
        <v>224</v>
      </c>
      <c r="C197" s="78"/>
      <c r="D197" s="74" t="s">
        <v>226</v>
      </c>
      <c r="E197" s="79"/>
      <c r="F197" s="74" t="s">
        <v>228</v>
      </c>
      <c r="G197" s="79"/>
      <c r="H197" s="204" t="s">
        <v>550</v>
      </c>
      <c r="I197" s="205"/>
      <c r="J197" s="205"/>
      <c r="K197" s="205"/>
      <c r="L197" s="205"/>
      <c r="M197" s="205"/>
      <c r="N197" s="205"/>
      <c r="O197" s="205"/>
      <c r="P197" s="206"/>
    </row>
    <row r="198" spans="1:16" ht="30" customHeight="1">
      <c r="A198" s="201" t="s">
        <v>35</v>
      </c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3"/>
    </row>
    <row r="199" spans="1:16" s="80" customFormat="1" ht="30" customHeight="1">
      <c r="A199" s="189" t="s">
        <v>549</v>
      </c>
      <c r="B199" s="74" t="s">
        <v>224</v>
      </c>
      <c r="C199" s="78"/>
      <c r="D199" s="74" t="s">
        <v>226</v>
      </c>
      <c r="E199" s="79"/>
      <c r="F199" s="74" t="s">
        <v>228</v>
      </c>
      <c r="G199" s="79"/>
      <c r="H199" s="204" t="s">
        <v>550</v>
      </c>
      <c r="I199" s="205"/>
      <c r="J199" s="205"/>
      <c r="K199" s="205"/>
      <c r="L199" s="205"/>
      <c r="M199" s="205"/>
      <c r="N199" s="205"/>
      <c r="O199" s="205"/>
      <c r="P199" s="206"/>
    </row>
    <row r="200" spans="1:16" ht="30" customHeight="1">
      <c r="A200" s="201" t="s">
        <v>36</v>
      </c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3"/>
    </row>
    <row r="201" spans="1:16" s="80" customFormat="1" ht="30" customHeight="1">
      <c r="A201" s="189" t="s">
        <v>549</v>
      </c>
      <c r="B201" s="74" t="s">
        <v>224</v>
      </c>
      <c r="C201" s="78"/>
      <c r="D201" s="74" t="s">
        <v>226</v>
      </c>
      <c r="E201" s="79"/>
      <c r="F201" s="74" t="s">
        <v>228</v>
      </c>
      <c r="G201" s="79"/>
      <c r="H201" s="204" t="s">
        <v>550</v>
      </c>
      <c r="I201" s="205"/>
      <c r="J201" s="205"/>
      <c r="K201" s="205"/>
      <c r="L201" s="205"/>
      <c r="M201" s="205"/>
      <c r="N201" s="205"/>
      <c r="O201" s="205"/>
      <c r="P201" s="206"/>
    </row>
    <row r="202" spans="1:16" ht="30" customHeight="1">
      <c r="A202" s="201" t="s">
        <v>37</v>
      </c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3"/>
    </row>
    <row r="203" spans="1:16" s="80" customFormat="1" ht="30" customHeight="1">
      <c r="A203" s="189" t="s">
        <v>549</v>
      </c>
      <c r="B203" s="74" t="s">
        <v>224</v>
      </c>
      <c r="C203" s="78"/>
      <c r="D203" s="74" t="s">
        <v>226</v>
      </c>
      <c r="E203" s="79"/>
      <c r="F203" s="74" t="s">
        <v>228</v>
      </c>
      <c r="G203" s="79"/>
      <c r="H203" s="204" t="s">
        <v>550</v>
      </c>
      <c r="I203" s="205"/>
      <c r="J203" s="205"/>
      <c r="K203" s="205"/>
      <c r="L203" s="205"/>
      <c r="M203" s="205"/>
      <c r="N203" s="205"/>
      <c r="O203" s="205"/>
      <c r="P203" s="206"/>
    </row>
    <row r="204" spans="1:16" ht="30" customHeight="1">
      <c r="A204" s="201" t="s">
        <v>38</v>
      </c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3"/>
    </row>
    <row r="205" spans="1:16" s="80" customFormat="1" ht="30" customHeight="1">
      <c r="A205" s="189" t="s">
        <v>549</v>
      </c>
      <c r="B205" s="74" t="s">
        <v>224</v>
      </c>
      <c r="C205" s="78"/>
      <c r="D205" s="74" t="s">
        <v>226</v>
      </c>
      <c r="E205" s="79"/>
      <c r="F205" s="74" t="s">
        <v>228</v>
      </c>
      <c r="G205" s="79"/>
      <c r="H205" s="204" t="s">
        <v>550</v>
      </c>
      <c r="I205" s="205"/>
      <c r="J205" s="205"/>
      <c r="K205" s="205"/>
      <c r="L205" s="205"/>
      <c r="M205" s="205"/>
      <c r="N205" s="205"/>
      <c r="O205" s="205"/>
      <c r="P205" s="206"/>
    </row>
    <row r="206" spans="1:16" ht="30" customHeight="1">
      <c r="A206" s="201" t="s">
        <v>39</v>
      </c>
      <c r="B206" s="202"/>
      <c r="C206" s="202"/>
      <c r="D206" s="202"/>
      <c r="E206" s="202"/>
      <c r="F206" s="202"/>
      <c r="G206" s="202"/>
      <c r="H206" s="202"/>
      <c r="I206" s="202"/>
      <c r="J206" s="202"/>
      <c r="K206" s="202"/>
      <c r="L206" s="202"/>
      <c r="M206" s="202"/>
      <c r="N206" s="202"/>
      <c r="O206" s="202"/>
      <c r="P206" s="203"/>
    </row>
    <row r="207" spans="1:16" s="80" customFormat="1" ht="30" customHeight="1">
      <c r="A207" s="189" t="s">
        <v>549</v>
      </c>
      <c r="B207" s="74" t="s">
        <v>224</v>
      </c>
      <c r="C207" s="78"/>
      <c r="D207" s="74" t="s">
        <v>226</v>
      </c>
      <c r="E207" s="79"/>
      <c r="F207" s="74" t="s">
        <v>228</v>
      </c>
      <c r="G207" s="79"/>
      <c r="H207" s="204" t="s">
        <v>550</v>
      </c>
      <c r="I207" s="205"/>
      <c r="J207" s="205"/>
      <c r="K207" s="205"/>
      <c r="L207" s="205"/>
      <c r="M207" s="205"/>
      <c r="N207" s="205"/>
      <c r="O207" s="205"/>
      <c r="P207" s="206"/>
    </row>
    <row r="208" spans="1:16" ht="30" customHeight="1">
      <c r="A208" s="201" t="s">
        <v>40</v>
      </c>
      <c r="B208" s="202"/>
      <c r="C208" s="202"/>
      <c r="D208" s="202"/>
      <c r="E208" s="202"/>
      <c r="F208" s="202"/>
      <c r="G208" s="202"/>
      <c r="H208" s="202"/>
      <c r="I208" s="202"/>
      <c r="J208" s="202"/>
      <c r="K208" s="202"/>
      <c r="L208" s="202"/>
      <c r="M208" s="202"/>
      <c r="N208" s="202"/>
      <c r="O208" s="202"/>
      <c r="P208" s="203"/>
    </row>
    <row r="209" spans="1:16" s="80" customFormat="1" ht="30" customHeight="1">
      <c r="A209" s="189" t="s">
        <v>549</v>
      </c>
      <c r="B209" s="74" t="s">
        <v>224</v>
      </c>
      <c r="C209" s="78"/>
      <c r="D209" s="74" t="s">
        <v>226</v>
      </c>
      <c r="E209" s="79"/>
      <c r="F209" s="74" t="s">
        <v>228</v>
      </c>
      <c r="G209" s="79"/>
      <c r="H209" s="204" t="s">
        <v>550</v>
      </c>
      <c r="I209" s="205"/>
      <c r="J209" s="205"/>
      <c r="K209" s="205"/>
      <c r="L209" s="205"/>
      <c r="M209" s="205"/>
      <c r="N209" s="205"/>
      <c r="O209" s="205"/>
      <c r="P209" s="206"/>
    </row>
    <row r="210" spans="1:16" ht="30" customHeight="1">
      <c r="A210" s="201" t="s">
        <v>41</v>
      </c>
      <c r="B210" s="202"/>
      <c r="C210" s="202"/>
      <c r="D210" s="202"/>
      <c r="E210" s="202"/>
      <c r="F210" s="202"/>
      <c r="G210" s="202"/>
      <c r="H210" s="202"/>
      <c r="I210" s="202"/>
      <c r="J210" s="202"/>
      <c r="K210" s="202"/>
      <c r="L210" s="202"/>
      <c r="M210" s="202"/>
      <c r="N210" s="202"/>
      <c r="O210" s="202"/>
      <c r="P210" s="203"/>
    </row>
    <row r="211" spans="1:16" s="80" customFormat="1" ht="30" customHeight="1">
      <c r="A211" s="189" t="s">
        <v>549</v>
      </c>
      <c r="B211" s="74" t="s">
        <v>224</v>
      </c>
      <c r="C211" s="78"/>
      <c r="D211" s="74" t="s">
        <v>226</v>
      </c>
      <c r="E211" s="79"/>
      <c r="F211" s="74" t="s">
        <v>228</v>
      </c>
      <c r="G211" s="79"/>
      <c r="H211" s="204" t="s">
        <v>550</v>
      </c>
      <c r="I211" s="205"/>
      <c r="J211" s="205"/>
      <c r="K211" s="205"/>
      <c r="L211" s="205"/>
      <c r="M211" s="205"/>
      <c r="N211" s="205"/>
      <c r="O211" s="205"/>
      <c r="P211" s="206"/>
    </row>
    <row r="212" spans="1:16" ht="30" customHeight="1">
      <c r="A212" s="201" t="s">
        <v>42</v>
      </c>
      <c r="B212" s="202"/>
      <c r="C212" s="202"/>
      <c r="D212" s="202"/>
      <c r="E212" s="202"/>
      <c r="F212" s="202"/>
      <c r="G212" s="202"/>
      <c r="H212" s="202"/>
      <c r="I212" s="202"/>
      <c r="J212" s="202"/>
      <c r="K212" s="202"/>
      <c r="L212" s="202"/>
      <c r="M212" s="202"/>
      <c r="N212" s="202"/>
      <c r="O212" s="202"/>
      <c r="P212" s="203"/>
    </row>
    <row r="213" spans="1:16" s="80" customFormat="1" ht="30" customHeight="1">
      <c r="A213" s="189" t="s">
        <v>549</v>
      </c>
      <c r="B213" s="74" t="s">
        <v>224</v>
      </c>
      <c r="C213" s="78"/>
      <c r="D213" s="74" t="s">
        <v>226</v>
      </c>
      <c r="E213" s="79"/>
      <c r="F213" s="74" t="s">
        <v>228</v>
      </c>
      <c r="G213" s="79"/>
      <c r="H213" s="204" t="s">
        <v>550</v>
      </c>
      <c r="I213" s="205"/>
      <c r="J213" s="205"/>
      <c r="K213" s="205"/>
      <c r="L213" s="205"/>
      <c r="M213" s="205"/>
      <c r="N213" s="205"/>
      <c r="O213" s="205"/>
      <c r="P213" s="206"/>
    </row>
    <row r="214" spans="1:16" ht="30" customHeight="1">
      <c r="A214" s="201" t="s">
        <v>43</v>
      </c>
      <c r="B214" s="202"/>
      <c r="C214" s="202"/>
      <c r="D214" s="202"/>
      <c r="E214" s="202"/>
      <c r="F214" s="202"/>
      <c r="G214" s="202"/>
      <c r="H214" s="202"/>
      <c r="I214" s="202"/>
      <c r="J214" s="202"/>
      <c r="K214" s="202"/>
      <c r="L214" s="202"/>
      <c r="M214" s="202"/>
      <c r="N214" s="202"/>
      <c r="O214" s="202"/>
      <c r="P214" s="203"/>
    </row>
    <row r="215" spans="1:16" s="80" customFormat="1" ht="30" customHeight="1">
      <c r="A215" s="189" t="s">
        <v>549</v>
      </c>
      <c r="B215" s="74" t="s">
        <v>224</v>
      </c>
      <c r="C215" s="78"/>
      <c r="D215" s="74" t="s">
        <v>226</v>
      </c>
      <c r="E215" s="79"/>
      <c r="F215" s="74" t="s">
        <v>228</v>
      </c>
      <c r="G215" s="79"/>
      <c r="H215" s="204" t="s">
        <v>550</v>
      </c>
      <c r="I215" s="205"/>
      <c r="J215" s="205"/>
      <c r="K215" s="205"/>
      <c r="L215" s="205"/>
      <c r="M215" s="205"/>
      <c r="N215" s="205"/>
      <c r="O215" s="205"/>
      <c r="P215" s="206"/>
    </row>
    <row r="216" spans="1:16" ht="30" customHeight="1">
      <c r="A216" s="201" t="s">
        <v>44</v>
      </c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202"/>
      <c r="N216" s="202"/>
      <c r="O216" s="202"/>
      <c r="P216" s="203"/>
    </row>
    <row r="217" spans="1:16" s="80" customFormat="1" ht="30" customHeight="1">
      <c r="A217" s="189" t="s">
        <v>549</v>
      </c>
      <c r="B217" s="74" t="s">
        <v>224</v>
      </c>
      <c r="C217" s="78"/>
      <c r="D217" s="74" t="s">
        <v>226</v>
      </c>
      <c r="E217" s="79"/>
      <c r="F217" s="74" t="s">
        <v>228</v>
      </c>
      <c r="G217" s="79"/>
      <c r="H217" s="204" t="s">
        <v>550</v>
      </c>
      <c r="I217" s="205"/>
      <c r="J217" s="205"/>
      <c r="K217" s="205"/>
      <c r="L217" s="205"/>
      <c r="M217" s="205"/>
      <c r="N217" s="205"/>
      <c r="O217" s="205"/>
      <c r="P217" s="206"/>
    </row>
    <row r="218" spans="1:16" ht="30" customHeight="1">
      <c r="A218" s="201" t="s">
        <v>45</v>
      </c>
      <c r="B218" s="202"/>
      <c r="C218" s="202"/>
      <c r="D218" s="202"/>
      <c r="E218" s="202"/>
      <c r="F218" s="202"/>
      <c r="G218" s="202"/>
      <c r="H218" s="202"/>
      <c r="I218" s="202"/>
      <c r="J218" s="202"/>
      <c r="K218" s="202"/>
      <c r="L218" s="202"/>
      <c r="M218" s="202"/>
      <c r="N218" s="202"/>
      <c r="O218" s="202"/>
      <c r="P218" s="203"/>
    </row>
    <row r="219" spans="1:16" s="80" customFormat="1" ht="30" customHeight="1">
      <c r="A219" s="189" t="s">
        <v>549</v>
      </c>
      <c r="B219" s="74" t="s">
        <v>224</v>
      </c>
      <c r="C219" s="78"/>
      <c r="D219" s="74" t="s">
        <v>226</v>
      </c>
      <c r="E219" s="79"/>
      <c r="F219" s="74" t="s">
        <v>228</v>
      </c>
      <c r="G219" s="79"/>
      <c r="H219" s="204" t="s">
        <v>550</v>
      </c>
      <c r="I219" s="205"/>
      <c r="J219" s="205"/>
      <c r="K219" s="205"/>
      <c r="L219" s="205"/>
      <c r="M219" s="205"/>
      <c r="N219" s="205"/>
      <c r="O219" s="205"/>
      <c r="P219" s="206"/>
    </row>
    <row r="220" spans="1:16" ht="30" customHeight="1">
      <c r="A220" s="201" t="s">
        <v>46</v>
      </c>
      <c r="B220" s="202"/>
      <c r="C220" s="202"/>
      <c r="D220" s="202"/>
      <c r="E220" s="202"/>
      <c r="F220" s="202"/>
      <c r="G220" s="202"/>
      <c r="H220" s="202"/>
      <c r="I220" s="202"/>
      <c r="J220" s="202"/>
      <c r="K220" s="202"/>
      <c r="L220" s="202"/>
      <c r="M220" s="202"/>
      <c r="N220" s="202"/>
      <c r="O220" s="202"/>
      <c r="P220" s="203"/>
    </row>
    <row r="221" spans="1:16" s="80" customFormat="1" ht="30" customHeight="1">
      <c r="A221" s="189" t="s">
        <v>549</v>
      </c>
      <c r="B221" s="74" t="s">
        <v>224</v>
      </c>
      <c r="C221" s="78"/>
      <c r="D221" s="74" t="s">
        <v>226</v>
      </c>
      <c r="E221" s="79"/>
      <c r="F221" s="74" t="s">
        <v>228</v>
      </c>
      <c r="G221" s="79"/>
      <c r="H221" s="204" t="s">
        <v>550</v>
      </c>
      <c r="I221" s="205"/>
      <c r="J221" s="205"/>
      <c r="K221" s="205"/>
      <c r="L221" s="205"/>
      <c r="M221" s="205"/>
      <c r="N221" s="205"/>
      <c r="O221" s="205"/>
      <c r="P221" s="206"/>
    </row>
    <row r="222" spans="1:16" ht="30" customHeight="1">
      <c r="A222" s="201" t="s">
        <v>47</v>
      </c>
      <c r="B222" s="202"/>
      <c r="C222" s="202"/>
      <c r="D222" s="202"/>
      <c r="E222" s="202"/>
      <c r="F222" s="202"/>
      <c r="G222" s="202"/>
      <c r="H222" s="202"/>
      <c r="I222" s="202"/>
      <c r="J222" s="202"/>
      <c r="K222" s="202"/>
      <c r="L222" s="202"/>
      <c r="M222" s="202"/>
      <c r="N222" s="202"/>
      <c r="O222" s="202"/>
      <c r="P222" s="203"/>
    </row>
    <row r="223" spans="1:16" s="80" customFormat="1" ht="30" customHeight="1">
      <c r="A223" s="189" t="s">
        <v>549</v>
      </c>
      <c r="B223" s="74" t="s">
        <v>224</v>
      </c>
      <c r="C223" s="78"/>
      <c r="D223" s="74" t="s">
        <v>226</v>
      </c>
      <c r="E223" s="79"/>
      <c r="F223" s="74" t="s">
        <v>228</v>
      </c>
      <c r="G223" s="79"/>
      <c r="H223" s="204" t="s">
        <v>550</v>
      </c>
      <c r="I223" s="205"/>
      <c r="J223" s="205"/>
      <c r="K223" s="205"/>
      <c r="L223" s="205"/>
      <c r="M223" s="205"/>
      <c r="N223" s="205"/>
      <c r="O223" s="205"/>
      <c r="P223" s="206"/>
    </row>
    <row r="224" spans="1:16" ht="30" customHeight="1">
      <c r="A224" s="201" t="s">
        <v>48</v>
      </c>
      <c r="B224" s="202"/>
      <c r="C224" s="202"/>
      <c r="D224" s="202"/>
      <c r="E224" s="202"/>
      <c r="F224" s="202"/>
      <c r="G224" s="202"/>
      <c r="H224" s="202"/>
      <c r="I224" s="202"/>
      <c r="J224" s="202"/>
      <c r="K224" s="202"/>
      <c r="L224" s="202"/>
      <c r="M224" s="202"/>
      <c r="N224" s="202"/>
      <c r="O224" s="202"/>
      <c r="P224" s="203"/>
    </row>
    <row r="225" spans="1:16" s="80" customFormat="1" ht="30" customHeight="1">
      <c r="A225" s="189" t="s">
        <v>549</v>
      </c>
      <c r="B225" s="74" t="s">
        <v>224</v>
      </c>
      <c r="C225" s="78"/>
      <c r="D225" s="74" t="s">
        <v>226</v>
      </c>
      <c r="E225" s="79"/>
      <c r="F225" s="74" t="s">
        <v>228</v>
      </c>
      <c r="G225" s="79"/>
      <c r="H225" s="204" t="s">
        <v>550</v>
      </c>
      <c r="I225" s="205"/>
      <c r="J225" s="205"/>
      <c r="K225" s="205"/>
      <c r="L225" s="205"/>
      <c r="M225" s="205"/>
      <c r="N225" s="205"/>
      <c r="O225" s="205"/>
      <c r="P225" s="206"/>
    </row>
    <row r="226" spans="1:16" ht="30" customHeight="1">
      <c r="A226" s="201" t="s">
        <v>49</v>
      </c>
      <c r="B226" s="202"/>
      <c r="C226" s="202"/>
      <c r="D226" s="202"/>
      <c r="E226" s="202"/>
      <c r="F226" s="202"/>
      <c r="G226" s="202"/>
      <c r="H226" s="202"/>
      <c r="I226" s="202"/>
      <c r="J226" s="202"/>
      <c r="K226" s="202"/>
      <c r="L226" s="202"/>
      <c r="M226" s="202"/>
      <c r="N226" s="202"/>
      <c r="O226" s="202"/>
      <c r="P226" s="203"/>
    </row>
    <row r="227" spans="1:16" s="80" customFormat="1" ht="30" customHeight="1">
      <c r="A227" s="189" t="s">
        <v>549</v>
      </c>
      <c r="B227" s="74" t="s">
        <v>224</v>
      </c>
      <c r="C227" s="78"/>
      <c r="D227" s="74" t="s">
        <v>226</v>
      </c>
      <c r="E227" s="79"/>
      <c r="F227" s="74" t="s">
        <v>228</v>
      </c>
      <c r="G227" s="79"/>
      <c r="H227" s="204" t="s">
        <v>550</v>
      </c>
      <c r="I227" s="205"/>
      <c r="J227" s="205"/>
      <c r="K227" s="205"/>
      <c r="L227" s="205"/>
      <c r="M227" s="205"/>
      <c r="N227" s="205"/>
      <c r="O227" s="205"/>
      <c r="P227" s="206"/>
    </row>
    <row r="228" spans="1:16" ht="30" customHeight="1">
      <c r="A228" s="210" t="s">
        <v>50</v>
      </c>
      <c r="B228" s="211"/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2"/>
    </row>
    <row r="229" spans="1:16" s="80" customFormat="1" ht="30" customHeight="1">
      <c r="A229" s="189" t="s">
        <v>549</v>
      </c>
      <c r="B229" s="74" t="s">
        <v>224</v>
      </c>
      <c r="C229" s="78"/>
      <c r="D229" s="74" t="s">
        <v>226</v>
      </c>
      <c r="E229" s="79"/>
      <c r="F229" s="74" t="s">
        <v>228</v>
      </c>
      <c r="G229" s="79"/>
      <c r="H229" s="204" t="s">
        <v>550</v>
      </c>
      <c r="I229" s="205"/>
      <c r="J229" s="205"/>
      <c r="K229" s="205"/>
      <c r="L229" s="205"/>
      <c r="M229" s="205"/>
      <c r="N229" s="205"/>
      <c r="O229" s="205"/>
      <c r="P229" s="206"/>
    </row>
    <row r="230" spans="1:16" ht="30" customHeight="1">
      <c r="A230" s="201" t="s">
        <v>51</v>
      </c>
      <c r="B230" s="202"/>
      <c r="C230" s="202"/>
      <c r="D230" s="202"/>
      <c r="E230" s="202"/>
      <c r="F230" s="202"/>
      <c r="G230" s="202"/>
      <c r="H230" s="202"/>
      <c r="I230" s="202"/>
      <c r="J230" s="202"/>
      <c r="K230" s="202"/>
      <c r="L230" s="202"/>
      <c r="M230" s="202"/>
      <c r="N230" s="202"/>
      <c r="O230" s="202"/>
      <c r="P230" s="203"/>
    </row>
    <row r="231" spans="1:16" s="80" customFormat="1" ht="30" customHeight="1">
      <c r="A231" s="189" t="s">
        <v>549</v>
      </c>
      <c r="B231" s="74" t="s">
        <v>224</v>
      </c>
      <c r="C231" s="78"/>
      <c r="D231" s="74" t="s">
        <v>226</v>
      </c>
      <c r="E231" s="79"/>
      <c r="F231" s="74" t="s">
        <v>228</v>
      </c>
      <c r="G231" s="79"/>
      <c r="H231" s="204" t="s">
        <v>550</v>
      </c>
      <c r="I231" s="205"/>
      <c r="J231" s="205"/>
      <c r="K231" s="205"/>
      <c r="L231" s="205"/>
      <c r="M231" s="205"/>
      <c r="N231" s="205"/>
      <c r="O231" s="205"/>
      <c r="P231" s="206"/>
    </row>
    <row r="232" spans="1:16" ht="30" customHeight="1">
      <c r="A232" s="201" t="s">
        <v>52</v>
      </c>
      <c r="B232" s="202"/>
      <c r="C232" s="202"/>
      <c r="D232" s="202"/>
      <c r="E232" s="202"/>
      <c r="F232" s="202"/>
      <c r="G232" s="202"/>
      <c r="H232" s="202"/>
      <c r="I232" s="202"/>
      <c r="J232" s="202"/>
      <c r="K232" s="202"/>
      <c r="L232" s="202"/>
      <c r="M232" s="202"/>
      <c r="N232" s="202"/>
      <c r="O232" s="202"/>
      <c r="P232" s="203"/>
    </row>
    <row r="233" spans="1:16" s="80" customFormat="1" ht="30" customHeight="1">
      <c r="A233" s="189" t="s">
        <v>549</v>
      </c>
      <c r="B233" s="74" t="s">
        <v>224</v>
      </c>
      <c r="C233" s="78"/>
      <c r="D233" s="74" t="s">
        <v>226</v>
      </c>
      <c r="E233" s="79"/>
      <c r="F233" s="74" t="s">
        <v>228</v>
      </c>
      <c r="G233" s="79"/>
      <c r="H233" s="204" t="s">
        <v>550</v>
      </c>
      <c r="I233" s="205"/>
      <c r="J233" s="205"/>
      <c r="K233" s="205"/>
      <c r="L233" s="205"/>
      <c r="M233" s="205"/>
      <c r="N233" s="205"/>
      <c r="O233" s="205"/>
      <c r="P233" s="206"/>
    </row>
    <row r="234" spans="1:16" ht="30" customHeight="1">
      <c r="A234" s="201" t="s">
        <v>53</v>
      </c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3"/>
    </row>
    <row r="235" spans="1:16" s="80" customFormat="1" ht="30" customHeight="1">
      <c r="A235" s="189" t="s">
        <v>549</v>
      </c>
      <c r="B235" s="74" t="s">
        <v>224</v>
      </c>
      <c r="C235" s="78"/>
      <c r="D235" s="74" t="s">
        <v>226</v>
      </c>
      <c r="E235" s="79"/>
      <c r="F235" s="74" t="s">
        <v>228</v>
      </c>
      <c r="G235" s="79"/>
      <c r="H235" s="204" t="s">
        <v>550</v>
      </c>
      <c r="I235" s="205"/>
      <c r="J235" s="205"/>
      <c r="K235" s="205"/>
      <c r="L235" s="205"/>
      <c r="M235" s="205"/>
      <c r="N235" s="205"/>
      <c r="O235" s="205"/>
      <c r="P235" s="206"/>
    </row>
    <row r="236" spans="1:16" ht="30" customHeight="1">
      <c r="A236" s="201" t="s">
        <v>54</v>
      </c>
      <c r="B236" s="202"/>
      <c r="C236" s="202"/>
      <c r="D236" s="202"/>
      <c r="E236" s="202"/>
      <c r="F236" s="202"/>
      <c r="G236" s="202"/>
      <c r="H236" s="202"/>
      <c r="I236" s="202"/>
      <c r="J236" s="202"/>
      <c r="K236" s="202"/>
      <c r="L236" s="202"/>
      <c r="M236" s="202"/>
      <c r="N236" s="202"/>
      <c r="O236" s="202"/>
      <c r="P236" s="203"/>
    </row>
    <row r="237" spans="1:16" s="80" customFormat="1" ht="30" customHeight="1">
      <c r="A237" s="189" t="s">
        <v>549</v>
      </c>
      <c r="B237" s="74" t="s">
        <v>224</v>
      </c>
      <c r="C237" s="78"/>
      <c r="D237" s="74" t="s">
        <v>226</v>
      </c>
      <c r="E237" s="79"/>
      <c r="F237" s="74" t="s">
        <v>228</v>
      </c>
      <c r="G237" s="79"/>
      <c r="H237" s="204" t="s">
        <v>550</v>
      </c>
      <c r="I237" s="205"/>
      <c r="J237" s="205"/>
      <c r="K237" s="205"/>
      <c r="L237" s="205"/>
      <c r="M237" s="205"/>
      <c r="N237" s="205"/>
      <c r="O237" s="205"/>
      <c r="P237" s="206"/>
    </row>
    <row r="238" spans="1:16" ht="30" customHeight="1">
      <c r="A238" s="201" t="s">
        <v>55</v>
      </c>
      <c r="B238" s="202"/>
      <c r="C238" s="202"/>
      <c r="D238" s="202"/>
      <c r="E238" s="202"/>
      <c r="F238" s="202"/>
      <c r="G238" s="202"/>
      <c r="H238" s="202"/>
      <c r="I238" s="202"/>
      <c r="J238" s="202"/>
      <c r="K238" s="202"/>
      <c r="L238" s="202"/>
      <c r="M238" s="202"/>
      <c r="N238" s="202"/>
      <c r="O238" s="202"/>
      <c r="P238" s="203"/>
    </row>
    <row r="239" spans="1:16" s="80" customFormat="1" ht="30" customHeight="1">
      <c r="A239" s="189" t="s">
        <v>549</v>
      </c>
      <c r="B239" s="74" t="s">
        <v>224</v>
      </c>
      <c r="C239" s="78"/>
      <c r="D239" s="74" t="s">
        <v>226</v>
      </c>
      <c r="E239" s="79"/>
      <c r="F239" s="74" t="s">
        <v>228</v>
      </c>
      <c r="G239" s="79"/>
      <c r="H239" s="204" t="s">
        <v>550</v>
      </c>
      <c r="I239" s="205"/>
      <c r="J239" s="205"/>
      <c r="K239" s="205"/>
      <c r="L239" s="205"/>
      <c r="M239" s="205"/>
      <c r="N239" s="205"/>
      <c r="O239" s="205"/>
      <c r="P239" s="206"/>
    </row>
    <row r="240" spans="1:16" ht="30" customHeight="1">
      <c r="A240" s="201" t="s">
        <v>56</v>
      </c>
      <c r="B240" s="202"/>
      <c r="C240" s="202"/>
      <c r="D240" s="202"/>
      <c r="E240" s="202"/>
      <c r="F240" s="202"/>
      <c r="G240" s="202"/>
      <c r="H240" s="202"/>
      <c r="I240" s="202"/>
      <c r="J240" s="202"/>
      <c r="K240" s="202"/>
      <c r="L240" s="202"/>
      <c r="M240" s="202"/>
      <c r="N240" s="202"/>
      <c r="O240" s="202"/>
      <c r="P240" s="203"/>
    </row>
    <row r="241" spans="1:16" s="80" customFormat="1" ht="30" customHeight="1">
      <c r="A241" s="189" t="s">
        <v>549</v>
      </c>
      <c r="B241" s="74" t="s">
        <v>224</v>
      </c>
      <c r="C241" s="78"/>
      <c r="D241" s="74" t="s">
        <v>226</v>
      </c>
      <c r="E241" s="79"/>
      <c r="F241" s="74" t="s">
        <v>228</v>
      </c>
      <c r="G241" s="79"/>
      <c r="H241" s="204" t="s">
        <v>550</v>
      </c>
      <c r="I241" s="205"/>
      <c r="J241" s="205"/>
      <c r="K241" s="205"/>
      <c r="L241" s="205"/>
      <c r="M241" s="205"/>
      <c r="N241" s="205"/>
      <c r="O241" s="205"/>
      <c r="P241" s="206"/>
    </row>
    <row r="242" spans="1:16" ht="30" customHeight="1">
      <c r="A242" s="201" t="s">
        <v>57</v>
      </c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3"/>
    </row>
    <row r="243" spans="1:16" s="80" customFormat="1" ht="30" customHeight="1">
      <c r="A243" s="189" t="s">
        <v>549</v>
      </c>
      <c r="B243" s="74" t="s">
        <v>224</v>
      </c>
      <c r="C243" s="78"/>
      <c r="D243" s="74" t="s">
        <v>226</v>
      </c>
      <c r="E243" s="79"/>
      <c r="F243" s="74" t="s">
        <v>228</v>
      </c>
      <c r="G243" s="79"/>
      <c r="H243" s="204" t="s">
        <v>550</v>
      </c>
      <c r="I243" s="205"/>
      <c r="J243" s="205"/>
      <c r="K243" s="205"/>
      <c r="L243" s="205"/>
      <c r="M243" s="205"/>
      <c r="N243" s="205"/>
      <c r="O243" s="205"/>
      <c r="P243" s="206"/>
    </row>
    <row r="244" spans="1:16" ht="30" customHeight="1">
      <c r="A244" s="201" t="s">
        <v>58</v>
      </c>
      <c r="B244" s="202"/>
      <c r="C244" s="202"/>
      <c r="D244" s="202"/>
      <c r="E244" s="202"/>
      <c r="F244" s="202"/>
      <c r="G244" s="202"/>
      <c r="H244" s="202"/>
      <c r="I244" s="202"/>
      <c r="J244" s="202"/>
      <c r="K244" s="202"/>
      <c r="L244" s="202"/>
      <c r="M244" s="202"/>
      <c r="N244" s="202"/>
      <c r="O244" s="202"/>
      <c r="P244" s="203"/>
    </row>
    <row r="245" spans="1:16" s="80" customFormat="1" ht="30" customHeight="1">
      <c r="A245" s="189" t="s">
        <v>549</v>
      </c>
      <c r="B245" s="74" t="s">
        <v>224</v>
      </c>
      <c r="C245" s="78"/>
      <c r="D245" s="74" t="s">
        <v>226</v>
      </c>
      <c r="E245" s="79"/>
      <c r="F245" s="74" t="s">
        <v>228</v>
      </c>
      <c r="G245" s="79"/>
      <c r="H245" s="204" t="s">
        <v>550</v>
      </c>
      <c r="I245" s="205"/>
      <c r="J245" s="205"/>
      <c r="K245" s="205"/>
      <c r="L245" s="205"/>
      <c r="M245" s="205"/>
      <c r="N245" s="205"/>
      <c r="O245" s="205"/>
      <c r="P245" s="206"/>
    </row>
    <row r="246" spans="1:16" ht="30" customHeight="1">
      <c r="A246" s="201" t="s">
        <v>59</v>
      </c>
      <c r="B246" s="202"/>
      <c r="C246" s="202"/>
      <c r="D246" s="202"/>
      <c r="E246" s="202"/>
      <c r="F246" s="202"/>
      <c r="G246" s="202"/>
      <c r="H246" s="202"/>
      <c r="I246" s="202"/>
      <c r="J246" s="202"/>
      <c r="K246" s="202"/>
      <c r="L246" s="202"/>
      <c r="M246" s="202"/>
      <c r="N246" s="202"/>
      <c r="O246" s="202"/>
      <c r="P246" s="203"/>
    </row>
    <row r="247" spans="1:16" s="80" customFormat="1" ht="30" customHeight="1">
      <c r="A247" s="189" t="s">
        <v>549</v>
      </c>
      <c r="B247" s="74" t="s">
        <v>224</v>
      </c>
      <c r="C247" s="78"/>
      <c r="D247" s="74" t="s">
        <v>226</v>
      </c>
      <c r="E247" s="79"/>
      <c r="F247" s="74" t="s">
        <v>228</v>
      </c>
      <c r="G247" s="79"/>
      <c r="H247" s="204" t="s">
        <v>550</v>
      </c>
      <c r="I247" s="205"/>
      <c r="J247" s="205"/>
      <c r="K247" s="205"/>
      <c r="L247" s="205"/>
      <c r="M247" s="205"/>
      <c r="N247" s="205"/>
      <c r="O247" s="205"/>
      <c r="P247" s="206"/>
    </row>
    <row r="248" spans="1:16" ht="30" customHeight="1">
      <c r="A248" s="201" t="s">
        <v>60</v>
      </c>
      <c r="B248" s="202"/>
      <c r="C248" s="202"/>
      <c r="D248" s="202"/>
      <c r="E248" s="202"/>
      <c r="F248" s="202"/>
      <c r="G248" s="202"/>
      <c r="H248" s="202"/>
      <c r="I248" s="202"/>
      <c r="J248" s="202"/>
      <c r="K248" s="202"/>
      <c r="L248" s="202"/>
      <c r="M248" s="202"/>
      <c r="N248" s="202"/>
      <c r="O248" s="202"/>
      <c r="P248" s="203"/>
    </row>
    <row r="249" spans="1:16" s="80" customFormat="1" ht="30" customHeight="1">
      <c r="A249" s="189" t="s">
        <v>549</v>
      </c>
      <c r="B249" s="74" t="s">
        <v>224</v>
      </c>
      <c r="C249" s="78"/>
      <c r="D249" s="74" t="s">
        <v>226</v>
      </c>
      <c r="E249" s="79"/>
      <c r="F249" s="74" t="s">
        <v>228</v>
      </c>
      <c r="G249" s="79"/>
      <c r="H249" s="204" t="s">
        <v>550</v>
      </c>
      <c r="I249" s="205"/>
      <c r="J249" s="205"/>
      <c r="K249" s="205"/>
      <c r="L249" s="205"/>
      <c r="M249" s="205"/>
      <c r="N249" s="205"/>
      <c r="O249" s="205"/>
      <c r="P249" s="206"/>
    </row>
    <row r="250" spans="1:16" ht="30" customHeight="1">
      <c r="A250" s="201" t="s">
        <v>61</v>
      </c>
      <c r="B250" s="202"/>
      <c r="C250" s="202"/>
      <c r="D250" s="202"/>
      <c r="E250" s="202"/>
      <c r="F250" s="202"/>
      <c r="G250" s="202"/>
      <c r="H250" s="202"/>
      <c r="I250" s="202"/>
      <c r="J250" s="202"/>
      <c r="K250" s="202"/>
      <c r="L250" s="202"/>
      <c r="M250" s="202"/>
      <c r="N250" s="202"/>
      <c r="O250" s="202"/>
      <c r="P250" s="203"/>
    </row>
    <row r="251" spans="1:16" s="80" customFormat="1" ht="30" customHeight="1">
      <c r="A251" s="189" t="s">
        <v>549</v>
      </c>
      <c r="B251" s="74" t="s">
        <v>224</v>
      </c>
      <c r="C251" s="78"/>
      <c r="D251" s="74" t="s">
        <v>226</v>
      </c>
      <c r="E251" s="79"/>
      <c r="F251" s="74" t="s">
        <v>228</v>
      </c>
      <c r="G251" s="79"/>
      <c r="H251" s="204" t="s">
        <v>550</v>
      </c>
      <c r="I251" s="205"/>
      <c r="J251" s="205"/>
      <c r="K251" s="205"/>
      <c r="L251" s="205"/>
      <c r="M251" s="205"/>
      <c r="N251" s="205"/>
      <c r="O251" s="205"/>
      <c r="P251" s="206"/>
    </row>
    <row r="252" spans="1:16" ht="30" customHeight="1">
      <c r="A252" s="201" t="s">
        <v>62</v>
      </c>
      <c r="B252" s="202"/>
      <c r="C252" s="202"/>
      <c r="D252" s="202"/>
      <c r="E252" s="202"/>
      <c r="F252" s="202"/>
      <c r="G252" s="202"/>
      <c r="H252" s="202"/>
      <c r="I252" s="202"/>
      <c r="J252" s="202"/>
      <c r="K252" s="202"/>
      <c r="L252" s="202"/>
      <c r="M252" s="202"/>
      <c r="N252" s="202"/>
      <c r="O252" s="202"/>
      <c r="P252" s="203"/>
    </row>
    <row r="253" spans="1:16" s="80" customFormat="1" ht="30" customHeight="1">
      <c r="A253" s="189" t="s">
        <v>549</v>
      </c>
      <c r="B253" s="74" t="s">
        <v>224</v>
      </c>
      <c r="C253" s="78"/>
      <c r="D253" s="74" t="s">
        <v>226</v>
      </c>
      <c r="E253" s="79"/>
      <c r="F253" s="74" t="s">
        <v>228</v>
      </c>
      <c r="G253" s="79"/>
      <c r="H253" s="204" t="s">
        <v>550</v>
      </c>
      <c r="I253" s="205"/>
      <c r="J253" s="205"/>
      <c r="K253" s="205"/>
      <c r="L253" s="205"/>
      <c r="M253" s="205"/>
      <c r="N253" s="205"/>
      <c r="O253" s="205"/>
      <c r="P253" s="206"/>
    </row>
    <row r="254" spans="1:16" ht="30" customHeight="1">
      <c r="A254" s="201" t="s">
        <v>63</v>
      </c>
      <c r="B254" s="202"/>
      <c r="C254" s="202"/>
      <c r="D254" s="202"/>
      <c r="E254" s="202"/>
      <c r="F254" s="202"/>
      <c r="G254" s="202"/>
      <c r="H254" s="202"/>
      <c r="I254" s="202"/>
      <c r="J254" s="202"/>
      <c r="K254" s="202"/>
      <c r="L254" s="202"/>
      <c r="M254" s="202"/>
      <c r="N254" s="202"/>
      <c r="O254" s="202"/>
      <c r="P254" s="203"/>
    </row>
    <row r="255" spans="1:16" s="80" customFormat="1" ht="30" customHeight="1">
      <c r="A255" s="189" t="s">
        <v>549</v>
      </c>
      <c r="B255" s="74" t="s">
        <v>224</v>
      </c>
      <c r="C255" s="78"/>
      <c r="D255" s="74" t="s">
        <v>226</v>
      </c>
      <c r="E255" s="79"/>
      <c r="F255" s="74" t="s">
        <v>228</v>
      </c>
      <c r="G255" s="79"/>
      <c r="H255" s="204" t="s">
        <v>550</v>
      </c>
      <c r="I255" s="205"/>
      <c r="J255" s="205"/>
      <c r="K255" s="205"/>
      <c r="L255" s="205"/>
      <c r="M255" s="205"/>
      <c r="N255" s="205"/>
      <c r="O255" s="205"/>
      <c r="P255" s="206"/>
    </row>
    <row r="256" spans="1:16" ht="30" customHeight="1">
      <c r="A256" s="201" t="s">
        <v>64</v>
      </c>
      <c r="B256" s="202"/>
      <c r="C256" s="202"/>
      <c r="D256" s="202"/>
      <c r="E256" s="202"/>
      <c r="F256" s="202"/>
      <c r="G256" s="202"/>
      <c r="H256" s="202"/>
      <c r="I256" s="202"/>
      <c r="J256" s="202"/>
      <c r="K256" s="202"/>
      <c r="L256" s="202"/>
      <c r="M256" s="202"/>
      <c r="N256" s="202"/>
      <c r="O256" s="202"/>
      <c r="P256" s="203"/>
    </row>
    <row r="257" spans="1:16" s="80" customFormat="1" ht="30" customHeight="1">
      <c r="A257" s="189" t="s">
        <v>549</v>
      </c>
      <c r="B257" s="74" t="s">
        <v>224</v>
      </c>
      <c r="C257" s="78"/>
      <c r="D257" s="74" t="s">
        <v>226</v>
      </c>
      <c r="E257" s="79"/>
      <c r="F257" s="74" t="s">
        <v>228</v>
      </c>
      <c r="G257" s="79"/>
      <c r="H257" s="204" t="s">
        <v>550</v>
      </c>
      <c r="I257" s="205"/>
      <c r="J257" s="205"/>
      <c r="K257" s="205"/>
      <c r="L257" s="205"/>
      <c r="M257" s="205"/>
      <c r="N257" s="205"/>
      <c r="O257" s="205"/>
      <c r="P257" s="206"/>
    </row>
    <row r="258" spans="1:16" ht="30" customHeight="1">
      <c r="A258" s="201" t="s">
        <v>65</v>
      </c>
      <c r="B258" s="202"/>
      <c r="C258" s="202"/>
      <c r="D258" s="202"/>
      <c r="E258" s="202"/>
      <c r="F258" s="202"/>
      <c r="G258" s="202"/>
      <c r="H258" s="202"/>
      <c r="I258" s="202"/>
      <c r="J258" s="202"/>
      <c r="K258" s="202"/>
      <c r="L258" s="202"/>
      <c r="M258" s="202"/>
      <c r="N258" s="202"/>
      <c r="O258" s="202"/>
      <c r="P258" s="203"/>
    </row>
    <row r="259" spans="1:16" s="80" customFormat="1" ht="30" customHeight="1">
      <c r="A259" s="189" t="s">
        <v>549</v>
      </c>
      <c r="B259" s="74" t="s">
        <v>224</v>
      </c>
      <c r="C259" s="78"/>
      <c r="D259" s="74" t="s">
        <v>226</v>
      </c>
      <c r="E259" s="79"/>
      <c r="F259" s="74" t="s">
        <v>228</v>
      </c>
      <c r="G259" s="79"/>
      <c r="H259" s="204" t="s">
        <v>550</v>
      </c>
      <c r="I259" s="205"/>
      <c r="J259" s="205"/>
      <c r="K259" s="205"/>
      <c r="L259" s="205"/>
      <c r="M259" s="205"/>
      <c r="N259" s="205"/>
      <c r="O259" s="205"/>
      <c r="P259" s="206"/>
    </row>
    <row r="260" spans="1:16" ht="30" customHeight="1">
      <c r="A260" s="201" t="s">
        <v>66</v>
      </c>
      <c r="B260" s="202"/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3"/>
    </row>
    <row r="261" spans="1:16" s="80" customFormat="1" ht="30" customHeight="1">
      <c r="A261" s="189" t="s">
        <v>549</v>
      </c>
      <c r="B261" s="74" t="s">
        <v>224</v>
      </c>
      <c r="C261" s="78"/>
      <c r="D261" s="74" t="s">
        <v>226</v>
      </c>
      <c r="E261" s="79"/>
      <c r="F261" s="74" t="s">
        <v>228</v>
      </c>
      <c r="G261" s="79"/>
      <c r="H261" s="204" t="s">
        <v>550</v>
      </c>
      <c r="I261" s="205"/>
      <c r="J261" s="205"/>
      <c r="K261" s="205"/>
      <c r="L261" s="205"/>
      <c r="M261" s="205"/>
      <c r="N261" s="205"/>
      <c r="O261" s="205"/>
      <c r="P261" s="206"/>
    </row>
    <row r="262" spans="1:16" ht="30" customHeight="1">
      <c r="A262" s="201" t="s">
        <v>67</v>
      </c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3"/>
    </row>
    <row r="263" spans="1:16" s="80" customFormat="1" ht="30" customHeight="1">
      <c r="A263" s="189" t="s">
        <v>549</v>
      </c>
      <c r="B263" s="74" t="s">
        <v>224</v>
      </c>
      <c r="C263" s="78"/>
      <c r="D263" s="74" t="s">
        <v>226</v>
      </c>
      <c r="E263" s="79"/>
      <c r="F263" s="74" t="s">
        <v>228</v>
      </c>
      <c r="G263" s="79"/>
      <c r="H263" s="204" t="s">
        <v>550</v>
      </c>
      <c r="I263" s="205"/>
      <c r="J263" s="205"/>
      <c r="K263" s="205"/>
      <c r="L263" s="205"/>
      <c r="M263" s="205"/>
      <c r="N263" s="205"/>
      <c r="O263" s="205"/>
      <c r="P263" s="206"/>
    </row>
    <row r="264" spans="1:16" ht="30" customHeight="1">
      <c r="A264" s="201" t="s">
        <v>68</v>
      </c>
      <c r="B264" s="202"/>
      <c r="C264" s="202"/>
      <c r="D264" s="202"/>
      <c r="E264" s="202"/>
      <c r="F264" s="202"/>
      <c r="G264" s="202"/>
      <c r="H264" s="202"/>
      <c r="I264" s="202"/>
      <c r="J264" s="202"/>
      <c r="K264" s="202"/>
      <c r="L264" s="202"/>
      <c r="M264" s="202"/>
      <c r="N264" s="202"/>
      <c r="O264" s="202"/>
      <c r="P264" s="203"/>
    </row>
    <row r="265" spans="1:16" s="80" customFormat="1" ht="30" customHeight="1">
      <c r="A265" s="189" t="s">
        <v>549</v>
      </c>
      <c r="B265" s="74" t="s">
        <v>224</v>
      </c>
      <c r="C265" s="78"/>
      <c r="D265" s="74" t="s">
        <v>226</v>
      </c>
      <c r="E265" s="79"/>
      <c r="F265" s="74" t="s">
        <v>228</v>
      </c>
      <c r="G265" s="79"/>
      <c r="H265" s="204" t="s">
        <v>550</v>
      </c>
      <c r="I265" s="205"/>
      <c r="J265" s="205"/>
      <c r="K265" s="205"/>
      <c r="L265" s="205"/>
      <c r="M265" s="205"/>
      <c r="N265" s="205"/>
      <c r="O265" s="205"/>
      <c r="P265" s="206"/>
    </row>
    <row r="266" spans="1:16" ht="30" customHeight="1">
      <c r="A266" s="201" t="s">
        <v>69</v>
      </c>
      <c r="B266" s="202"/>
      <c r="C266" s="202"/>
      <c r="D266" s="202"/>
      <c r="E266" s="202"/>
      <c r="F266" s="202"/>
      <c r="G266" s="202"/>
      <c r="H266" s="202"/>
      <c r="I266" s="202"/>
      <c r="J266" s="202"/>
      <c r="K266" s="202"/>
      <c r="L266" s="202"/>
      <c r="M266" s="202"/>
      <c r="N266" s="202"/>
      <c r="O266" s="202"/>
      <c r="P266" s="203"/>
    </row>
    <row r="267" spans="1:16" s="80" customFormat="1" ht="30" customHeight="1">
      <c r="A267" s="189" t="s">
        <v>549</v>
      </c>
      <c r="B267" s="74" t="s">
        <v>224</v>
      </c>
      <c r="C267" s="78"/>
      <c r="D267" s="74" t="s">
        <v>226</v>
      </c>
      <c r="E267" s="79"/>
      <c r="F267" s="74" t="s">
        <v>228</v>
      </c>
      <c r="G267" s="79"/>
      <c r="H267" s="204" t="s">
        <v>550</v>
      </c>
      <c r="I267" s="205"/>
      <c r="J267" s="205"/>
      <c r="K267" s="205"/>
      <c r="L267" s="205"/>
      <c r="M267" s="205"/>
      <c r="N267" s="205"/>
      <c r="O267" s="205"/>
      <c r="P267" s="206"/>
    </row>
    <row r="268" spans="1:16" ht="30" customHeight="1">
      <c r="A268" s="201" t="s">
        <v>70</v>
      </c>
      <c r="B268" s="202"/>
      <c r="C268" s="202"/>
      <c r="D268" s="202"/>
      <c r="E268" s="202"/>
      <c r="F268" s="202"/>
      <c r="G268" s="202"/>
      <c r="H268" s="202"/>
      <c r="I268" s="202"/>
      <c r="J268" s="202"/>
      <c r="K268" s="202"/>
      <c r="L268" s="202"/>
      <c r="M268" s="202"/>
      <c r="N268" s="202"/>
      <c r="O268" s="202"/>
      <c r="P268" s="203"/>
    </row>
    <row r="269" spans="1:16" s="80" customFormat="1" ht="30" customHeight="1">
      <c r="A269" s="189" t="s">
        <v>549</v>
      </c>
      <c r="B269" s="74" t="s">
        <v>224</v>
      </c>
      <c r="C269" s="78"/>
      <c r="D269" s="74" t="s">
        <v>226</v>
      </c>
      <c r="E269" s="79"/>
      <c r="F269" s="74" t="s">
        <v>228</v>
      </c>
      <c r="G269" s="79"/>
      <c r="H269" s="204" t="s">
        <v>550</v>
      </c>
      <c r="I269" s="205"/>
      <c r="J269" s="205"/>
      <c r="K269" s="205"/>
      <c r="L269" s="205"/>
      <c r="M269" s="205"/>
      <c r="N269" s="205"/>
      <c r="O269" s="205"/>
      <c r="P269" s="206"/>
    </row>
    <row r="270" spans="1:16" ht="30" customHeight="1">
      <c r="A270" s="201" t="s">
        <v>525</v>
      </c>
      <c r="B270" s="202"/>
      <c r="C270" s="202"/>
      <c r="D270" s="202"/>
      <c r="E270" s="202"/>
      <c r="F270" s="202"/>
      <c r="G270" s="202"/>
      <c r="H270" s="202"/>
      <c r="I270" s="202"/>
      <c r="J270" s="202"/>
      <c r="K270" s="202"/>
      <c r="L270" s="202"/>
      <c r="M270" s="202"/>
      <c r="N270" s="202"/>
      <c r="O270" s="202"/>
      <c r="P270" s="203"/>
    </row>
    <row r="271" spans="1:16" s="80" customFormat="1" ht="30" customHeight="1">
      <c r="A271" s="189" t="s">
        <v>549</v>
      </c>
      <c r="B271" s="74" t="s">
        <v>224</v>
      </c>
      <c r="C271" s="78"/>
      <c r="D271" s="74" t="s">
        <v>226</v>
      </c>
      <c r="E271" s="79"/>
      <c r="F271" s="74" t="s">
        <v>228</v>
      </c>
      <c r="G271" s="79"/>
      <c r="H271" s="204" t="s">
        <v>550</v>
      </c>
      <c r="I271" s="205"/>
      <c r="J271" s="205"/>
      <c r="K271" s="205"/>
      <c r="L271" s="205"/>
      <c r="M271" s="205"/>
      <c r="N271" s="205"/>
      <c r="O271" s="205"/>
      <c r="P271" s="206"/>
    </row>
    <row r="272" spans="1:16" ht="30" customHeight="1">
      <c r="A272" s="201" t="s">
        <v>71</v>
      </c>
      <c r="B272" s="202"/>
      <c r="C272" s="202"/>
      <c r="D272" s="202"/>
      <c r="E272" s="202"/>
      <c r="F272" s="202"/>
      <c r="G272" s="202"/>
      <c r="H272" s="202"/>
      <c r="I272" s="202"/>
      <c r="J272" s="202"/>
      <c r="K272" s="202"/>
      <c r="L272" s="202"/>
      <c r="M272" s="202"/>
      <c r="N272" s="202"/>
      <c r="O272" s="202"/>
      <c r="P272" s="203"/>
    </row>
    <row r="273" spans="1:16" s="80" customFormat="1" ht="30" customHeight="1">
      <c r="A273" s="189" t="s">
        <v>549</v>
      </c>
      <c r="B273" s="74" t="s">
        <v>224</v>
      </c>
      <c r="C273" s="78"/>
      <c r="D273" s="74" t="s">
        <v>226</v>
      </c>
      <c r="E273" s="79"/>
      <c r="F273" s="74" t="s">
        <v>228</v>
      </c>
      <c r="G273" s="79"/>
      <c r="H273" s="204" t="s">
        <v>550</v>
      </c>
      <c r="I273" s="205"/>
      <c r="J273" s="205"/>
      <c r="K273" s="205"/>
      <c r="L273" s="205"/>
      <c r="M273" s="205"/>
      <c r="N273" s="205"/>
      <c r="O273" s="205"/>
      <c r="P273" s="206"/>
    </row>
    <row r="274" spans="1:16" ht="30" customHeight="1">
      <c r="A274" s="201" t="s">
        <v>72</v>
      </c>
      <c r="B274" s="202"/>
      <c r="C274" s="202"/>
      <c r="D274" s="202"/>
      <c r="E274" s="202"/>
      <c r="F274" s="202"/>
      <c r="G274" s="202"/>
      <c r="H274" s="202"/>
      <c r="I274" s="202"/>
      <c r="J274" s="202"/>
      <c r="K274" s="202"/>
      <c r="L274" s="202"/>
      <c r="M274" s="202"/>
      <c r="N274" s="202"/>
      <c r="O274" s="202"/>
      <c r="P274" s="203"/>
    </row>
    <row r="275" spans="1:16" s="80" customFormat="1" ht="30" customHeight="1">
      <c r="A275" s="189" t="s">
        <v>549</v>
      </c>
      <c r="B275" s="74" t="s">
        <v>224</v>
      </c>
      <c r="C275" s="78"/>
      <c r="D275" s="74" t="s">
        <v>226</v>
      </c>
      <c r="E275" s="79"/>
      <c r="F275" s="74" t="s">
        <v>228</v>
      </c>
      <c r="G275" s="79"/>
      <c r="H275" s="204" t="s">
        <v>550</v>
      </c>
      <c r="I275" s="205"/>
      <c r="J275" s="205"/>
      <c r="K275" s="205"/>
      <c r="L275" s="205"/>
      <c r="M275" s="205"/>
      <c r="N275" s="205"/>
      <c r="O275" s="205"/>
      <c r="P275" s="206"/>
    </row>
    <row r="276" spans="1:16" ht="30" customHeight="1">
      <c r="A276" s="201" t="s">
        <v>73</v>
      </c>
      <c r="B276" s="202"/>
      <c r="C276" s="202"/>
      <c r="D276" s="202"/>
      <c r="E276" s="202"/>
      <c r="F276" s="202"/>
      <c r="G276" s="202"/>
      <c r="H276" s="202"/>
      <c r="I276" s="202"/>
      <c r="J276" s="202"/>
      <c r="K276" s="202"/>
      <c r="L276" s="202"/>
      <c r="M276" s="202"/>
      <c r="N276" s="202"/>
      <c r="O276" s="202"/>
      <c r="P276" s="203"/>
    </row>
    <row r="277" spans="1:16" s="80" customFormat="1" ht="30" customHeight="1">
      <c r="A277" s="189" t="s">
        <v>549</v>
      </c>
      <c r="B277" s="74" t="s">
        <v>224</v>
      </c>
      <c r="C277" s="78"/>
      <c r="D277" s="74" t="s">
        <v>226</v>
      </c>
      <c r="E277" s="79"/>
      <c r="F277" s="74" t="s">
        <v>228</v>
      </c>
      <c r="G277" s="79"/>
      <c r="H277" s="204" t="s">
        <v>550</v>
      </c>
      <c r="I277" s="205"/>
      <c r="J277" s="205"/>
      <c r="K277" s="205"/>
      <c r="L277" s="205"/>
      <c r="M277" s="205"/>
      <c r="N277" s="205"/>
      <c r="O277" s="205"/>
      <c r="P277" s="206"/>
    </row>
    <row r="278" spans="1:16" ht="30" customHeight="1">
      <c r="A278" s="201" t="s">
        <v>74</v>
      </c>
      <c r="B278" s="202"/>
      <c r="C278" s="202"/>
      <c r="D278" s="202"/>
      <c r="E278" s="202"/>
      <c r="F278" s="202"/>
      <c r="G278" s="202"/>
      <c r="H278" s="202"/>
      <c r="I278" s="202"/>
      <c r="J278" s="202"/>
      <c r="K278" s="202"/>
      <c r="L278" s="202"/>
      <c r="M278" s="202"/>
      <c r="N278" s="202"/>
      <c r="O278" s="202"/>
      <c r="P278" s="203"/>
    </row>
    <row r="279" spans="1:16" s="80" customFormat="1" ht="30" customHeight="1">
      <c r="A279" s="189" t="s">
        <v>549</v>
      </c>
      <c r="B279" s="74" t="s">
        <v>224</v>
      </c>
      <c r="C279" s="78"/>
      <c r="D279" s="74" t="s">
        <v>226</v>
      </c>
      <c r="E279" s="79"/>
      <c r="F279" s="74" t="s">
        <v>228</v>
      </c>
      <c r="G279" s="79"/>
      <c r="H279" s="204" t="s">
        <v>550</v>
      </c>
      <c r="I279" s="205"/>
      <c r="J279" s="205"/>
      <c r="K279" s="205"/>
      <c r="L279" s="205"/>
      <c r="M279" s="205"/>
      <c r="N279" s="205"/>
      <c r="O279" s="205"/>
      <c r="P279" s="206"/>
    </row>
    <row r="280" spans="1:16" ht="30" customHeight="1">
      <c r="A280" s="201" t="s">
        <v>75</v>
      </c>
      <c r="B280" s="202"/>
      <c r="C280" s="202"/>
      <c r="D280" s="202"/>
      <c r="E280" s="202"/>
      <c r="F280" s="202"/>
      <c r="G280" s="202"/>
      <c r="H280" s="202"/>
      <c r="I280" s="202"/>
      <c r="J280" s="202"/>
      <c r="K280" s="202"/>
      <c r="L280" s="202"/>
      <c r="M280" s="202"/>
      <c r="N280" s="202"/>
      <c r="O280" s="202"/>
      <c r="P280" s="203"/>
    </row>
    <row r="281" spans="1:16" s="80" customFormat="1" ht="30" customHeight="1">
      <c r="A281" s="189" t="s">
        <v>549</v>
      </c>
      <c r="B281" s="74" t="s">
        <v>224</v>
      </c>
      <c r="C281" s="78"/>
      <c r="D281" s="74" t="s">
        <v>226</v>
      </c>
      <c r="E281" s="79"/>
      <c r="F281" s="74" t="s">
        <v>228</v>
      </c>
      <c r="G281" s="79"/>
      <c r="H281" s="204" t="s">
        <v>550</v>
      </c>
      <c r="I281" s="205"/>
      <c r="J281" s="205"/>
      <c r="K281" s="205"/>
      <c r="L281" s="205"/>
      <c r="M281" s="205"/>
      <c r="N281" s="205"/>
      <c r="O281" s="205"/>
      <c r="P281" s="206"/>
    </row>
    <row r="282" spans="1:16" ht="30" customHeight="1">
      <c r="A282" s="201" t="s">
        <v>76</v>
      </c>
      <c r="B282" s="202"/>
      <c r="C282" s="202"/>
      <c r="D282" s="202"/>
      <c r="E282" s="202"/>
      <c r="F282" s="202"/>
      <c r="G282" s="202"/>
      <c r="H282" s="202"/>
      <c r="I282" s="202"/>
      <c r="J282" s="202"/>
      <c r="K282" s="202"/>
      <c r="L282" s="202"/>
      <c r="M282" s="202"/>
      <c r="N282" s="202"/>
      <c r="O282" s="202"/>
      <c r="P282" s="203"/>
    </row>
    <row r="283" spans="1:16" s="80" customFormat="1" ht="30" customHeight="1">
      <c r="A283" s="189" t="s">
        <v>549</v>
      </c>
      <c r="B283" s="74" t="s">
        <v>224</v>
      </c>
      <c r="C283" s="78"/>
      <c r="D283" s="74" t="s">
        <v>226</v>
      </c>
      <c r="E283" s="79"/>
      <c r="F283" s="74" t="s">
        <v>228</v>
      </c>
      <c r="G283" s="79"/>
      <c r="H283" s="204" t="s">
        <v>550</v>
      </c>
      <c r="I283" s="205"/>
      <c r="J283" s="205"/>
      <c r="K283" s="205"/>
      <c r="L283" s="205"/>
      <c r="M283" s="205"/>
      <c r="N283" s="205"/>
      <c r="O283" s="205"/>
      <c r="P283" s="206"/>
    </row>
    <row r="284" spans="1:16" ht="30" customHeight="1">
      <c r="A284" s="201" t="s">
        <v>77</v>
      </c>
      <c r="B284" s="202"/>
      <c r="C284" s="202"/>
      <c r="D284" s="202"/>
      <c r="E284" s="202"/>
      <c r="F284" s="202"/>
      <c r="G284" s="202"/>
      <c r="H284" s="202"/>
      <c r="I284" s="202"/>
      <c r="J284" s="202"/>
      <c r="K284" s="202"/>
      <c r="L284" s="202"/>
      <c r="M284" s="202"/>
      <c r="N284" s="202"/>
      <c r="O284" s="202"/>
      <c r="P284" s="203"/>
    </row>
    <row r="285" spans="1:16" s="80" customFormat="1" ht="30" customHeight="1">
      <c r="A285" s="189" t="s">
        <v>549</v>
      </c>
      <c r="B285" s="74" t="s">
        <v>224</v>
      </c>
      <c r="C285" s="78"/>
      <c r="D285" s="74" t="s">
        <v>226</v>
      </c>
      <c r="E285" s="79"/>
      <c r="F285" s="74" t="s">
        <v>228</v>
      </c>
      <c r="G285" s="79"/>
      <c r="H285" s="204" t="s">
        <v>550</v>
      </c>
      <c r="I285" s="205"/>
      <c r="J285" s="205"/>
      <c r="K285" s="205"/>
      <c r="L285" s="205"/>
      <c r="M285" s="205"/>
      <c r="N285" s="205"/>
      <c r="O285" s="205"/>
      <c r="P285" s="206"/>
    </row>
    <row r="286" spans="1:16" ht="30" customHeight="1">
      <c r="A286" s="201" t="s">
        <v>78</v>
      </c>
      <c r="B286" s="202"/>
      <c r="C286" s="202"/>
      <c r="D286" s="202"/>
      <c r="E286" s="202"/>
      <c r="F286" s="202"/>
      <c r="G286" s="202"/>
      <c r="H286" s="202"/>
      <c r="I286" s="202"/>
      <c r="J286" s="202"/>
      <c r="K286" s="202"/>
      <c r="L286" s="202"/>
      <c r="M286" s="202"/>
      <c r="N286" s="202"/>
      <c r="O286" s="202"/>
      <c r="P286" s="203"/>
    </row>
    <row r="287" spans="1:16" s="80" customFormat="1" ht="30" customHeight="1">
      <c r="A287" s="189" t="s">
        <v>549</v>
      </c>
      <c r="B287" s="74" t="s">
        <v>224</v>
      </c>
      <c r="C287" s="78"/>
      <c r="D287" s="74" t="s">
        <v>226</v>
      </c>
      <c r="E287" s="79"/>
      <c r="F287" s="74" t="s">
        <v>228</v>
      </c>
      <c r="G287" s="79"/>
      <c r="H287" s="204" t="s">
        <v>550</v>
      </c>
      <c r="I287" s="205"/>
      <c r="J287" s="205"/>
      <c r="K287" s="205"/>
      <c r="L287" s="205"/>
      <c r="M287" s="205"/>
      <c r="N287" s="205"/>
      <c r="O287" s="205"/>
      <c r="P287" s="206"/>
    </row>
    <row r="288" spans="1:16" ht="30" customHeight="1">
      <c r="A288" s="201" t="s">
        <v>79</v>
      </c>
      <c r="B288" s="202"/>
      <c r="C288" s="202"/>
      <c r="D288" s="202"/>
      <c r="E288" s="202"/>
      <c r="F288" s="202"/>
      <c r="G288" s="202"/>
      <c r="H288" s="202"/>
      <c r="I288" s="202"/>
      <c r="J288" s="202"/>
      <c r="K288" s="202"/>
      <c r="L288" s="202"/>
      <c r="M288" s="202"/>
      <c r="N288" s="202"/>
      <c r="O288" s="202"/>
      <c r="P288" s="203"/>
    </row>
    <row r="289" spans="1:16" s="80" customFormat="1" ht="30" customHeight="1">
      <c r="A289" s="189" t="s">
        <v>549</v>
      </c>
      <c r="B289" s="74" t="s">
        <v>224</v>
      </c>
      <c r="C289" s="78"/>
      <c r="D289" s="74" t="s">
        <v>226</v>
      </c>
      <c r="E289" s="79"/>
      <c r="F289" s="74" t="s">
        <v>228</v>
      </c>
      <c r="G289" s="79"/>
      <c r="H289" s="204" t="s">
        <v>550</v>
      </c>
      <c r="I289" s="205"/>
      <c r="J289" s="205"/>
      <c r="K289" s="205"/>
      <c r="L289" s="205"/>
      <c r="M289" s="205"/>
      <c r="N289" s="205"/>
      <c r="O289" s="205"/>
      <c r="P289" s="206"/>
    </row>
    <row r="290" spans="1:16" ht="30" customHeight="1">
      <c r="A290" s="201" t="s">
        <v>80</v>
      </c>
      <c r="B290" s="202"/>
      <c r="C290" s="202"/>
      <c r="D290" s="202"/>
      <c r="E290" s="202"/>
      <c r="F290" s="202"/>
      <c r="G290" s="202"/>
      <c r="H290" s="202"/>
      <c r="I290" s="202"/>
      <c r="J290" s="202"/>
      <c r="K290" s="202"/>
      <c r="L290" s="202"/>
      <c r="M290" s="202"/>
      <c r="N290" s="202"/>
      <c r="O290" s="202"/>
      <c r="P290" s="203"/>
    </row>
    <row r="291" spans="1:16" s="80" customFormat="1" ht="30" customHeight="1">
      <c r="A291" s="189" t="s">
        <v>549</v>
      </c>
      <c r="B291" s="74" t="s">
        <v>224</v>
      </c>
      <c r="C291" s="78"/>
      <c r="D291" s="74" t="s">
        <v>226</v>
      </c>
      <c r="E291" s="79"/>
      <c r="F291" s="74" t="s">
        <v>228</v>
      </c>
      <c r="G291" s="79"/>
      <c r="H291" s="204" t="s">
        <v>550</v>
      </c>
      <c r="I291" s="205"/>
      <c r="J291" s="205"/>
      <c r="K291" s="205"/>
      <c r="L291" s="205"/>
      <c r="M291" s="205"/>
      <c r="N291" s="205"/>
      <c r="O291" s="205"/>
      <c r="P291" s="206"/>
    </row>
    <row r="292" spans="1:16" ht="30" customHeight="1">
      <c r="A292" s="201" t="s">
        <v>81</v>
      </c>
      <c r="B292" s="202"/>
      <c r="C292" s="202"/>
      <c r="D292" s="202"/>
      <c r="E292" s="202"/>
      <c r="F292" s="202"/>
      <c r="G292" s="202"/>
      <c r="H292" s="202"/>
      <c r="I292" s="202"/>
      <c r="J292" s="202"/>
      <c r="K292" s="202"/>
      <c r="L292" s="202"/>
      <c r="M292" s="202"/>
      <c r="N292" s="202"/>
      <c r="O292" s="202"/>
      <c r="P292" s="203"/>
    </row>
    <row r="293" spans="1:16" s="80" customFormat="1" ht="30" customHeight="1">
      <c r="A293" s="189" t="s">
        <v>549</v>
      </c>
      <c r="B293" s="74" t="s">
        <v>224</v>
      </c>
      <c r="C293" s="78"/>
      <c r="D293" s="74" t="s">
        <v>226</v>
      </c>
      <c r="E293" s="79"/>
      <c r="F293" s="74" t="s">
        <v>228</v>
      </c>
      <c r="G293" s="79"/>
      <c r="H293" s="204" t="s">
        <v>550</v>
      </c>
      <c r="I293" s="205"/>
      <c r="J293" s="205"/>
      <c r="K293" s="205"/>
      <c r="L293" s="205"/>
      <c r="M293" s="205"/>
      <c r="N293" s="205"/>
      <c r="O293" s="205"/>
      <c r="P293" s="206"/>
    </row>
    <row r="294" spans="1:16" ht="30" customHeight="1">
      <c r="A294" s="201" t="s">
        <v>82</v>
      </c>
      <c r="B294" s="202"/>
      <c r="C294" s="202"/>
      <c r="D294" s="202"/>
      <c r="E294" s="202"/>
      <c r="F294" s="202"/>
      <c r="G294" s="202"/>
      <c r="H294" s="202"/>
      <c r="I294" s="202"/>
      <c r="J294" s="202"/>
      <c r="K294" s="202"/>
      <c r="L294" s="202"/>
      <c r="M294" s="202"/>
      <c r="N294" s="202"/>
      <c r="O294" s="202"/>
      <c r="P294" s="203"/>
    </row>
    <row r="295" spans="1:16" s="80" customFormat="1" ht="30" customHeight="1">
      <c r="A295" s="189" t="s">
        <v>549</v>
      </c>
      <c r="B295" s="74" t="s">
        <v>224</v>
      </c>
      <c r="C295" s="78"/>
      <c r="D295" s="74" t="s">
        <v>226</v>
      </c>
      <c r="E295" s="79"/>
      <c r="F295" s="74" t="s">
        <v>228</v>
      </c>
      <c r="G295" s="79"/>
      <c r="H295" s="204" t="s">
        <v>550</v>
      </c>
      <c r="I295" s="205"/>
      <c r="J295" s="205"/>
      <c r="K295" s="205"/>
      <c r="L295" s="205"/>
      <c r="M295" s="205"/>
      <c r="N295" s="205"/>
      <c r="O295" s="205"/>
      <c r="P295" s="206"/>
    </row>
    <row r="296" spans="1:16" ht="30" customHeight="1">
      <c r="A296" s="201" t="s">
        <v>83</v>
      </c>
      <c r="B296" s="202"/>
      <c r="C296" s="202"/>
      <c r="D296" s="202"/>
      <c r="E296" s="202"/>
      <c r="F296" s="202"/>
      <c r="G296" s="202"/>
      <c r="H296" s="202"/>
      <c r="I296" s="202"/>
      <c r="J296" s="202"/>
      <c r="K296" s="202"/>
      <c r="L296" s="202"/>
      <c r="M296" s="202"/>
      <c r="N296" s="202"/>
      <c r="O296" s="202"/>
      <c r="P296" s="203"/>
    </row>
    <row r="297" spans="1:16" s="80" customFormat="1" ht="30" customHeight="1">
      <c r="A297" s="189" t="s">
        <v>549</v>
      </c>
      <c r="B297" s="74" t="s">
        <v>224</v>
      </c>
      <c r="C297" s="78"/>
      <c r="D297" s="74" t="s">
        <v>226</v>
      </c>
      <c r="E297" s="79"/>
      <c r="F297" s="74" t="s">
        <v>228</v>
      </c>
      <c r="G297" s="79"/>
      <c r="H297" s="204" t="s">
        <v>550</v>
      </c>
      <c r="I297" s="205"/>
      <c r="J297" s="205"/>
      <c r="K297" s="205"/>
      <c r="L297" s="205"/>
      <c r="M297" s="205"/>
      <c r="N297" s="205"/>
      <c r="O297" s="205"/>
      <c r="P297" s="206"/>
    </row>
    <row r="298" spans="1:16" ht="30" customHeight="1">
      <c r="A298" s="201" t="s">
        <v>84</v>
      </c>
      <c r="B298" s="202"/>
      <c r="C298" s="202"/>
      <c r="D298" s="202"/>
      <c r="E298" s="202"/>
      <c r="F298" s="202"/>
      <c r="G298" s="202"/>
      <c r="H298" s="202"/>
      <c r="I298" s="202"/>
      <c r="J298" s="202"/>
      <c r="K298" s="202"/>
      <c r="L298" s="202"/>
      <c r="M298" s="202"/>
      <c r="N298" s="202"/>
      <c r="O298" s="202"/>
      <c r="P298" s="203"/>
    </row>
    <row r="299" spans="1:16" s="80" customFormat="1" ht="30" customHeight="1">
      <c r="A299" s="189" t="s">
        <v>549</v>
      </c>
      <c r="B299" s="74" t="s">
        <v>224</v>
      </c>
      <c r="C299" s="78"/>
      <c r="D299" s="74" t="s">
        <v>226</v>
      </c>
      <c r="E299" s="79"/>
      <c r="F299" s="74" t="s">
        <v>228</v>
      </c>
      <c r="G299" s="79"/>
      <c r="H299" s="204" t="s">
        <v>550</v>
      </c>
      <c r="I299" s="205"/>
      <c r="J299" s="205"/>
      <c r="K299" s="205"/>
      <c r="L299" s="205"/>
      <c r="M299" s="205"/>
      <c r="N299" s="205"/>
      <c r="O299" s="205"/>
      <c r="P299" s="206"/>
    </row>
    <row r="300" spans="1:16" ht="30" customHeight="1">
      <c r="A300" s="201" t="s">
        <v>85</v>
      </c>
      <c r="B300" s="202"/>
      <c r="C300" s="202"/>
      <c r="D300" s="202"/>
      <c r="E300" s="202"/>
      <c r="F300" s="202"/>
      <c r="G300" s="202"/>
      <c r="H300" s="202"/>
      <c r="I300" s="202"/>
      <c r="J300" s="202"/>
      <c r="K300" s="202"/>
      <c r="L300" s="202"/>
      <c r="M300" s="202"/>
      <c r="N300" s="202"/>
      <c r="O300" s="202"/>
      <c r="P300" s="203"/>
    </row>
    <row r="301" spans="1:16" s="80" customFormat="1" ht="30" customHeight="1">
      <c r="A301" s="189" t="s">
        <v>549</v>
      </c>
      <c r="B301" s="74" t="s">
        <v>224</v>
      </c>
      <c r="C301" s="78"/>
      <c r="D301" s="74" t="s">
        <v>226</v>
      </c>
      <c r="E301" s="79"/>
      <c r="F301" s="74" t="s">
        <v>228</v>
      </c>
      <c r="G301" s="79"/>
      <c r="H301" s="204" t="s">
        <v>550</v>
      </c>
      <c r="I301" s="205"/>
      <c r="J301" s="205"/>
      <c r="K301" s="205"/>
      <c r="L301" s="205"/>
      <c r="M301" s="205"/>
      <c r="N301" s="205"/>
      <c r="O301" s="205"/>
      <c r="P301" s="206"/>
    </row>
    <row r="302" spans="1:16" ht="30" customHeight="1">
      <c r="A302" s="201" t="s">
        <v>86</v>
      </c>
      <c r="B302" s="202"/>
      <c r="C302" s="202"/>
      <c r="D302" s="202"/>
      <c r="E302" s="202"/>
      <c r="F302" s="202"/>
      <c r="G302" s="202"/>
      <c r="H302" s="202"/>
      <c r="I302" s="202"/>
      <c r="J302" s="202"/>
      <c r="K302" s="202"/>
      <c r="L302" s="202"/>
      <c r="M302" s="202"/>
      <c r="N302" s="202"/>
      <c r="O302" s="202"/>
      <c r="P302" s="203"/>
    </row>
    <row r="303" spans="1:16" s="80" customFormat="1" ht="30" customHeight="1">
      <c r="A303" s="189" t="s">
        <v>549</v>
      </c>
      <c r="B303" s="74" t="s">
        <v>224</v>
      </c>
      <c r="C303" s="78"/>
      <c r="D303" s="74" t="s">
        <v>226</v>
      </c>
      <c r="E303" s="79"/>
      <c r="F303" s="74" t="s">
        <v>228</v>
      </c>
      <c r="G303" s="79"/>
      <c r="H303" s="204" t="s">
        <v>550</v>
      </c>
      <c r="I303" s="205"/>
      <c r="J303" s="205"/>
      <c r="K303" s="205"/>
      <c r="L303" s="205"/>
      <c r="M303" s="205"/>
      <c r="N303" s="205"/>
      <c r="O303" s="205"/>
      <c r="P303" s="206"/>
    </row>
    <row r="304" spans="1:16" ht="30" customHeight="1">
      <c r="A304" s="201" t="s">
        <v>87</v>
      </c>
      <c r="B304" s="202"/>
      <c r="C304" s="202"/>
      <c r="D304" s="202"/>
      <c r="E304" s="202"/>
      <c r="F304" s="202"/>
      <c r="G304" s="202"/>
      <c r="H304" s="202"/>
      <c r="I304" s="202"/>
      <c r="J304" s="202"/>
      <c r="K304" s="202"/>
      <c r="L304" s="202"/>
      <c r="M304" s="202"/>
      <c r="N304" s="202"/>
      <c r="O304" s="202"/>
      <c r="P304" s="203"/>
    </row>
    <row r="305" spans="1:16" s="80" customFormat="1" ht="30" customHeight="1">
      <c r="A305" s="189" t="s">
        <v>549</v>
      </c>
      <c r="B305" s="74" t="s">
        <v>224</v>
      </c>
      <c r="C305" s="78"/>
      <c r="D305" s="74" t="s">
        <v>226</v>
      </c>
      <c r="E305" s="79"/>
      <c r="F305" s="74" t="s">
        <v>228</v>
      </c>
      <c r="G305" s="79"/>
      <c r="H305" s="204" t="s">
        <v>550</v>
      </c>
      <c r="I305" s="205"/>
      <c r="J305" s="205"/>
      <c r="K305" s="205"/>
      <c r="L305" s="205"/>
      <c r="M305" s="205"/>
      <c r="N305" s="205"/>
      <c r="O305" s="205"/>
      <c r="P305" s="206"/>
    </row>
    <row r="306" spans="1:16" ht="30" customHeight="1">
      <c r="A306" s="201" t="s">
        <v>88</v>
      </c>
      <c r="B306" s="202"/>
      <c r="C306" s="202"/>
      <c r="D306" s="202"/>
      <c r="E306" s="202"/>
      <c r="F306" s="202"/>
      <c r="G306" s="202"/>
      <c r="H306" s="202"/>
      <c r="I306" s="202"/>
      <c r="J306" s="202"/>
      <c r="K306" s="202"/>
      <c r="L306" s="202"/>
      <c r="M306" s="202"/>
      <c r="N306" s="202"/>
      <c r="O306" s="202"/>
      <c r="P306" s="203"/>
    </row>
    <row r="307" spans="1:16" s="80" customFormat="1" ht="30" customHeight="1">
      <c r="A307" s="189" t="s">
        <v>549</v>
      </c>
      <c r="B307" s="74" t="s">
        <v>224</v>
      </c>
      <c r="C307" s="78"/>
      <c r="D307" s="74" t="s">
        <v>226</v>
      </c>
      <c r="E307" s="79"/>
      <c r="F307" s="74" t="s">
        <v>228</v>
      </c>
      <c r="G307" s="79"/>
      <c r="H307" s="204" t="s">
        <v>550</v>
      </c>
      <c r="I307" s="205"/>
      <c r="J307" s="205"/>
      <c r="K307" s="205"/>
      <c r="L307" s="205"/>
      <c r="M307" s="205"/>
      <c r="N307" s="205"/>
      <c r="O307" s="205"/>
      <c r="P307" s="206"/>
    </row>
    <row r="308" spans="1:16" ht="33" customHeight="1">
      <c r="A308" s="201" t="s">
        <v>89</v>
      </c>
      <c r="B308" s="202"/>
      <c r="C308" s="202"/>
      <c r="D308" s="202"/>
      <c r="E308" s="202"/>
      <c r="F308" s="202"/>
      <c r="G308" s="202"/>
      <c r="H308" s="202"/>
      <c r="I308" s="202"/>
      <c r="J308" s="202"/>
      <c r="K308" s="202"/>
      <c r="L308" s="202"/>
      <c r="M308" s="202"/>
      <c r="N308" s="202"/>
      <c r="O308" s="202"/>
      <c r="P308" s="203"/>
    </row>
    <row r="309" spans="1:16" s="80" customFormat="1" ht="30" customHeight="1">
      <c r="A309" s="189" t="s">
        <v>549</v>
      </c>
      <c r="B309" s="74" t="s">
        <v>224</v>
      </c>
      <c r="C309" s="78"/>
      <c r="D309" s="74" t="s">
        <v>226</v>
      </c>
      <c r="E309" s="79"/>
      <c r="F309" s="74" t="s">
        <v>228</v>
      </c>
      <c r="G309" s="79"/>
      <c r="H309" s="204" t="s">
        <v>550</v>
      </c>
      <c r="I309" s="205"/>
      <c r="J309" s="205"/>
      <c r="K309" s="205"/>
      <c r="L309" s="205"/>
      <c r="M309" s="205"/>
      <c r="N309" s="205"/>
      <c r="O309" s="205"/>
      <c r="P309" s="206"/>
    </row>
    <row r="310" spans="1:16" ht="33" customHeight="1">
      <c r="A310" s="201" t="s">
        <v>90</v>
      </c>
      <c r="B310" s="202"/>
      <c r="C310" s="202"/>
      <c r="D310" s="202"/>
      <c r="E310" s="202"/>
      <c r="F310" s="202"/>
      <c r="G310" s="202"/>
      <c r="H310" s="202"/>
      <c r="I310" s="202"/>
      <c r="J310" s="202"/>
      <c r="K310" s="202"/>
      <c r="L310" s="202"/>
      <c r="M310" s="202"/>
      <c r="N310" s="202"/>
      <c r="O310" s="202"/>
      <c r="P310" s="203"/>
    </row>
    <row r="311" spans="1:16" s="80" customFormat="1" ht="30" customHeight="1">
      <c r="A311" s="189" t="s">
        <v>549</v>
      </c>
      <c r="B311" s="74" t="s">
        <v>224</v>
      </c>
      <c r="C311" s="78"/>
      <c r="D311" s="74" t="s">
        <v>226</v>
      </c>
      <c r="E311" s="79"/>
      <c r="F311" s="74" t="s">
        <v>228</v>
      </c>
      <c r="G311" s="79"/>
      <c r="H311" s="204" t="s">
        <v>550</v>
      </c>
      <c r="I311" s="205"/>
      <c r="J311" s="205"/>
      <c r="K311" s="205"/>
      <c r="L311" s="205"/>
      <c r="M311" s="205"/>
      <c r="N311" s="205"/>
      <c r="O311" s="205"/>
      <c r="P311" s="206"/>
    </row>
    <row r="312" spans="1:16" ht="33" customHeight="1">
      <c r="A312" s="201" t="s">
        <v>91</v>
      </c>
      <c r="B312" s="202"/>
      <c r="C312" s="202"/>
      <c r="D312" s="202"/>
      <c r="E312" s="202"/>
      <c r="F312" s="202"/>
      <c r="G312" s="202"/>
      <c r="H312" s="202"/>
      <c r="I312" s="202"/>
      <c r="J312" s="202"/>
      <c r="K312" s="202"/>
      <c r="L312" s="202"/>
      <c r="M312" s="202"/>
      <c r="N312" s="202"/>
      <c r="O312" s="202"/>
      <c r="P312" s="203"/>
    </row>
    <row r="313" spans="1:16" s="80" customFormat="1" ht="30" customHeight="1">
      <c r="A313" s="189" t="s">
        <v>549</v>
      </c>
      <c r="B313" s="74" t="s">
        <v>224</v>
      </c>
      <c r="C313" s="78"/>
      <c r="D313" s="74" t="s">
        <v>226</v>
      </c>
      <c r="E313" s="79"/>
      <c r="F313" s="74" t="s">
        <v>228</v>
      </c>
      <c r="G313" s="79"/>
      <c r="H313" s="204" t="s">
        <v>550</v>
      </c>
      <c r="I313" s="205"/>
      <c r="J313" s="205"/>
      <c r="K313" s="205"/>
      <c r="L313" s="205"/>
      <c r="M313" s="205"/>
      <c r="N313" s="205"/>
      <c r="O313" s="205"/>
      <c r="P313" s="206"/>
    </row>
    <row r="314" spans="1:16" ht="33" customHeight="1">
      <c r="A314" s="201" t="s">
        <v>92</v>
      </c>
      <c r="B314" s="202"/>
      <c r="C314" s="202"/>
      <c r="D314" s="202"/>
      <c r="E314" s="202"/>
      <c r="F314" s="202"/>
      <c r="G314" s="202"/>
      <c r="H314" s="202"/>
      <c r="I314" s="202"/>
      <c r="J314" s="202"/>
      <c r="K314" s="202"/>
      <c r="L314" s="202"/>
      <c r="M314" s="202"/>
      <c r="N314" s="202"/>
      <c r="O314" s="202"/>
      <c r="P314" s="203"/>
    </row>
    <row r="315" spans="1:16" s="80" customFormat="1" ht="30" customHeight="1">
      <c r="A315" s="189" t="s">
        <v>549</v>
      </c>
      <c r="B315" s="74" t="s">
        <v>224</v>
      </c>
      <c r="C315" s="78"/>
      <c r="D315" s="74" t="s">
        <v>226</v>
      </c>
      <c r="E315" s="79"/>
      <c r="F315" s="74" t="s">
        <v>228</v>
      </c>
      <c r="G315" s="79"/>
      <c r="H315" s="204" t="s">
        <v>550</v>
      </c>
      <c r="I315" s="205"/>
      <c r="J315" s="205"/>
      <c r="K315" s="205"/>
      <c r="L315" s="205"/>
      <c r="M315" s="205"/>
      <c r="N315" s="205"/>
      <c r="O315" s="205"/>
      <c r="P315" s="206"/>
    </row>
    <row r="316" spans="1:16" ht="33" customHeight="1">
      <c r="A316" s="201" t="s">
        <v>93</v>
      </c>
      <c r="B316" s="202"/>
      <c r="C316" s="202"/>
      <c r="D316" s="202"/>
      <c r="E316" s="202"/>
      <c r="F316" s="202"/>
      <c r="G316" s="202"/>
      <c r="H316" s="202"/>
      <c r="I316" s="202"/>
      <c r="J316" s="202"/>
      <c r="K316" s="202"/>
      <c r="L316" s="202"/>
      <c r="M316" s="202"/>
      <c r="N316" s="202"/>
      <c r="O316" s="202"/>
      <c r="P316" s="203"/>
    </row>
    <row r="317" spans="1:16" s="80" customFormat="1" ht="30" customHeight="1">
      <c r="A317" s="189" t="s">
        <v>549</v>
      </c>
      <c r="B317" s="74" t="s">
        <v>224</v>
      </c>
      <c r="C317" s="78"/>
      <c r="D317" s="74" t="s">
        <v>226</v>
      </c>
      <c r="E317" s="79"/>
      <c r="F317" s="74" t="s">
        <v>228</v>
      </c>
      <c r="G317" s="79"/>
      <c r="H317" s="204" t="s">
        <v>550</v>
      </c>
      <c r="I317" s="205"/>
      <c r="J317" s="205"/>
      <c r="K317" s="205"/>
      <c r="L317" s="205"/>
      <c r="M317" s="205"/>
      <c r="N317" s="205"/>
      <c r="O317" s="205"/>
      <c r="P317" s="206"/>
    </row>
    <row r="318" spans="1:16" ht="33" customHeight="1">
      <c r="A318" s="201" t="s">
        <v>94</v>
      </c>
      <c r="B318" s="202"/>
      <c r="C318" s="202"/>
      <c r="D318" s="202"/>
      <c r="E318" s="202"/>
      <c r="F318" s="202"/>
      <c r="G318" s="202"/>
      <c r="H318" s="202"/>
      <c r="I318" s="202"/>
      <c r="J318" s="202"/>
      <c r="K318" s="202"/>
      <c r="L318" s="202"/>
      <c r="M318" s="202"/>
      <c r="N318" s="202"/>
      <c r="O318" s="202"/>
      <c r="P318" s="203"/>
    </row>
    <row r="319" spans="1:16" s="80" customFormat="1" ht="30" customHeight="1">
      <c r="A319" s="189" t="s">
        <v>549</v>
      </c>
      <c r="B319" s="74" t="s">
        <v>224</v>
      </c>
      <c r="C319" s="78"/>
      <c r="D319" s="74" t="s">
        <v>226</v>
      </c>
      <c r="E319" s="79"/>
      <c r="F319" s="74" t="s">
        <v>228</v>
      </c>
      <c r="G319" s="79"/>
      <c r="H319" s="204" t="s">
        <v>550</v>
      </c>
      <c r="I319" s="205"/>
      <c r="J319" s="205"/>
      <c r="K319" s="205"/>
      <c r="L319" s="205"/>
      <c r="M319" s="205"/>
      <c r="N319" s="205"/>
      <c r="O319" s="205"/>
      <c r="P319" s="206"/>
    </row>
    <row r="320" spans="1:16" ht="33" customHeight="1">
      <c r="A320" s="201" t="s">
        <v>95</v>
      </c>
      <c r="B320" s="202"/>
      <c r="C320" s="202"/>
      <c r="D320" s="202"/>
      <c r="E320" s="202"/>
      <c r="F320" s="202"/>
      <c r="G320" s="202"/>
      <c r="H320" s="202"/>
      <c r="I320" s="202"/>
      <c r="J320" s="202"/>
      <c r="K320" s="202"/>
      <c r="L320" s="202"/>
      <c r="M320" s="202"/>
      <c r="N320" s="202"/>
      <c r="O320" s="202"/>
      <c r="P320" s="203"/>
    </row>
    <row r="321" spans="1:16" s="80" customFormat="1" ht="30" customHeight="1">
      <c r="A321" s="189" t="s">
        <v>549</v>
      </c>
      <c r="B321" s="74" t="s">
        <v>224</v>
      </c>
      <c r="C321" s="78"/>
      <c r="D321" s="74" t="s">
        <v>226</v>
      </c>
      <c r="E321" s="79"/>
      <c r="F321" s="74" t="s">
        <v>228</v>
      </c>
      <c r="G321" s="79"/>
      <c r="H321" s="204" t="s">
        <v>550</v>
      </c>
      <c r="I321" s="205"/>
      <c r="J321" s="205"/>
      <c r="K321" s="205"/>
      <c r="L321" s="205"/>
      <c r="M321" s="205"/>
      <c r="N321" s="205"/>
      <c r="O321" s="205"/>
      <c r="P321" s="206"/>
    </row>
    <row r="322" spans="1:16" ht="33" customHeight="1">
      <c r="A322" s="201" t="s">
        <v>96</v>
      </c>
      <c r="B322" s="202"/>
      <c r="C322" s="202"/>
      <c r="D322" s="202"/>
      <c r="E322" s="202"/>
      <c r="F322" s="202"/>
      <c r="G322" s="202"/>
      <c r="H322" s="202"/>
      <c r="I322" s="202"/>
      <c r="J322" s="202"/>
      <c r="K322" s="202"/>
      <c r="L322" s="202"/>
      <c r="M322" s="202"/>
      <c r="N322" s="202"/>
      <c r="O322" s="202"/>
      <c r="P322" s="203"/>
    </row>
    <row r="323" spans="1:16" s="80" customFormat="1" ht="30" customHeight="1">
      <c r="A323" s="189" t="s">
        <v>549</v>
      </c>
      <c r="B323" s="74" t="s">
        <v>224</v>
      </c>
      <c r="C323" s="78"/>
      <c r="D323" s="74" t="s">
        <v>226</v>
      </c>
      <c r="E323" s="79"/>
      <c r="F323" s="74" t="s">
        <v>228</v>
      </c>
      <c r="G323" s="79"/>
      <c r="H323" s="204" t="s">
        <v>550</v>
      </c>
      <c r="I323" s="205"/>
      <c r="J323" s="205"/>
      <c r="K323" s="205"/>
      <c r="L323" s="205"/>
      <c r="M323" s="205"/>
      <c r="N323" s="205"/>
      <c r="O323" s="205"/>
      <c r="P323" s="206"/>
    </row>
    <row r="324" spans="1:16" ht="33" customHeight="1">
      <c r="A324" s="201" t="s">
        <v>97</v>
      </c>
      <c r="B324" s="202"/>
      <c r="C324" s="202"/>
      <c r="D324" s="202"/>
      <c r="E324" s="202"/>
      <c r="F324" s="202"/>
      <c r="G324" s="202"/>
      <c r="H324" s="202"/>
      <c r="I324" s="202"/>
      <c r="J324" s="202"/>
      <c r="K324" s="202"/>
      <c r="L324" s="202"/>
      <c r="M324" s="202"/>
      <c r="N324" s="202"/>
      <c r="O324" s="202"/>
      <c r="P324" s="203"/>
    </row>
    <row r="325" spans="1:16" s="80" customFormat="1" ht="30" customHeight="1">
      <c r="A325" s="189" t="s">
        <v>549</v>
      </c>
      <c r="B325" s="74" t="s">
        <v>224</v>
      </c>
      <c r="C325" s="78"/>
      <c r="D325" s="74" t="s">
        <v>226</v>
      </c>
      <c r="E325" s="79"/>
      <c r="F325" s="74" t="s">
        <v>228</v>
      </c>
      <c r="G325" s="79"/>
      <c r="H325" s="204" t="s">
        <v>550</v>
      </c>
      <c r="I325" s="205"/>
      <c r="J325" s="205"/>
      <c r="K325" s="205"/>
      <c r="L325" s="205"/>
      <c r="M325" s="205"/>
      <c r="N325" s="205"/>
      <c r="O325" s="205"/>
      <c r="P325" s="206"/>
    </row>
    <row r="326" spans="1:16" ht="33" customHeight="1">
      <c r="A326" s="201" t="s">
        <v>98</v>
      </c>
      <c r="B326" s="202"/>
      <c r="C326" s="202"/>
      <c r="D326" s="202"/>
      <c r="E326" s="202"/>
      <c r="F326" s="202"/>
      <c r="G326" s="202"/>
      <c r="H326" s="202"/>
      <c r="I326" s="202"/>
      <c r="J326" s="202"/>
      <c r="K326" s="202"/>
      <c r="L326" s="202"/>
      <c r="M326" s="202"/>
      <c r="N326" s="202"/>
      <c r="O326" s="202"/>
      <c r="P326" s="203"/>
    </row>
    <row r="327" spans="1:16" s="80" customFormat="1" ht="30" customHeight="1">
      <c r="A327" s="189" t="s">
        <v>549</v>
      </c>
      <c r="B327" s="74" t="s">
        <v>224</v>
      </c>
      <c r="C327" s="78"/>
      <c r="D327" s="74" t="s">
        <v>226</v>
      </c>
      <c r="E327" s="79"/>
      <c r="F327" s="74" t="s">
        <v>228</v>
      </c>
      <c r="G327" s="79"/>
      <c r="H327" s="204" t="s">
        <v>550</v>
      </c>
      <c r="I327" s="205"/>
      <c r="J327" s="205"/>
      <c r="K327" s="205"/>
      <c r="L327" s="205"/>
      <c r="M327" s="205"/>
      <c r="N327" s="205"/>
      <c r="O327" s="205"/>
      <c r="P327" s="206"/>
    </row>
    <row r="328" spans="1:16" ht="33" customHeight="1">
      <c r="A328" s="201" t="s">
        <v>99</v>
      </c>
      <c r="B328" s="202"/>
      <c r="C328" s="202"/>
      <c r="D328" s="202"/>
      <c r="E328" s="202"/>
      <c r="F328" s="202"/>
      <c r="G328" s="202"/>
      <c r="H328" s="202"/>
      <c r="I328" s="202"/>
      <c r="J328" s="202"/>
      <c r="K328" s="202"/>
      <c r="L328" s="202"/>
      <c r="M328" s="202"/>
      <c r="N328" s="202"/>
      <c r="O328" s="202"/>
      <c r="P328" s="203"/>
    </row>
    <row r="329" spans="1:16" s="80" customFormat="1" ht="30" customHeight="1">
      <c r="A329" s="189" t="s">
        <v>549</v>
      </c>
      <c r="B329" s="74" t="s">
        <v>224</v>
      </c>
      <c r="C329" s="78"/>
      <c r="D329" s="74" t="s">
        <v>226</v>
      </c>
      <c r="E329" s="79"/>
      <c r="F329" s="74" t="s">
        <v>228</v>
      </c>
      <c r="G329" s="79"/>
      <c r="H329" s="204" t="s">
        <v>550</v>
      </c>
      <c r="I329" s="205"/>
      <c r="J329" s="205"/>
      <c r="K329" s="205"/>
      <c r="L329" s="205"/>
      <c r="M329" s="205"/>
      <c r="N329" s="205"/>
      <c r="O329" s="205"/>
      <c r="P329" s="206"/>
    </row>
    <row r="330" spans="1:16" ht="33" customHeight="1">
      <c r="A330" s="201" t="s">
        <v>100</v>
      </c>
      <c r="B330" s="202"/>
      <c r="C330" s="202"/>
      <c r="D330" s="202"/>
      <c r="E330" s="202"/>
      <c r="F330" s="202"/>
      <c r="G330" s="202"/>
      <c r="H330" s="202"/>
      <c r="I330" s="202"/>
      <c r="J330" s="202"/>
      <c r="K330" s="202"/>
      <c r="L330" s="202"/>
      <c r="M330" s="202"/>
      <c r="N330" s="202"/>
      <c r="O330" s="202"/>
      <c r="P330" s="203"/>
    </row>
    <row r="331" spans="1:16" s="80" customFormat="1" ht="30" customHeight="1">
      <c r="A331" s="189" t="s">
        <v>549</v>
      </c>
      <c r="B331" s="74" t="s">
        <v>224</v>
      </c>
      <c r="C331" s="78"/>
      <c r="D331" s="74" t="s">
        <v>226</v>
      </c>
      <c r="E331" s="79"/>
      <c r="F331" s="74" t="s">
        <v>228</v>
      </c>
      <c r="G331" s="79"/>
      <c r="H331" s="204" t="s">
        <v>550</v>
      </c>
      <c r="I331" s="205"/>
      <c r="J331" s="205"/>
      <c r="K331" s="205"/>
      <c r="L331" s="205"/>
      <c r="M331" s="205"/>
      <c r="N331" s="205"/>
      <c r="O331" s="205"/>
      <c r="P331" s="206"/>
    </row>
    <row r="332" spans="1:16" ht="33" customHeight="1">
      <c r="A332" s="201" t="s">
        <v>101</v>
      </c>
      <c r="B332" s="202"/>
      <c r="C332" s="202"/>
      <c r="D332" s="202"/>
      <c r="E332" s="202"/>
      <c r="F332" s="202"/>
      <c r="G332" s="202"/>
      <c r="H332" s="202"/>
      <c r="I332" s="202"/>
      <c r="J332" s="202"/>
      <c r="K332" s="202"/>
      <c r="L332" s="202"/>
      <c r="M332" s="202"/>
      <c r="N332" s="202"/>
      <c r="O332" s="202"/>
      <c r="P332" s="203"/>
    </row>
    <row r="333" spans="1:16" s="80" customFormat="1" ht="30" customHeight="1">
      <c r="A333" s="189" t="s">
        <v>549</v>
      </c>
      <c r="B333" s="74" t="s">
        <v>224</v>
      </c>
      <c r="C333" s="78"/>
      <c r="D333" s="74" t="s">
        <v>226</v>
      </c>
      <c r="E333" s="79"/>
      <c r="F333" s="74" t="s">
        <v>228</v>
      </c>
      <c r="G333" s="79"/>
      <c r="H333" s="204" t="s">
        <v>550</v>
      </c>
      <c r="I333" s="205"/>
      <c r="J333" s="205"/>
      <c r="K333" s="205"/>
      <c r="L333" s="205"/>
      <c r="M333" s="205"/>
      <c r="N333" s="205"/>
      <c r="O333" s="205"/>
      <c r="P333" s="206"/>
    </row>
    <row r="334" spans="1:16" ht="33" customHeight="1">
      <c r="A334" s="201" t="s">
        <v>102</v>
      </c>
      <c r="B334" s="202"/>
      <c r="C334" s="202"/>
      <c r="D334" s="202"/>
      <c r="E334" s="202"/>
      <c r="F334" s="202"/>
      <c r="G334" s="202"/>
      <c r="H334" s="202"/>
      <c r="I334" s="202"/>
      <c r="J334" s="202"/>
      <c r="K334" s="202"/>
      <c r="L334" s="202"/>
      <c r="M334" s="202"/>
      <c r="N334" s="202"/>
      <c r="O334" s="202"/>
      <c r="P334" s="203"/>
    </row>
    <row r="335" spans="1:16" s="80" customFormat="1" ht="30" customHeight="1">
      <c r="A335" s="189" t="s">
        <v>549</v>
      </c>
      <c r="B335" s="74" t="s">
        <v>224</v>
      </c>
      <c r="C335" s="78"/>
      <c r="D335" s="74" t="s">
        <v>226</v>
      </c>
      <c r="E335" s="79"/>
      <c r="F335" s="74" t="s">
        <v>228</v>
      </c>
      <c r="G335" s="79"/>
      <c r="H335" s="204" t="s">
        <v>550</v>
      </c>
      <c r="I335" s="205"/>
      <c r="J335" s="205"/>
      <c r="K335" s="205"/>
      <c r="L335" s="205"/>
      <c r="M335" s="205"/>
      <c r="N335" s="205"/>
      <c r="O335" s="205"/>
      <c r="P335" s="206"/>
    </row>
    <row r="336" spans="1:16" ht="33" customHeight="1">
      <c r="A336" s="201" t="s">
        <v>103</v>
      </c>
      <c r="B336" s="202"/>
      <c r="C336" s="202"/>
      <c r="D336" s="202"/>
      <c r="E336" s="202"/>
      <c r="F336" s="202"/>
      <c r="G336" s="202"/>
      <c r="H336" s="202"/>
      <c r="I336" s="202"/>
      <c r="J336" s="202"/>
      <c r="K336" s="202"/>
      <c r="L336" s="202"/>
      <c r="M336" s="202"/>
      <c r="N336" s="202"/>
      <c r="O336" s="202"/>
      <c r="P336" s="203"/>
    </row>
    <row r="337" spans="1:16" s="80" customFormat="1" ht="30" customHeight="1">
      <c r="A337" s="189" t="s">
        <v>549</v>
      </c>
      <c r="B337" s="74" t="s">
        <v>224</v>
      </c>
      <c r="C337" s="78"/>
      <c r="D337" s="74" t="s">
        <v>226</v>
      </c>
      <c r="E337" s="79"/>
      <c r="F337" s="74" t="s">
        <v>228</v>
      </c>
      <c r="G337" s="79"/>
      <c r="H337" s="204" t="s">
        <v>550</v>
      </c>
      <c r="I337" s="205"/>
      <c r="J337" s="205"/>
      <c r="K337" s="205"/>
      <c r="L337" s="205"/>
      <c r="M337" s="205"/>
      <c r="N337" s="205"/>
      <c r="O337" s="205"/>
      <c r="P337" s="206"/>
    </row>
    <row r="338" spans="1:16" ht="33" customHeight="1">
      <c r="A338" s="201" t="s">
        <v>104</v>
      </c>
      <c r="B338" s="202"/>
      <c r="C338" s="202"/>
      <c r="D338" s="202"/>
      <c r="E338" s="202"/>
      <c r="F338" s="202"/>
      <c r="G338" s="202"/>
      <c r="H338" s="202"/>
      <c r="I338" s="202"/>
      <c r="J338" s="202"/>
      <c r="K338" s="202"/>
      <c r="L338" s="202"/>
      <c r="M338" s="202"/>
      <c r="N338" s="202"/>
      <c r="O338" s="202"/>
      <c r="P338" s="203"/>
    </row>
    <row r="339" spans="1:16" s="80" customFormat="1" ht="30" customHeight="1">
      <c r="A339" s="189" t="s">
        <v>549</v>
      </c>
      <c r="B339" s="74" t="s">
        <v>224</v>
      </c>
      <c r="C339" s="78"/>
      <c r="D339" s="74" t="s">
        <v>226</v>
      </c>
      <c r="E339" s="79"/>
      <c r="F339" s="74" t="s">
        <v>228</v>
      </c>
      <c r="G339" s="79"/>
      <c r="H339" s="204" t="s">
        <v>550</v>
      </c>
      <c r="I339" s="205"/>
      <c r="J339" s="205"/>
      <c r="K339" s="205"/>
      <c r="L339" s="205"/>
      <c r="M339" s="205"/>
      <c r="N339" s="205"/>
      <c r="O339" s="205"/>
      <c r="P339" s="206"/>
    </row>
    <row r="340" spans="1:16" ht="33" customHeight="1">
      <c r="A340" s="201" t="s">
        <v>105</v>
      </c>
      <c r="B340" s="202"/>
      <c r="C340" s="202"/>
      <c r="D340" s="202"/>
      <c r="E340" s="202"/>
      <c r="F340" s="202"/>
      <c r="G340" s="202"/>
      <c r="H340" s="202"/>
      <c r="I340" s="202"/>
      <c r="J340" s="202"/>
      <c r="K340" s="202"/>
      <c r="L340" s="202"/>
      <c r="M340" s="202"/>
      <c r="N340" s="202"/>
      <c r="O340" s="202"/>
      <c r="P340" s="203"/>
    </row>
    <row r="341" spans="1:16" s="80" customFormat="1" ht="30" customHeight="1">
      <c r="A341" s="189" t="s">
        <v>549</v>
      </c>
      <c r="B341" s="74" t="s">
        <v>224</v>
      </c>
      <c r="C341" s="78"/>
      <c r="D341" s="74" t="s">
        <v>226</v>
      </c>
      <c r="E341" s="79"/>
      <c r="F341" s="74" t="s">
        <v>228</v>
      </c>
      <c r="G341" s="79"/>
      <c r="H341" s="204" t="s">
        <v>550</v>
      </c>
      <c r="I341" s="205"/>
      <c r="J341" s="205"/>
      <c r="K341" s="205"/>
      <c r="L341" s="205"/>
      <c r="M341" s="205"/>
      <c r="N341" s="205"/>
      <c r="O341" s="205"/>
      <c r="P341" s="206"/>
    </row>
    <row r="342" spans="1:16" ht="33" customHeight="1">
      <c r="A342" s="201" t="s">
        <v>106</v>
      </c>
      <c r="B342" s="202"/>
      <c r="C342" s="202"/>
      <c r="D342" s="202"/>
      <c r="E342" s="202"/>
      <c r="F342" s="202"/>
      <c r="G342" s="202"/>
      <c r="H342" s="202"/>
      <c r="I342" s="202"/>
      <c r="J342" s="202"/>
      <c r="K342" s="202"/>
      <c r="L342" s="202"/>
      <c r="M342" s="202"/>
      <c r="N342" s="202"/>
      <c r="O342" s="202"/>
      <c r="P342" s="203"/>
    </row>
    <row r="343" spans="1:16" s="80" customFormat="1" ht="30" customHeight="1">
      <c r="A343" s="189" t="s">
        <v>549</v>
      </c>
      <c r="B343" s="74" t="s">
        <v>224</v>
      </c>
      <c r="C343" s="78"/>
      <c r="D343" s="74" t="s">
        <v>226</v>
      </c>
      <c r="E343" s="79"/>
      <c r="F343" s="74" t="s">
        <v>228</v>
      </c>
      <c r="G343" s="79"/>
      <c r="H343" s="204" t="s">
        <v>550</v>
      </c>
      <c r="I343" s="205"/>
      <c r="J343" s="205"/>
      <c r="K343" s="205"/>
      <c r="L343" s="205"/>
      <c r="M343" s="205"/>
      <c r="N343" s="205"/>
      <c r="O343" s="205"/>
      <c r="P343" s="206"/>
    </row>
    <row r="344" spans="1:16" ht="33" customHeight="1">
      <c r="A344" s="201" t="s">
        <v>107</v>
      </c>
      <c r="B344" s="202"/>
      <c r="C344" s="202"/>
      <c r="D344" s="202"/>
      <c r="E344" s="202"/>
      <c r="F344" s="202"/>
      <c r="G344" s="202"/>
      <c r="H344" s="202"/>
      <c r="I344" s="202"/>
      <c r="J344" s="202"/>
      <c r="K344" s="202"/>
      <c r="L344" s="202"/>
      <c r="M344" s="202"/>
      <c r="N344" s="202"/>
      <c r="O344" s="202"/>
      <c r="P344" s="203"/>
    </row>
    <row r="345" spans="1:16" s="80" customFormat="1" ht="30" customHeight="1">
      <c r="A345" s="189" t="s">
        <v>549</v>
      </c>
      <c r="B345" s="74" t="s">
        <v>224</v>
      </c>
      <c r="C345" s="78"/>
      <c r="D345" s="74" t="s">
        <v>226</v>
      </c>
      <c r="E345" s="79"/>
      <c r="F345" s="74" t="s">
        <v>228</v>
      </c>
      <c r="G345" s="79"/>
      <c r="H345" s="204" t="s">
        <v>550</v>
      </c>
      <c r="I345" s="205"/>
      <c r="J345" s="205"/>
      <c r="K345" s="205"/>
      <c r="L345" s="205"/>
      <c r="M345" s="205"/>
      <c r="N345" s="205"/>
      <c r="O345" s="205"/>
      <c r="P345" s="206"/>
    </row>
    <row r="346" spans="1:16" ht="33" customHeight="1">
      <c r="A346" s="201" t="s">
        <v>108</v>
      </c>
      <c r="B346" s="202"/>
      <c r="C346" s="202"/>
      <c r="D346" s="202"/>
      <c r="E346" s="202"/>
      <c r="F346" s="202"/>
      <c r="G346" s="202"/>
      <c r="H346" s="202"/>
      <c r="I346" s="202"/>
      <c r="J346" s="202"/>
      <c r="K346" s="202"/>
      <c r="L346" s="202"/>
      <c r="M346" s="202"/>
      <c r="N346" s="202"/>
      <c r="O346" s="202"/>
      <c r="P346" s="203"/>
    </row>
    <row r="347" spans="1:16" s="80" customFormat="1" ht="30" customHeight="1">
      <c r="A347" s="189" t="s">
        <v>549</v>
      </c>
      <c r="B347" s="74" t="s">
        <v>224</v>
      </c>
      <c r="C347" s="78"/>
      <c r="D347" s="74" t="s">
        <v>226</v>
      </c>
      <c r="E347" s="79"/>
      <c r="F347" s="74" t="s">
        <v>228</v>
      </c>
      <c r="G347" s="79"/>
      <c r="H347" s="204" t="s">
        <v>550</v>
      </c>
      <c r="I347" s="205"/>
      <c r="J347" s="205"/>
      <c r="K347" s="205"/>
      <c r="L347" s="205"/>
      <c r="M347" s="205"/>
      <c r="N347" s="205"/>
      <c r="O347" s="205"/>
      <c r="P347" s="206"/>
    </row>
    <row r="348" spans="1:16" ht="30" customHeight="1">
      <c r="A348" s="201" t="s">
        <v>109</v>
      </c>
      <c r="B348" s="202"/>
      <c r="C348" s="202"/>
      <c r="D348" s="202"/>
      <c r="E348" s="202"/>
      <c r="F348" s="202"/>
      <c r="G348" s="202"/>
      <c r="H348" s="202"/>
      <c r="I348" s="202"/>
      <c r="J348" s="202"/>
      <c r="K348" s="202"/>
      <c r="L348" s="202"/>
      <c r="M348" s="202"/>
      <c r="N348" s="202"/>
      <c r="O348" s="202"/>
      <c r="P348" s="203"/>
    </row>
    <row r="349" spans="1:16" s="80" customFormat="1" ht="30" customHeight="1">
      <c r="A349" s="189" t="s">
        <v>549</v>
      </c>
      <c r="B349" s="74" t="s">
        <v>224</v>
      </c>
      <c r="C349" s="78"/>
      <c r="D349" s="74" t="s">
        <v>226</v>
      </c>
      <c r="E349" s="79"/>
      <c r="F349" s="74" t="s">
        <v>228</v>
      </c>
      <c r="G349" s="79"/>
      <c r="H349" s="204" t="s">
        <v>550</v>
      </c>
      <c r="I349" s="205"/>
      <c r="J349" s="205"/>
      <c r="K349" s="205"/>
      <c r="L349" s="205"/>
      <c r="M349" s="205"/>
      <c r="N349" s="205"/>
      <c r="O349" s="205"/>
      <c r="P349" s="206"/>
    </row>
    <row r="350" spans="1:16" ht="30" customHeight="1">
      <c r="A350" s="201" t="s">
        <v>110</v>
      </c>
      <c r="B350" s="202"/>
      <c r="C350" s="202"/>
      <c r="D350" s="202"/>
      <c r="E350" s="202"/>
      <c r="F350" s="202"/>
      <c r="G350" s="202"/>
      <c r="H350" s="202"/>
      <c r="I350" s="202"/>
      <c r="J350" s="202"/>
      <c r="K350" s="202"/>
      <c r="L350" s="202"/>
      <c r="M350" s="202"/>
      <c r="N350" s="202"/>
      <c r="O350" s="202"/>
      <c r="P350" s="203"/>
    </row>
    <row r="351" spans="1:16" s="80" customFormat="1" ht="30" customHeight="1">
      <c r="A351" s="189" t="s">
        <v>549</v>
      </c>
      <c r="B351" s="74" t="s">
        <v>224</v>
      </c>
      <c r="C351" s="78"/>
      <c r="D351" s="74" t="s">
        <v>226</v>
      </c>
      <c r="E351" s="79"/>
      <c r="F351" s="74" t="s">
        <v>228</v>
      </c>
      <c r="G351" s="79"/>
      <c r="H351" s="204" t="s">
        <v>550</v>
      </c>
      <c r="I351" s="205"/>
      <c r="J351" s="205"/>
      <c r="K351" s="205"/>
      <c r="L351" s="205"/>
      <c r="M351" s="205"/>
      <c r="N351" s="205"/>
      <c r="O351" s="205"/>
      <c r="P351" s="206"/>
    </row>
    <row r="352" spans="1:16" ht="30" customHeight="1">
      <c r="A352" s="201" t="s">
        <v>111</v>
      </c>
      <c r="B352" s="202"/>
      <c r="C352" s="202"/>
      <c r="D352" s="202"/>
      <c r="E352" s="202"/>
      <c r="F352" s="202"/>
      <c r="G352" s="202"/>
      <c r="H352" s="202"/>
      <c r="I352" s="202"/>
      <c r="J352" s="202"/>
      <c r="K352" s="202"/>
      <c r="L352" s="202"/>
      <c r="M352" s="202"/>
      <c r="N352" s="202"/>
      <c r="O352" s="202"/>
      <c r="P352" s="203"/>
    </row>
    <row r="353" spans="1:16" s="80" customFormat="1" ht="30" customHeight="1">
      <c r="A353" s="189" t="s">
        <v>549</v>
      </c>
      <c r="B353" s="74" t="s">
        <v>224</v>
      </c>
      <c r="C353" s="78"/>
      <c r="D353" s="74" t="s">
        <v>226</v>
      </c>
      <c r="E353" s="79"/>
      <c r="F353" s="74" t="s">
        <v>228</v>
      </c>
      <c r="G353" s="79"/>
      <c r="H353" s="204" t="s">
        <v>550</v>
      </c>
      <c r="I353" s="205"/>
      <c r="J353" s="205"/>
      <c r="K353" s="205"/>
      <c r="L353" s="205"/>
      <c r="M353" s="205"/>
      <c r="N353" s="205"/>
      <c r="O353" s="205"/>
      <c r="P353" s="206"/>
    </row>
    <row r="354" spans="1:16" ht="30" customHeight="1">
      <c r="A354" s="201" t="s">
        <v>112</v>
      </c>
      <c r="B354" s="202"/>
      <c r="C354" s="202"/>
      <c r="D354" s="202"/>
      <c r="E354" s="202"/>
      <c r="F354" s="202"/>
      <c r="G354" s="202"/>
      <c r="H354" s="202"/>
      <c r="I354" s="202"/>
      <c r="J354" s="202"/>
      <c r="K354" s="202"/>
      <c r="L354" s="202"/>
      <c r="M354" s="202"/>
      <c r="N354" s="202"/>
      <c r="O354" s="202"/>
      <c r="P354" s="203"/>
    </row>
    <row r="355" spans="1:16" s="80" customFormat="1" ht="30" customHeight="1">
      <c r="A355" s="189" t="s">
        <v>549</v>
      </c>
      <c r="B355" s="74" t="s">
        <v>224</v>
      </c>
      <c r="C355" s="78"/>
      <c r="D355" s="74" t="s">
        <v>226</v>
      </c>
      <c r="E355" s="79"/>
      <c r="F355" s="74" t="s">
        <v>228</v>
      </c>
      <c r="G355" s="79"/>
      <c r="H355" s="204" t="s">
        <v>550</v>
      </c>
      <c r="I355" s="205"/>
      <c r="J355" s="205"/>
      <c r="K355" s="205"/>
      <c r="L355" s="205"/>
      <c r="M355" s="205"/>
      <c r="N355" s="205"/>
      <c r="O355" s="205"/>
      <c r="P355" s="206"/>
    </row>
    <row r="356" spans="1:16" ht="30" customHeight="1">
      <c r="A356" s="201" t="s">
        <v>113</v>
      </c>
      <c r="B356" s="202"/>
      <c r="C356" s="202"/>
      <c r="D356" s="202"/>
      <c r="E356" s="202"/>
      <c r="F356" s="202"/>
      <c r="G356" s="202"/>
      <c r="H356" s="202"/>
      <c r="I356" s="202"/>
      <c r="J356" s="202"/>
      <c r="K356" s="202"/>
      <c r="L356" s="202"/>
      <c r="M356" s="202"/>
      <c r="N356" s="202"/>
      <c r="O356" s="202"/>
      <c r="P356" s="203"/>
    </row>
    <row r="357" spans="1:16" s="80" customFormat="1" ht="30" customHeight="1">
      <c r="A357" s="189" t="s">
        <v>549</v>
      </c>
      <c r="B357" s="74" t="s">
        <v>224</v>
      </c>
      <c r="C357" s="78"/>
      <c r="D357" s="74" t="s">
        <v>226</v>
      </c>
      <c r="E357" s="79"/>
      <c r="F357" s="74" t="s">
        <v>228</v>
      </c>
      <c r="G357" s="79"/>
      <c r="H357" s="204" t="s">
        <v>550</v>
      </c>
      <c r="I357" s="205"/>
      <c r="J357" s="205"/>
      <c r="K357" s="205"/>
      <c r="L357" s="205"/>
      <c r="M357" s="205"/>
      <c r="N357" s="205"/>
      <c r="O357" s="205"/>
      <c r="P357" s="206"/>
    </row>
    <row r="358" spans="1:16" ht="30" customHeight="1">
      <c r="A358" s="201" t="s">
        <v>114</v>
      </c>
      <c r="B358" s="202"/>
      <c r="C358" s="202"/>
      <c r="D358" s="202"/>
      <c r="E358" s="202"/>
      <c r="F358" s="202"/>
      <c r="G358" s="202"/>
      <c r="H358" s="202"/>
      <c r="I358" s="202"/>
      <c r="J358" s="202"/>
      <c r="K358" s="202"/>
      <c r="L358" s="202"/>
      <c r="M358" s="202"/>
      <c r="N358" s="202"/>
      <c r="O358" s="202"/>
      <c r="P358" s="203"/>
    </row>
    <row r="359" spans="1:16" s="80" customFormat="1" ht="30" customHeight="1">
      <c r="A359" s="189" t="s">
        <v>549</v>
      </c>
      <c r="B359" s="74" t="s">
        <v>224</v>
      </c>
      <c r="C359" s="78"/>
      <c r="D359" s="74" t="s">
        <v>226</v>
      </c>
      <c r="E359" s="79"/>
      <c r="F359" s="74" t="s">
        <v>228</v>
      </c>
      <c r="G359" s="79"/>
      <c r="H359" s="204" t="s">
        <v>550</v>
      </c>
      <c r="I359" s="205"/>
      <c r="J359" s="205"/>
      <c r="K359" s="205"/>
      <c r="L359" s="205"/>
      <c r="M359" s="205"/>
      <c r="N359" s="205"/>
      <c r="O359" s="205"/>
      <c r="P359" s="206"/>
    </row>
    <row r="360" spans="1:16" ht="30" customHeight="1">
      <c r="A360" s="201" t="s">
        <v>115</v>
      </c>
      <c r="B360" s="202"/>
      <c r="C360" s="202"/>
      <c r="D360" s="202"/>
      <c r="E360" s="202"/>
      <c r="F360" s="202"/>
      <c r="G360" s="202"/>
      <c r="H360" s="202"/>
      <c r="I360" s="202"/>
      <c r="J360" s="202"/>
      <c r="K360" s="202"/>
      <c r="L360" s="202"/>
      <c r="M360" s="202"/>
      <c r="N360" s="202"/>
      <c r="O360" s="202"/>
      <c r="P360" s="203"/>
    </row>
    <row r="361" spans="1:16" s="80" customFormat="1" ht="30" customHeight="1">
      <c r="A361" s="189" t="s">
        <v>549</v>
      </c>
      <c r="B361" s="74" t="s">
        <v>224</v>
      </c>
      <c r="C361" s="78"/>
      <c r="D361" s="74" t="s">
        <v>226</v>
      </c>
      <c r="E361" s="79"/>
      <c r="F361" s="74" t="s">
        <v>228</v>
      </c>
      <c r="G361" s="79"/>
      <c r="H361" s="204" t="s">
        <v>550</v>
      </c>
      <c r="I361" s="205"/>
      <c r="J361" s="205"/>
      <c r="K361" s="205"/>
      <c r="L361" s="205"/>
      <c r="M361" s="205"/>
      <c r="N361" s="205"/>
      <c r="O361" s="205"/>
      <c r="P361" s="206"/>
    </row>
    <row r="362" spans="1:16" ht="30" customHeight="1">
      <c r="A362" s="201" t="s">
        <v>116</v>
      </c>
      <c r="B362" s="202"/>
      <c r="C362" s="202"/>
      <c r="D362" s="202"/>
      <c r="E362" s="202"/>
      <c r="F362" s="202"/>
      <c r="G362" s="202"/>
      <c r="H362" s="202"/>
      <c r="I362" s="202"/>
      <c r="J362" s="202"/>
      <c r="K362" s="202"/>
      <c r="L362" s="202"/>
      <c r="M362" s="202"/>
      <c r="N362" s="202"/>
      <c r="O362" s="202"/>
      <c r="P362" s="203"/>
    </row>
    <row r="363" spans="1:16" s="80" customFormat="1" ht="30" customHeight="1">
      <c r="A363" s="189" t="s">
        <v>549</v>
      </c>
      <c r="B363" s="74" t="s">
        <v>224</v>
      </c>
      <c r="C363" s="78"/>
      <c r="D363" s="74" t="s">
        <v>226</v>
      </c>
      <c r="E363" s="79"/>
      <c r="F363" s="74" t="s">
        <v>228</v>
      </c>
      <c r="G363" s="79"/>
      <c r="H363" s="204" t="s">
        <v>550</v>
      </c>
      <c r="I363" s="205"/>
      <c r="J363" s="205"/>
      <c r="K363" s="205"/>
      <c r="L363" s="205"/>
      <c r="M363" s="205"/>
      <c r="N363" s="205"/>
      <c r="O363" s="205"/>
      <c r="P363" s="206"/>
    </row>
    <row r="364" spans="1:16" ht="30" customHeight="1">
      <c r="A364" s="201" t="s">
        <v>117</v>
      </c>
      <c r="B364" s="202"/>
      <c r="C364" s="202"/>
      <c r="D364" s="202"/>
      <c r="E364" s="202"/>
      <c r="F364" s="202"/>
      <c r="G364" s="202"/>
      <c r="H364" s="202"/>
      <c r="I364" s="202"/>
      <c r="J364" s="202"/>
      <c r="K364" s="202"/>
      <c r="L364" s="202"/>
      <c r="M364" s="202"/>
      <c r="N364" s="202"/>
      <c r="O364" s="202"/>
      <c r="P364" s="203"/>
    </row>
    <row r="365" spans="1:16" s="80" customFormat="1" ht="30" customHeight="1">
      <c r="A365" s="189" t="s">
        <v>549</v>
      </c>
      <c r="B365" s="74" t="s">
        <v>224</v>
      </c>
      <c r="C365" s="78"/>
      <c r="D365" s="74" t="s">
        <v>226</v>
      </c>
      <c r="E365" s="79"/>
      <c r="F365" s="74" t="s">
        <v>228</v>
      </c>
      <c r="G365" s="79"/>
      <c r="H365" s="204" t="s">
        <v>550</v>
      </c>
      <c r="I365" s="205"/>
      <c r="J365" s="205"/>
      <c r="K365" s="205"/>
      <c r="L365" s="205"/>
      <c r="M365" s="205"/>
      <c r="N365" s="205"/>
      <c r="O365" s="205"/>
      <c r="P365" s="206"/>
    </row>
    <row r="366" spans="1:16" ht="30" customHeight="1">
      <c r="A366" s="201" t="s">
        <v>118</v>
      </c>
      <c r="B366" s="202"/>
      <c r="C366" s="202"/>
      <c r="D366" s="202"/>
      <c r="E366" s="202"/>
      <c r="F366" s="202"/>
      <c r="G366" s="202"/>
      <c r="H366" s="202"/>
      <c r="I366" s="202"/>
      <c r="J366" s="202"/>
      <c r="K366" s="202"/>
      <c r="L366" s="202"/>
      <c r="M366" s="202"/>
      <c r="N366" s="202"/>
      <c r="O366" s="202"/>
      <c r="P366" s="203"/>
    </row>
    <row r="367" spans="1:16" s="80" customFormat="1" ht="30" customHeight="1">
      <c r="A367" s="189" t="s">
        <v>549</v>
      </c>
      <c r="B367" s="74" t="s">
        <v>224</v>
      </c>
      <c r="C367" s="78"/>
      <c r="D367" s="74" t="s">
        <v>226</v>
      </c>
      <c r="E367" s="79"/>
      <c r="F367" s="74" t="s">
        <v>228</v>
      </c>
      <c r="G367" s="79"/>
      <c r="H367" s="204" t="s">
        <v>550</v>
      </c>
      <c r="I367" s="205"/>
      <c r="J367" s="205"/>
      <c r="K367" s="205"/>
      <c r="L367" s="205"/>
      <c r="M367" s="205"/>
      <c r="N367" s="205"/>
      <c r="O367" s="205"/>
      <c r="P367" s="206"/>
    </row>
    <row r="368" spans="1:16" ht="30" customHeight="1">
      <c r="A368" s="201" t="s">
        <v>119</v>
      </c>
      <c r="B368" s="202"/>
      <c r="C368" s="202"/>
      <c r="D368" s="202"/>
      <c r="E368" s="202"/>
      <c r="F368" s="202"/>
      <c r="G368" s="202"/>
      <c r="H368" s="202"/>
      <c r="I368" s="202"/>
      <c r="J368" s="202"/>
      <c r="K368" s="202"/>
      <c r="L368" s="202"/>
      <c r="M368" s="202"/>
      <c r="N368" s="202"/>
      <c r="O368" s="202"/>
      <c r="P368" s="203"/>
    </row>
    <row r="369" spans="1:16" s="80" customFormat="1" ht="30" customHeight="1">
      <c r="A369" s="189" t="s">
        <v>549</v>
      </c>
      <c r="B369" s="74" t="s">
        <v>224</v>
      </c>
      <c r="C369" s="78"/>
      <c r="D369" s="74" t="s">
        <v>226</v>
      </c>
      <c r="E369" s="79"/>
      <c r="F369" s="74" t="s">
        <v>228</v>
      </c>
      <c r="G369" s="79"/>
      <c r="H369" s="204" t="s">
        <v>550</v>
      </c>
      <c r="I369" s="205"/>
      <c r="J369" s="205"/>
      <c r="K369" s="205"/>
      <c r="L369" s="205"/>
      <c r="M369" s="205"/>
      <c r="N369" s="205"/>
      <c r="O369" s="205"/>
      <c r="P369" s="206"/>
    </row>
    <row r="370" spans="1:16" ht="30" customHeight="1">
      <c r="A370" s="201" t="s">
        <v>120</v>
      </c>
      <c r="B370" s="202"/>
      <c r="C370" s="202"/>
      <c r="D370" s="202"/>
      <c r="E370" s="202"/>
      <c r="F370" s="202"/>
      <c r="G370" s="202"/>
      <c r="H370" s="202"/>
      <c r="I370" s="202"/>
      <c r="J370" s="202"/>
      <c r="K370" s="202"/>
      <c r="L370" s="202"/>
      <c r="M370" s="202"/>
      <c r="N370" s="202"/>
      <c r="O370" s="202"/>
      <c r="P370" s="203"/>
    </row>
    <row r="371" spans="1:16" s="80" customFormat="1" ht="30" customHeight="1">
      <c r="A371" s="189" t="s">
        <v>549</v>
      </c>
      <c r="B371" s="74" t="s">
        <v>224</v>
      </c>
      <c r="C371" s="78"/>
      <c r="D371" s="74" t="s">
        <v>226</v>
      </c>
      <c r="E371" s="79"/>
      <c r="F371" s="74" t="s">
        <v>228</v>
      </c>
      <c r="G371" s="79"/>
      <c r="H371" s="204" t="s">
        <v>550</v>
      </c>
      <c r="I371" s="205"/>
      <c r="J371" s="205"/>
      <c r="K371" s="205"/>
      <c r="L371" s="205"/>
      <c r="M371" s="205"/>
      <c r="N371" s="205"/>
      <c r="O371" s="205"/>
      <c r="P371" s="206"/>
    </row>
    <row r="372" spans="1:16" ht="30" customHeight="1">
      <c r="A372" s="201" t="s">
        <v>121</v>
      </c>
      <c r="B372" s="202"/>
      <c r="C372" s="202"/>
      <c r="D372" s="202"/>
      <c r="E372" s="202"/>
      <c r="F372" s="202"/>
      <c r="G372" s="202"/>
      <c r="H372" s="202"/>
      <c r="I372" s="202"/>
      <c r="J372" s="202"/>
      <c r="K372" s="202"/>
      <c r="L372" s="202"/>
      <c r="M372" s="202"/>
      <c r="N372" s="202"/>
      <c r="O372" s="202"/>
      <c r="P372" s="203"/>
    </row>
    <row r="373" spans="1:16" s="80" customFormat="1" ht="30" customHeight="1">
      <c r="A373" s="189" t="s">
        <v>549</v>
      </c>
      <c r="B373" s="74" t="s">
        <v>224</v>
      </c>
      <c r="C373" s="78"/>
      <c r="D373" s="74" t="s">
        <v>226</v>
      </c>
      <c r="E373" s="79"/>
      <c r="F373" s="74" t="s">
        <v>228</v>
      </c>
      <c r="G373" s="79"/>
      <c r="H373" s="204" t="s">
        <v>550</v>
      </c>
      <c r="I373" s="205"/>
      <c r="J373" s="205"/>
      <c r="K373" s="205"/>
      <c r="L373" s="205"/>
      <c r="M373" s="205"/>
      <c r="N373" s="205"/>
      <c r="O373" s="205"/>
      <c r="P373" s="206"/>
    </row>
    <row r="374" spans="1:16" ht="30" customHeight="1">
      <c r="A374" s="201" t="s">
        <v>122</v>
      </c>
      <c r="B374" s="202"/>
      <c r="C374" s="202"/>
      <c r="D374" s="202"/>
      <c r="E374" s="202"/>
      <c r="F374" s="202"/>
      <c r="G374" s="202"/>
      <c r="H374" s="202"/>
      <c r="I374" s="202"/>
      <c r="J374" s="202"/>
      <c r="K374" s="202"/>
      <c r="L374" s="202"/>
      <c r="M374" s="202"/>
      <c r="N374" s="202"/>
      <c r="O374" s="202"/>
      <c r="P374" s="203"/>
    </row>
    <row r="375" spans="1:16" s="80" customFormat="1" ht="30" customHeight="1">
      <c r="A375" s="189" t="s">
        <v>549</v>
      </c>
      <c r="B375" s="74" t="s">
        <v>224</v>
      </c>
      <c r="C375" s="78"/>
      <c r="D375" s="74" t="s">
        <v>226</v>
      </c>
      <c r="E375" s="79"/>
      <c r="F375" s="74" t="s">
        <v>228</v>
      </c>
      <c r="G375" s="79"/>
      <c r="H375" s="204" t="s">
        <v>550</v>
      </c>
      <c r="I375" s="205"/>
      <c r="J375" s="205"/>
      <c r="K375" s="205"/>
      <c r="L375" s="205"/>
      <c r="M375" s="205"/>
      <c r="N375" s="205"/>
      <c r="O375" s="205"/>
      <c r="P375" s="206"/>
    </row>
    <row r="376" spans="1:16" ht="30" customHeight="1">
      <c r="A376" s="201" t="s">
        <v>123</v>
      </c>
      <c r="B376" s="202"/>
      <c r="C376" s="202"/>
      <c r="D376" s="202"/>
      <c r="E376" s="202"/>
      <c r="F376" s="202"/>
      <c r="G376" s="202"/>
      <c r="H376" s="202"/>
      <c r="I376" s="202"/>
      <c r="J376" s="202"/>
      <c r="K376" s="202"/>
      <c r="L376" s="202"/>
      <c r="M376" s="202"/>
      <c r="N376" s="202"/>
      <c r="O376" s="202"/>
      <c r="P376" s="203"/>
    </row>
    <row r="377" spans="1:16" s="80" customFormat="1" ht="30" customHeight="1">
      <c r="A377" s="189" t="s">
        <v>549</v>
      </c>
      <c r="B377" s="74" t="s">
        <v>224</v>
      </c>
      <c r="C377" s="78"/>
      <c r="D377" s="74" t="s">
        <v>226</v>
      </c>
      <c r="E377" s="79"/>
      <c r="F377" s="74" t="s">
        <v>228</v>
      </c>
      <c r="G377" s="79"/>
      <c r="H377" s="204" t="s">
        <v>550</v>
      </c>
      <c r="I377" s="205"/>
      <c r="J377" s="205"/>
      <c r="K377" s="205"/>
      <c r="L377" s="205"/>
      <c r="M377" s="205"/>
      <c r="N377" s="205"/>
      <c r="O377" s="205"/>
      <c r="P377" s="206"/>
    </row>
    <row r="378" spans="1:16" ht="30" customHeight="1">
      <c r="A378" s="201" t="s">
        <v>124</v>
      </c>
      <c r="B378" s="202"/>
      <c r="C378" s="202"/>
      <c r="D378" s="202"/>
      <c r="E378" s="202"/>
      <c r="F378" s="202"/>
      <c r="G378" s="202"/>
      <c r="H378" s="202"/>
      <c r="I378" s="202"/>
      <c r="J378" s="202"/>
      <c r="K378" s="202"/>
      <c r="L378" s="202"/>
      <c r="M378" s="202"/>
      <c r="N378" s="202"/>
      <c r="O378" s="202"/>
      <c r="P378" s="203"/>
    </row>
    <row r="379" spans="1:16" s="80" customFormat="1" ht="30" customHeight="1">
      <c r="A379" s="189" t="s">
        <v>549</v>
      </c>
      <c r="B379" s="74" t="s">
        <v>224</v>
      </c>
      <c r="C379" s="78"/>
      <c r="D379" s="74" t="s">
        <v>226</v>
      </c>
      <c r="E379" s="79"/>
      <c r="F379" s="74" t="s">
        <v>228</v>
      </c>
      <c r="G379" s="79"/>
      <c r="H379" s="204" t="s">
        <v>550</v>
      </c>
      <c r="I379" s="205"/>
      <c r="J379" s="205"/>
      <c r="K379" s="205"/>
      <c r="L379" s="205"/>
      <c r="M379" s="205"/>
      <c r="N379" s="205"/>
      <c r="O379" s="205"/>
      <c r="P379" s="206"/>
    </row>
    <row r="380" spans="1:16" ht="30" customHeight="1">
      <c r="A380" s="201" t="s">
        <v>125</v>
      </c>
      <c r="B380" s="202"/>
      <c r="C380" s="202"/>
      <c r="D380" s="202"/>
      <c r="E380" s="202"/>
      <c r="F380" s="202"/>
      <c r="G380" s="202"/>
      <c r="H380" s="202"/>
      <c r="I380" s="202"/>
      <c r="J380" s="202"/>
      <c r="K380" s="202"/>
      <c r="L380" s="202"/>
      <c r="M380" s="202"/>
      <c r="N380" s="202"/>
      <c r="O380" s="202"/>
      <c r="P380" s="203"/>
    </row>
    <row r="381" spans="1:16" s="80" customFormat="1" ht="30" customHeight="1">
      <c r="A381" s="189" t="s">
        <v>549</v>
      </c>
      <c r="B381" s="74" t="s">
        <v>224</v>
      </c>
      <c r="C381" s="78"/>
      <c r="D381" s="74" t="s">
        <v>226</v>
      </c>
      <c r="E381" s="79"/>
      <c r="F381" s="74" t="s">
        <v>228</v>
      </c>
      <c r="G381" s="79"/>
      <c r="H381" s="204" t="s">
        <v>550</v>
      </c>
      <c r="I381" s="205"/>
      <c r="J381" s="205"/>
      <c r="K381" s="205"/>
      <c r="L381" s="205"/>
      <c r="M381" s="205"/>
      <c r="N381" s="205"/>
      <c r="O381" s="205"/>
      <c r="P381" s="206"/>
    </row>
    <row r="382" spans="1:16" ht="30" customHeight="1">
      <c r="A382" s="201" t="s">
        <v>126</v>
      </c>
      <c r="B382" s="202"/>
      <c r="C382" s="202"/>
      <c r="D382" s="202"/>
      <c r="E382" s="202"/>
      <c r="F382" s="202"/>
      <c r="G382" s="202"/>
      <c r="H382" s="202"/>
      <c r="I382" s="202"/>
      <c r="J382" s="202"/>
      <c r="K382" s="202"/>
      <c r="L382" s="202"/>
      <c r="M382" s="202"/>
      <c r="N382" s="202"/>
      <c r="O382" s="202"/>
      <c r="P382" s="203"/>
    </row>
    <row r="383" spans="1:16" s="80" customFormat="1" ht="30" customHeight="1">
      <c r="A383" s="189" t="s">
        <v>549</v>
      </c>
      <c r="B383" s="74" t="s">
        <v>224</v>
      </c>
      <c r="C383" s="78"/>
      <c r="D383" s="74" t="s">
        <v>226</v>
      </c>
      <c r="E383" s="79"/>
      <c r="F383" s="74" t="s">
        <v>228</v>
      </c>
      <c r="G383" s="79"/>
      <c r="H383" s="204" t="s">
        <v>550</v>
      </c>
      <c r="I383" s="205"/>
      <c r="J383" s="205"/>
      <c r="K383" s="205"/>
      <c r="L383" s="205"/>
      <c r="M383" s="205"/>
      <c r="N383" s="205"/>
      <c r="O383" s="205"/>
      <c r="P383" s="206"/>
    </row>
    <row r="384" spans="1:16" ht="30" customHeight="1">
      <c r="A384" s="201" t="s">
        <v>127</v>
      </c>
      <c r="B384" s="202"/>
      <c r="C384" s="202"/>
      <c r="D384" s="202"/>
      <c r="E384" s="202"/>
      <c r="F384" s="202"/>
      <c r="G384" s="202"/>
      <c r="H384" s="202"/>
      <c r="I384" s="202"/>
      <c r="J384" s="202"/>
      <c r="K384" s="202"/>
      <c r="L384" s="202"/>
      <c r="M384" s="202"/>
      <c r="N384" s="202"/>
      <c r="O384" s="202"/>
      <c r="P384" s="203"/>
    </row>
    <row r="385" spans="1:16" s="80" customFormat="1" ht="30" customHeight="1">
      <c r="A385" s="189" t="s">
        <v>549</v>
      </c>
      <c r="B385" s="74" t="s">
        <v>224</v>
      </c>
      <c r="C385" s="78"/>
      <c r="D385" s="74" t="s">
        <v>226</v>
      </c>
      <c r="E385" s="79"/>
      <c r="F385" s="74" t="s">
        <v>228</v>
      </c>
      <c r="G385" s="79"/>
      <c r="H385" s="204" t="s">
        <v>550</v>
      </c>
      <c r="I385" s="205"/>
      <c r="J385" s="205"/>
      <c r="K385" s="205"/>
      <c r="L385" s="205"/>
      <c r="M385" s="205"/>
      <c r="N385" s="205"/>
      <c r="O385" s="205"/>
      <c r="P385" s="206"/>
    </row>
    <row r="386" spans="1:16" ht="30" customHeight="1">
      <c r="A386" s="201" t="s">
        <v>128</v>
      </c>
      <c r="B386" s="202"/>
      <c r="C386" s="202"/>
      <c r="D386" s="202"/>
      <c r="E386" s="202"/>
      <c r="F386" s="202"/>
      <c r="G386" s="202"/>
      <c r="H386" s="202"/>
      <c r="I386" s="202"/>
      <c r="J386" s="202"/>
      <c r="K386" s="202"/>
      <c r="L386" s="202"/>
      <c r="M386" s="202"/>
      <c r="N386" s="202"/>
      <c r="O386" s="202"/>
      <c r="P386" s="203"/>
    </row>
    <row r="387" spans="1:16" s="80" customFormat="1" ht="30" customHeight="1">
      <c r="A387" s="189" t="s">
        <v>549</v>
      </c>
      <c r="B387" s="74" t="s">
        <v>224</v>
      </c>
      <c r="C387" s="78"/>
      <c r="D387" s="74" t="s">
        <v>226</v>
      </c>
      <c r="E387" s="79"/>
      <c r="F387" s="74" t="s">
        <v>228</v>
      </c>
      <c r="G387" s="79"/>
      <c r="H387" s="204" t="s">
        <v>129</v>
      </c>
      <c r="I387" s="205"/>
      <c r="J387" s="205"/>
      <c r="K387" s="205"/>
      <c r="L387" s="205"/>
      <c r="M387" s="205"/>
      <c r="N387" s="205"/>
      <c r="O387" s="205"/>
      <c r="P387" s="206"/>
    </row>
    <row r="388" spans="1:16" ht="30" customHeight="1">
      <c r="A388" s="201" t="s">
        <v>130</v>
      </c>
      <c r="B388" s="202"/>
      <c r="C388" s="202"/>
      <c r="D388" s="202"/>
      <c r="E388" s="202"/>
      <c r="F388" s="202"/>
      <c r="G388" s="202"/>
      <c r="H388" s="202"/>
      <c r="I388" s="202"/>
      <c r="J388" s="202"/>
      <c r="K388" s="202"/>
      <c r="L388" s="202"/>
      <c r="M388" s="202"/>
      <c r="N388" s="202"/>
      <c r="O388" s="202"/>
      <c r="P388" s="203"/>
    </row>
    <row r="389" spans="1:16" s="80" customFormat="1" ht="30" customHeight="1">
      <c r="A389" s="194" t="s">
        <v>549</v>
      </c>
      <c r="B389" s="75" t="s">
        <v>224</v>
      </c>
      <c r="C389" s="81"/>
      <c r="D389" s="75" t="s">
        <v>226</v>
      </c>
      <c r="E389" s="82"/>
      <c r="F389" s="75" t="s">
        <v>228</v>
      </c>
      <c r="G389" s="82"/>
      <c r="H389" s="207" t="s">
        <v>550</v>
      </c>
      <c r="I389" s="208"/>
      <c r="J389" s="208"/>
      <c r="K389" s="208"/>
      <c r="L389" s="208"/>
      <c r="M389" s="208"/>
      <c r="N389" s="208"/>
      <c r="O389" s="208"/>
      <c r="P389" s="209"/>
    </row>
  </sheetData>
  <sheetProtection password="9D59" sheet="1" objects="1" scenarios="1"/>
  <mergeCells count="395">
    <mergeCell ref="A340:P340"/>
    <mergeCell ref="H341:P341"/>
    <mergeCell ref="A342:P342"/>
    <mergeCell ref="H347:P347"/>
    <mergeCell ref="H343:P343"/>
    <mergeCell ref="A344:P344"/>
    <mergeCell ref="H345:P345"/>
    <mergeCell ref="A346:P346"/>
    <mergeCell ref="A336:P336"/>
    <mergeCell ref="H337:P337"/>
    <mergeCell ref="A338:P338"/>
    <mergeCell ref="H339:P339"/>
    <mergeCell ref="A332:P332"/>
    <mergeCell ref="H333:P333"/>
    <mergeCell ref="A334:P334"/>
    <mergeCell ref="H335:P335"/>
    <mergeCell ref="A328:P328"/>
    <mergeCell ref="H329:P329"/>
    <mergeCell ref="A330:P330"/>
    <mergeCell ref="H331:P331"/>
    <mergeCell ref="A324:P324"/>
    <mergeCell ref="H325:P325"/>
    <mergeCell ref="A326:P326"/>
    <mergeCell ref="H327:P327"/>
    <mergeCell ref="A1:P1"/>
    <mergeCell ref="A308:P308"/>
    <mergeCell ref="H309:P309"/>
    <mergeCell ref="A310:P310"/>
    <mergeCell ref="A5:P5"/>
    <mergeCell ref="O3:P3"/>
    <mergeCell ref="O4:P4"/>
    <mergeCell ref="A2:P2"/>
    <mergeCell ref="C4:H4"/>
    <mergeCell ref="J3:K3"/>
    <mergeCell ref="J4:K4"/>
    <mergeCell ref="M4:N4"/>
    <mergeCell ref="M3:N3"/>
    <mergeCell ref="C3:D3"/>
    <mergeCell ref="H311:P311"/>
    <mergeCell ref="A312:P312"/>
    <mergeCell ref="H313:P313"/>
    <mergeCell ref="A14:P14"/>
    <mergeCell ref="H255:P255"/>
    <mergeCell ref="A256:P256"/>
    <mergeCell ref="H257:P257"/>
    <mergeCell ref="A258:P258"/>
    <mergeCell ref="H251:P251"/>
    <mergeCell ref="A252:P252"/>
    <mergeCell ref="A6:P6"/>
    <mergeCell ref="A15:P15"/>
    <mergeCell ref="A314:P314"/>
    <mergeCell ref="A10:P10"/>
    <mergeCell ref="A11:P11"/>
    <mergeCell ref="A12:P12"/>
    <mergeCell ref="A13:P13"/>
    <mergeCell ref="A7:P7"/>
    <mergeCell ref="A8:P8"/>
    <mergeCell ref="A9:P9"/>
    <mergeCell ref="H315:P315"/>
    <mergeCell ref="H259:P259"/>
    <mergeCell ref="A260:P260"/>
    <mergeCell ref="H261:P261"/>
    <mergeCell ref="A262:P262"/>
    <mergeCell ref="H307:P307"/>
    <mergeCell ref="H303:P303"/>
    <mergeCell ref="A304:P304"/>
    <mergeCell ref="H305:P305"/>
    <mergeCell ref="A306:P306"/>
    <mergeCell ref="H253:P253"/>
    <mergeCell ref="A254:P254"/>
    <mergeCell ref="H247:P247"/>
    <mergeCell ref="A248:P248"/>
    <mergeCell ref="H249:P249"/>
    <mergeCell ref="A250:P250"/>
    <mergeCell ref="H243:P243"/>
    <mergeCell ref="A244:P244"/>
    <mergeCell ref="H245:P245"/>
    <mergeCell ref="A246:P246"/>
    <mergeCell ref="H239:P239"/>
    <mergeCell ref="A240:P240"/>
    <mergeCell ref="H241:P241"/>
    <mergeCell ref="A242:P242"/>
    <mergeCell ref="H235:P235"/>
    <mergeCell ref="A236:P236"/>
    <mergeCell ref="H237:P237"/>
    <mergeCell ref="A238:P238"/>
    <mergeCell ref="H231:P231"/>
    <mergeCell ref="A232:P232"/>
    <mergeCell ref="H233:P233"/>
    <mergeCell ref="A234:P234"/>
    <mergeCell ref="H227:P227"/>
    <mergeCell ref="A228:P228"/>
    <mergeCell ref="H229:P229"/>
    <mergeCell ref="A230:P230"/>
    <mergeCell ref="H223:P223"/>
    <mergeCell ref="A224:P224"/>
    <mergeCell ref="H225:P225"/>
    <mergeCell ref="A226:P226"/>
    <mergeCell ref="H219:P219"/>
    <mergeCell ref="A220:P220"/>
    <mergeCell ref="H221:P221"/>
    <mergeCell ref="A222:P222"/>
    <mergeCell ref="H215:P215"/>
    <mergeCell ref="A216:P216"/>
    <mergeCell ref="H217:P217"/>
    <mergeCell ref="A218:P218"/>
    <mergeCell ref="H211:P211"/>
    <mergeCell ref="A212:P212"/>
    <mergeCell ref="H213:P213"/>
    <mergeCell ref="A214:P214"/>
    <mergeCell ref="H207:P207"/>
    <mergeCell ref="A208:P208"/>
    <mergeCell ref="H209:P209"/>
    <mergeCell ref="A210:P210"/>
    <mergeCell ref="H203:P203"/>
    <mergeCell ref="A204:P204"/>
    <mergeCell ref="H205:P205"/>
    <mergeCell ref="A206:P206"/>
    <mergeCell ref="H199:P199"/>
    <mergeCell ref="A200:P200"/>
    <mergeCell ref="H201:P201"/>
    <mergeCell ref="A202:P202"/>
    <mergeCell ref="H195:P195"/>
    <mergeCell ref="A196:P196"/>
    <mergeCell ref="H197:P197"/>
    <mergeCell ref="A198:P198"/>
    <mergeCell ref="H191:P191"/>
    <mergeCell ref="A192:P192"/>
    <mergeCell ref="H193:P193"/>
    <mergeCell ref="A194:P194"/>
    <mergeCell ref="H187:P187"/>
    <mergeCell ref="A188:P188"/>
    <mergeCell ref="H189:P189"/>
    <mergeCell ref="A190:P190"/>
    <mergeCell ref="H183:P183"/>
    <mergeCell ref="A184:P184"/>
    <mergeCell ref="H185:P185"/>
    <mergeCell ref="A186:P186"/>
    <mergeCell ref="H179:P179"/>
    <mergeCell ref="A180:P180"/>
    <mergeCell ref="H181:P181"/>
    <mergeCell ref="A182:P182"/>
    <mergeCell ref="H175:P175"/>
    <mergeCell ref="A176:P176"/>
    <mergeCell ref="H177:P177"/>
    <mergeCell ref="A178:P178"/>
    <mergeCell ref="H171:P171"/>
    <mergeCell ref="A172:P172"/>
    <mergeCell ref="H173:P173"/>
    <mergeCell ref="A174:P174"/>
    <mergeCell ref="H167:P167"/>
    <mergeCell ref="A168:P168"/>
    <mergeCell ref="H169:P169"/>
    <mergeCell ref="A170:P170"/>
    <mergeCell ref="H163:P163"/>
    <mergeCell ref="A164:P164"/>
    <mergeCell ref="H165:P165"/>
    <mergeCell ref="A166:P166"/>
    <mergeCell ref="H159:P159"/>
    <mergeCell ref="A160:P160"/>
    <mergeCell ref="H161:P161"/>
    <mergeCell ref="A162:P162"/>
    <mergeCell ref="H155:P155"/>
    <mergeCell ref="A156:P156"/>
    <mergeCell ref="H157:P157"/>
    <mergeCell ref="A158:P158"/>
    <mergeCell ref="H151:P151"/>
    <mergeCell ref="A152:P152"/>
    <mergeCell ref="H153:P153"/>
    <mergeCell ref="A154:P154"/>
    <mergeCell ref="H147:P147"/>
    <mergeCell ref="A148:P148"/>
    <mergeCell ref="H149:P149"/>
    <mergeCell ref="A150:P150"/>
    <mergeCell ref="H143:P143"/>
    <mergeCell ref="A144:P144"/>
    <mergeCell ref="H145:P145"/>
    <mergeCell ref="A146:P146"/>
    <mergeCell ref="H139:P139"/>
    <mergeCell ref="A140:P140"/>
    <mergeCell ref="H141:P141"/>
    <mergeCell ref="A142:P142"/>
    <mergeCell ref="H135:P135"/>
    <mergeCell ref="A136:P136"/>
    <mergeCell ref="H137:P137"/>
    <mergeCell ref="A138:P138"/>
    <mergeCell ref="H131:P131"/>
    <mergeCell ref="A132:P132"/>
    <mergeCell ref="H133:P133"/>
    <mergeCell ref="A134:P134"/>
    <mergeCell ref="H127:P127"/>
    <mergeCell ref="A128:P128"/>
    <mergeCell ref="H129:P129"/>
    <mergeCell ref="A130:P130"/>
    <mergeCell ref="H123:P123"/>
    <mergeCell ref="A124:P124"/>
    <mergeCell ref="H125:P125"/>
    <mergeCell ref="A126:P126"/>
    <mergeCell ref="H119:P119"/>
    <mergeCell ref="A120:P120"/>
    <mergeCell ref="H121:P121"/>
    <mergeCell ref="A122:P122"/>
    <mergeCell ref="H115:P115"/>
    <mergeCell ref="A116:P116"/>
    <mergeCell ref="H117:P117"/>
    <mergeCell ref="A118:P118"/>
    <mergeCell ref="H111:P111"/>
    <mergeCell ref="A112:P112"/>
    <mergeCell ref="H113:P113"/>
    <mergeCell ref="A114:P114"/>
    <mergeCell ref="H107:P107"/>
    <mergeCell ref="A108:P108"/>
    <mergeCell ref="H109:P109"/>
    <mergeCell ref="A110:P110"/>
    <mergeCell ref="H103:P103"/>
    <mergeCell ref="A104:P104"/>
    <mergeCell ref="H105:P105"/>
    <mergeCell ref="A106:P106"/>
    <mergeCell ref="H99:P99"/>
    <mergeCell ref="A100:P100"/>
    <mergeCell ref="H101:P101"/>
    <mergeCell ref="A102:P102"/>
    <mergeCell ref="H95:P95"/>
    <mergeCell ref="A96:P96"/>
    <mergeCell ref="H97:P97"/>
    <mergeCell ref="A98:P98"/>
    <mergeCell ref="H91:P91"/>
    <mergeCell ref="A92:P92"/>
    <mergeCell ref="H93:P93"/>
    <mergeCell ref="A94:P94"/>
    <mergeCell ref="H87:P87"/>
    <mergeCell ref="A88:P88"/>
    <mergeCell ref="H89:P89"/>
    <mergeCell ref="A90:P90"/>
    <mergeCell ref="H83:P83"/>
    <mergeCell ref="A84:P84"/>
    <mergeCell ref="H85:P85"/>
    <mergeCell ref="A86:P86"/>
    <mergeCell ref="H79:P79"/>
    <mergeCell ref="A80:P80"/>
    <mergeCell ref="H81:P81"/>
    <mergeCell ref="A82:P82"/>
    <mergeCell ref="H75:P75"/>
    <mergeCell ref="A76:P76"/>
    <mergeCell ref="H77:P77"/>
    <mergeCell ref="A78:P78"/>
    <mergeCell ref="H71:P71"/>
    <mergeCell ref="A72:P72"/>
    <mergeCell ref="H73:P73"/>
    <mergeCell ref="A74:P74"/>
    <mergeCell ref="H67:P67"/>
    <mergeCell ref="A68:P68"/>
    <mergeCell ref="H69:P69"/>
    <mergeCell ref="A70:P70"/>
    <mergeCell ref="H63:P63"/>
    <mergeCell ref="A64:P64"/>
    <mergeCell ref="H65:P65"/>
    <mergeCell ref="A66:P66"/>
    <mergeCell ref="H59:P59"/>
    <mergeCell ref="A60:P60"/>
    <mergeCell ref="H61:P61"/>
    <mergeCell ref="A62:P62"/>
    <mergeCell ref="H55:P55"/>
    <mergeCell ref="A56:P56"/>
    <mergeCell ref="H57:P57"/>
    <mergeCell ref="A58:P58"/>
    <mergeCell ref="H51:P51"/>
    <mergeCell ref="A52:P52"/>
    <mergeCell ref="H53:P53"/>
    <mergeCell ref="A54:P54"/>
    <mergeCell ref="H47:P47"/>
    <mergeCell ref="A48:P48"/>
    <mergeCell ref="H49:P49"/>
    <mergeCell ref="A50:P50"/>
    <mergeCell ref="H43:P43"/>
    <mergeCell ref="A44:P44"/>
    <mergeCell ref="H45:P45"/>
    <mergeCell ref="A46:P46"/>
    <mergeCell ref="H39:P39"/>
    <mergeCell ref="A40:P40"/>
    <mergeCell ref="H41:P41"/>
    <mergeCell ref="A42:P42"/>
    <mergeCell ref="H35:P35"/>
    <mergeCell ref="A36:P36"/>
    <mergeCell ref="H37:P37"/>
    <mergeCell ref="A38:P38"/>
    <mergeCell ref="H387:P387"/>
    <mergeCell ref="A388:P388"/>
    <mergeCell ref="H389:P389"/>
    <mergeCell ref="A16:P16"/>
    <mergeCell ref="H17:P17"/>
    <mergeCell ref="A18:P18"/>
    <mergeCell ref="H19:P19"/>
    <mergeCell ref="A20:P20"/>
    <mergeCell ref="H21:P21"/>
    <mergeCell ref="A316:P316"/>
    <mergeCell ref="H383:P383"/>
    <mergeCell ref="A384:P384"/>
    <mergeCell ref="H385:P385"/>
    <mergeCell ref="A386:P386"/>
    <mergeCell ref="H379:P379"/>
    <mergeCell ref="A380:P380"/>
    <mergeCell ref="H381:P381"/>
    <mergeCell ref="A382:P382"/>
    <mergeCell ref="H375:P375"/>
    <mergeCell ref="A376:P376"/>
    <mergeCell ref="H377:P377"/>
    <mergeCell ref="A378:P378"/>
    <mergeCell ref="H371:P371"/>
    <mergeCell ref="A372:P372"/>
    <mergeCell ref="H373:P373"/>
    <mergeCell ref="A374:P374"/>
    <mergeCell ref="H367:P367"/>
    <mergeCell ref="A368:P368"/>
    <mergeCell ref="H369:P369"/>
    <mergeCell ref="A370:P370"/>
    <mergeCell ref="H363:P363"/>
    <mergeCell ref="A364:P364"/>
    <mergeCell ref="H365:P365"/>
    <mergeCell ref="A366:P366"/>
    <mergeCell ref="H359:P359"/>
    <mergeCell ref="A360:P360"/>
    <mergeCell ref="H361:P361"/>
    <mergeCell ref="A362:P362"/>
    <mergeCell ref="H355:P355"/>
    <mergeCell ref="A356:P356"/>
    <mergeCell ref="H357:P357"/>
    <mergeCell ref="A358:P358"/>
    <mergeCell ref="H351:P351"/>
    <mergeCell ref="A352:P352"/>
    <mergeCell ref="H353:P353"/>
    <mergeCell ref="A354:P354"/>
    <mergeCell ref="A348:P348"/>
    <mergeCell ref="H349:P349"/>
    <mergeCell ref="A350:P350"/>
    <mergeCell ref="H317:P317"/>
    <mergeCell ref="A318:P318"/>
    <mergeCell ref="H319:P319"/>
    <mergeCell ref="A320:P320"/>
    <mergeCell ref="H321:P321"/>
    <mergeCell ref="A322:P322"/>
    <mergeCell ref="H323:P323"/>
    <mergeCell ref="H299:P299"/>
    <mergeCell ref="A300:P300"/>
    <mergeCell ref="H301:P301"/>
    <mergeCell ref="A302:P302"/>
    <mergeCell ref="H295:P295"/>
    <mergeCell ref="A296:P296"/>
    <mergeCell ref="H297:P297"/>
    <mergeCell ref="A298:P298"/>
    <mergeCell ref="H291:P291"/>
    <mergeCell ref="A292:P292"/>
    <mergeCell ref="H293:P293"/>
    <mergeCell ref="A294:P294"/>
    <mergeCell ref="H287:P287"/>
    <mergeCell ref="A288:P288"/>
    <mergeCell ref="H289:P289"/>
    <mergeCell ref="A290:P290"/>
    <mergeCell ref="H283:P283"/>
    <mergeCell ref="A284:P284"/>
    <mergeCell ref="H285:P285"/>
    <mergeCell ref="A286:P286"/>
    <mergeCell ref="H279:P279"/>
    <mergeCell ref="A280:P280"/>
    <mergeCell ref="H281:P281"/>
    <mergeCell ref="A282:P282"/>
    <mergeCell ref="H275:P275"/>
    <mergeCell ref="A276:P276"/>
    <mergeCell ref="H277:P277"/>
    <mergeCell ref="A278:P278"/>
    <mergeCell ref="H271:P271"/>
    <mergeCell ref="A272:P272"/>
    <mergeCell ref="H273:P273"/>
    <mergeCell ref="A274:P274"/>
    <mergeCell ref="H263:P263"/>
    <mergeCell ref="A264:P264"/>
    <mergeCell ref="H265:P265"/>
    <mergeCell ref="A266:P266"/>
    <mergeCell ref="H267:P267"/>
    <mergeCell ref="A268:P268"/>
    <mergeCell ref="H269:P269"/>
    <mergeCell ref="A270:P270"/>
    <mergeCell ref="A22:P22"/>
    <mergeCell ref="H23:P23"/>
    <mergeCell ref="A24:P24"/>
    <mergeCell ref="H25:P25"/>
    <mergeCell ref="A26:P26"/>
    <mergeCell ref="H27:P27"/>
    <mergeCell ref="A28:P28"/>
    <mergeCell ref="H29:P29"/>
    <mergeCell ref="A34:P34"/>
    <mergeCell ref="A30:P30"/>
    <mergeCell ref="H31:P31"/>
    <mergeCell ref="A32:P32"/>
    <mergeCell ref="H33:P33"/>
  </mergeCells>
  <printOptions horizontalCentered="1"/>
  <pageMargins left="0.748031496062992" right="0.748031496062992" top="0.590551181102362" bottom="0.78740157480315" header="0.511811023622047" footer="0.511811023622047"/>
  <pageSetup horizontalDpi="300" verticalDpi="300" orientation="landscape" paperSize="9" r:id="rId1"/>
  <headerFooter alignWithMargins="0"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EFEC313-F9DA-4A8C-98F5-A3689BAAB9A9}">
  <sheetPr codeName="Sheet2"/>
  <dimension ref="A1:AM48"/>
  <sheetViews>
    <sheetView workbookViewId="0" topLeftCell="A1">
      <selection pane="topLeft" activeCell="I12" sqref="I12"/>
    </sheetView>
  </sheetViews>
  <sheetFormatPr defaultRowHeight="11.25" customHeight="1"/>
  <cols>
    <col min="1" max="1" width="2.875" style="6" customWidth="1"/>
    <col min="2" max="2" width="2.875" style="7" customWidth="1"/>
    <col min="3" max="5" width="2.875" style="8" customWidth="1"/>
    <col min="6" max="33" width="2.875" style="7" customWidth="1"/>
    <col min="34" max="42" width="2.875" style="10" customWidth="1"/>
    <col min="43" max="16384" width="2.875" style="7" customWidth="1"/>
  </cols>
  <sheetData>
    <row r="1" spans="1:39" ht="16.5" customHeight="1">
      <c r="A1" s="228"/>
      <c r="B1" s="228"/>
      <c r="C1" s="228"/>
      <c r="D1" s="228"/>
      <c r="E1" s="195" t="s">
        <v>164</v>
      </c>
      <c r="F1" s="195"/>
      <c r="G1" s="228">
        <f>电子填表!C3</f>
        <v>0</v>
      </c>
      <c r="H1" s="228"/>
      <c r="I1" s="228"/>
      <c r="J1" s="231" t="s">
        <v>175</v>
      </c>
      <c r="K1" s="231"/>
      <c r="L1" s="228">
        <f>电子填表!F3</f>
        <v>0</v>
      </c>
      <c r="M1" s="228"/>
      <c r="N1" s="228"/>
      <c r="O1" s="231" t="s">
        <v>159</v>
      </c>
      <c r="P1" s="231"/>
      <c r="Q1" s="228">
        <f>电子填表!H3</f>
        <v>0</v>
      </c>
      <c r="R1" s="228"/>
      <c r="S1" s="228"/>
      <c r="T1" s="231" t="s">
        <v>167</v>
      </c>
      <c r="U1" s="231"/>
      <c r="V1" s="228">
        <f>电子填表!J3</f>
        <v>0</v>
      </c>
      <c r="W1" s="228"/>
      <c r="X1" s="228"/>
      <c r="Y1" s="231" t="s">
        <v>161</v>
      </c>
      <c r="Z1" s="231"/>
      <c r="AA1" s="228">
        <f>电子填表!M3</f>
        <v>0</v>
      </c>
      <c r="AB1" s="228"/>
      <c r="AC1" s="228"/>
      <c r="AD1" s="228"/>
      <c r="AE1" s="228"/>
      <c r="AF1" s="228"/>
      <c r="AG1" s="228"/>
      <c r="AH1" s="232"/>
      <c r="AI1" s="232"/>
      <c r="AJ1" s="232"/>
      <c r="AK1" s="232"/>
      <c r="AL1" s="232"/>
      <c r="AM1" s="232"/>
    </row>
    <row r="2" spans="1:39" ht="16.5" customHeight="1">
      <c r="A2" s="228"/>
      <c r="B2" s="228"/>
      <c r="C2" s="228"/>
      <c r="D2" s="228"/>
      <c r="E2" s="229" t="s">
        <v>165</v>
      </c>
      <c r="F2" s="229"/>
      <c r="G2" s="230">
        <f>电子填表!C4</f>
        <v>0</v>
      </c>
      <c r="H2" s="230"/>
      <c r="I2" s="230"/>
      <c r="J2" s="230"/>
      <c r="K2" s="230"/>
      <c r="L2" s="230"/>
      <c r="M2" s="230"/>
      <c r="N2" s="230"/>
      <c r="O2" s="230"/>
      <c r="P2" s="230"/>
      <c r="Q2" s="229" t="s">
        <v>166</v>
      </c>
      <c r="R2" s="229"/>
      <c r="S2" s="230">
        <f>电子填表!J4</f>
        <v>0</v>
      </c>
      <c r="T2" s="230"/>
      <c r="U2" s="230"/>
      <c r="V2" s="230"/>
      <c r="W2" s="230"/>
      <c r="X2" s="230"/>
      <c r="Y2" s="229" t="s">
        <v>168</v>
      </c>
      <c r="Z2" s="229"/>
      <c r="AA2" s="233">
        <f>电子填表!M4</f>
        <v>0</v>
      </c>
      <c r="AB2" s="233"/>
      <c r="AC2" s="233"/>
      <c r="AD2" s="230"/>
      <c r="AE2" s="230"/>
      <c r="AF2" s="230"/>
      <c r="AG2" s="230"/>
      <c r="AH2" s="232"/>
      <c r="AI2" s="232"/>
      <c r="AJ2" s="232"/>
      <c r="AK2" s="232"/>
      <c r="AL2" s="232"/>
      <c r="AM2" s="232"/>
    </row>
    <row r="3" spans="1:39" ht="11.25" customHeight="1">
      <c r="A3" s="197"/>
      <c r="B3" s="14"/>
      <c r="C3" s="15" t="s">
        <v>263</v>
      </c>
      <c r="D3" s="15" t="s">
        <v>264</v>
      </c>
      <c r="E3" s="15" t="s">
        <v>265</v>
      </c>
      <c r="F3" s="16"/>
      <c r="G3" s="16" t="s">
        <v>263</v>
      </c>
      <c r="H3" s="16" t="s">
        <v>264</v>
      </c>
      <c r="I3" s="16" t="s">
        <v>265</v>
      </c>
      <c r="J3" s="16"/>
      <c r="K3" s="16" t="s">
        <v>263</v>
      </c>
      <c r="L3" s="16" t="s">
        <v>264</v>
      </c>
      <c r="M3" s="16" t="s">
        <v>265</v>
      </c>
      <c r="N3" s="16"/>
      <c r="O3" s="16" t="s">
        <v>263</v>
      </c>
      <c r="P3" s="16" t="s">
        <v>264</v>
      </c>
      <c r="Q3" s="16" t="s">
        <v>265</v>
      </c>
      <c r="R3" s="16"/>
      <c r="S3" s="16" t="s">
        <v>263</v>
      </c>
      <c r="T3" s="16" t="s">
        <v>264</v>
      </c>
      <c r="U3" s="16" t="s">
        <v>265</v>
      </c>
      <c r="V3" s="16"/>
      <c r="W3" s="16" t="s">
        <v>263</v>
      </c>
      <c r="X3" s="16" t="s">
        <v>264</v>
      </c>
      <c r="Y3" s="16" t="s">
        <v>265</v>
      </c>
      <c r="Z3" s="16"/>
      <c r="AA3" s="16" t="s">
        <v>263</v>
      </c>
      <c r="AB3" s="16" t="s">
        <v>264</v>
      </c>
      <c r="AC3" s="16" t="s">
        <v>265</v>
      </c>
      <c r="AD3" s="16"/>
      <c r="AE3" s="16" t="s">
        <v>263</v>
      </c>
      <c r="AF3" s="16" t="s">
        <v>264</v>
      </c>
      <c r="AG3" s="17" t="s">
        <v>265</v>
      </c>
      <c r="AH3" s="232"/>
      <c r="AI3" s="232"/>
      <c r="AJ3" s="232"/>
      <c r="AK3" s="232"/>
      <c r="AL3" s="232"/>
      <c r="AM3" s="232"/>
    </row>
    <row r="4" spans="1:39" ht="11.25" customHeight="1">
      <c r="A4" s="197"/>
      <c r="B4" s="18">
        <v>1</v>
      </c>
      <c r="C4" s="19">
        <f>电子填表!C17</f>
        <v>0</v>
      </c>
      <c r="D4" s="20">
        <f>电子填表!E17</f>
        <v>0</v>
      </c>
      <c r="E4" s="20">
        <f>电子填表!G17</f>
        <v>0</v>
      </c>
      <c r="F4" s="21">
        <v>26</v>
      </c>
      <c r="G4" s="19">
        <f>电子填表!C67</f>
        <v>0</v>
      </c>
      <c r="H4" s="19">
        <f>电子填表!E67</f>
        <v>0</v>
      </c>
      <c r="I4" s="19">
        <f>电子填表!G67</f>
        <v>0</v>
      </c>
      <c r="J4" s="21">
        <v>51</v>
      </c>
      <c r="K4" s="19">
        <f>电子填表!C117</f>
        <v>0</v>
      </c>
      <c r="L4" s="19">
        <f>电子填表!E117</f>
        <v>0</v>
      </c>
      <c r="M4" s="19">
        <f>电子填表!G117</f>
        <v>0</v>
      </c>
      <c r="N4" s="21">
        <v>76</v>
      </c>
      <c r="O4" s="19">
        <f>电子填表!C167</f>
        <v>0</v>
      </c>
      <c r="P4" s="19">
        <f>电子填表!E167</f>
        <v>0</v>
      </c>
      <c r="Q4" s="19">
        <f>电子填表!G167</f>
        <v>0</v>
      </c>
      <c r="R4" s="21">
        <v>101</v>
      </c>
      <c r="S4" s="19">
        <f>电子填表!C217</f>
        <v>0</v>
      </c>
      <c r="T4" s="19">
        <f>电子填表!E217</f>
        <v>0</v>
      </c>
      <c r="U4" s="19">
        <f>电子填表!G217</f>
        <v>0</v>
      </c>
      <c r="V4" s="21">
        <v>126</v>
      </c>
      <c r="W4" s="19">
        <f>电子填表!C267</f>
        <v>0</v>
      </c>
      <c r="X4" s="19">
        <f>电子填表!E267</f>
        <v>0</v>
      </c>
      <c r="Y4" s="19">
        <f>电子填表!G267</f>
        <v>0</v>
      </c>
      <c r="Z4" s="21">
        <v>151</v>
      </c>
      <c r="AA4" s="19">
        <f>电子填表!C317</f>
        <v>0</v>
      </c>
      <c r="AB4" s="19">
        <f>电子填表!E317</f>
        <v>0</v>
      </c>
      <c r="AC4" s="19">
        <f>电子填表!G317</f>
        <v>0</v>
      </c>
      <c r="AD4" s="21">
        <v>176</v>
      </c>
      <c r="AE4" s="19">
        <f>电子填表!C367</f>
        <v>0</v>
      </c>
      <c r="AF4" s="19">
        <f>电子填表!E367</f>
        <v>0</v>
      </c>
      <c r="AG4" s="22">
        <f>电子填表!G367</f>
        <v>0</v>
      </c>
      <c r="AH4" s="232"/>
      <c r="AI4" s="232"/>
      <c r="AJ4" s="232"/>
      <c r="AK4" s="232"/>
      <c r="AL4" s="232"/>
      <c r="AM4" s="232"/>
    </row>
    <row r="5" spans="1:39" ht="11.25" customHeight="1">
      <c r="A5" s="197"/>
      <c r="B5" s="18">
        <v>2</v>
      </c>
      <c r="C5" s="19">
        <f>电子填表!C19</f>
        <v>0</v>
      </c>
      <c r="D5" s="20">
        <f>电子填表!E19</f>
        <v>0</v>
      </c>
      <c r="E5" s="20">
        <f>电子填表!G19</f>
        <v>0</v>
      </c>
      <c r="F5" s="21">
        <v>27</v>
      </c>
      <c r="G5" s="19">
        <f>电子填表!C69</f>
        <v>0</v>
      </c>
      <c r="H5" s="19">
        <f>电子填表!E69</f>
        <v>0</v>
      </c>
      <c r="I5" s="19">
        <f>电子填表!G69</f>
        <v>0</v>
      </c>
      <c r="J5" s="21">
        <v>52</v>
      </c>
      <c r="K5" s="19">
        <f>电子填表!C119</f>
        <v>0</v>
      </c>
      <c r="L5" s="19">
        <f>电子填表!E119</f>
        <v>0</v>
      </c>
      <c r="M5" s="19">
        <f>电子填表!G119</f>
        <v>0</v>
      </c>
      <c r="N5" s="21">
        <v>77</v>
      </c>
      <c r="O5" s="19">
        <f>电子填表!C169</f>
        <v>0</v>
      </c>
      <c r="P5" s="19">
        <f>电子填表!E169</f>
        <v>0</v>
      </c>
      <c r="Q5" s="19">
        <f>电子填表!G169</f>
        <v>0</v>
      </c>
      <c r="R5" s="21">
        <v>102</v>
      </c>
      <c r="S5" s="19">
        <f>电子填表!C219</f>
        <v>0</v>
      </c>
      <c r="T5" s="19">
        <f>电子填表!E219</f>
        <v>0</v>
      </c>
      <c r="U5" s="19">
        <f>电子填表!G219</f>
        <v>0</v>
      </c>
      <c r="V5" s="21">
        <v>127</v>
      </c>
      <c r="W5" s="19">
        <f>电子填表!C269</f>
        <v>0</v>
      </c>
      <c r="X5" s="19">
        <f>电子填表!E269</f>
        <v>0</v>
      </c>
      <c r="Y5" s="19">
        <f>电子填表!G269</f>
        <v>0</v>
      </c>
      <c r="Z5" s="21">
        <v>152</v>
      </c>
      <c r="AA5" s="19">
        <f>电子填表!C319</f>
        <v>0</v>
      </c>
      <c r="AB5" s="19">
        <f>电子填表!E319</f>
        <v>0</v>
      </c>
      <c r="AC5" s="19">
        <f>电子填表!G319</f>
        <v>0</v>
      </c>
      <c r="AD5" s="21">
        <v>177</v>
      </c>
      <c r="AE5" s="19">
        <f>电子填表!C369</f>
        <v>0</v>
      </c>
      <c r="AF5" s="19">
        <f>电子填表!E369</f>
        <v>0</v>
      </c>
      <c r="AG5" s="22">
        <f>电子填表!G369</f>
        <v>0</v>
      </c>
      <c r="AH5" s="232"/>
      <c r="AI5" s="232"/>
      <c r="AJ5" s="232"/>
      <c r="AK5" s="232"/>
      <c r="AL5" s="232"/>
      <c r="AM5" s="232"/>
    </row>
    <row r="6" spans="1:39" ht="11.25" customHeight="1">
      <c r="A6" s="197"/>
      <c r="B6" s="18">
        <v>3</v>
      </c>
      <c r="C6" s="19">
        <f>电子填表!C21</f>
        <v>0</v>
      </c>
      <c r="D6" s="20">
        <f>电子填表!E21</f>
        <v>0</v>
      </c>
      <c r="E6" s="20">
        <f>电子填表!G21</f>
        <v>0</v>
      </c>
      <c r="F6" s="21">
        <v>28</v>
      </c>
      <c r="G6" s="19">
        <f>电子填表!C71</f>
        <v>0</v>
      </c>
      <c r="H6" s="19">
        <f>电子填表!E71</f>
        <v>0</v>
      </c>
      <c r="I6" s="19">
        <f>电子填表!G71</f>
        <v>0</v>
      </c>
      <c r="J6" s="21">
        <v>53</v>
      </c>
      <c r="K6" s="19">
        <f>电子填表!C121</f>
        <v>0</v>
      </c>
      <c r="L6" s="19">
        <f>电子填表!E121</f>
        <v>0</v>
      </c>
      <c r="M6" s="19">
        <f>电子填表!G121</f>
        <v>0</v>
      </c>
      <c r="N6" s="21">
        <v>78</v>
      </c>
      <c r="O6" s="19">
        <f>电子填表!C171</f>
        <v>0</v>
      </c>
      <c r="P6" s="19">
        <f>电子填表!E171</f>
        <v>0</v>
      </c>
      <c r="Q6" s="19">
        <f>电子填表!G171</f>
        <v>0</v>
      </c>
      <c r="R6" s="21">
        <v>103</v>
      </c>
      <c r="S6" s="19">
        <f>电子填表!C221</f>
        <v>0</v>
      </c>
      <c r="T6" s="19">
        <f>电子填表!E221</f>
        <v>0</v>
      </c>
      <c r="U6" s="19">
        <f>电子填表!G221</f>
        <v>0</v>
      </c>
      <c r="V6" s="21">
        <v>128</v>
      </c>
      <c r="W6" s="19">
        <f>电子填表!C271</f>
        <v>0</v>
      </c>
      <c r="X6" s="19">
        <f>电子填表!E271</f>
        <v>0</v>
      </c>
      <c r="Y6" s="19">
        <f>电子填表!G271</f>
        <v>0</v>
      </c>
      <c r="Z6" s="21">
        <v>153</v>
      </c>
      <c r="AA6" s="19">
        <f>电子填表!C321</f>
        <v>0</v>
      </c>
      <c r="AB6" s="19">
        <f>电子填表!E321</f>
        <v>0</v>
      </c>
      <c r="AC6" s="19">
        <f>电子填表!G321</f>
        <v>0</v>
      </c>
      <c r="AD6" s="21">
        <v>178</v>
      </c>
      <c r="AE6" s="19">
        <f>电子填表!C371</f>
        <v>0</v>
      </c>
      <c r="AF6" s="19">
        <f>电子填表!E371</f>
        <v>0</v>
      </c>
      <c r="AG6" s="22">
        <f>电子填表!G371</f>
        <v>0</v>
      </c>
      <c r="AH6" s="232"/>
      <c r="AI6" s="232"/>
      <c r="AJ6" s="232"/>
      <c r="AK6" s="232"/>
      <c r="AL6" s="232"/>
      <c r="AM6" s="232"/>
    </row>
    <row r="7" spans="1:39" ht="11.25" customHeight="1">
      <c r="A7" s="197"/>
      <c r="B7" s="18">
        <v>4</v>
      </c>
      <c r="C7" s="19">
        <f>电子填表!C23</f>
        <v>0</v>
      </c>
      <c r="D7" s="20">
        <f>电子填表!E23</f>
        <v>0</v>
      </c>
      <c r="E7" s="20">
        <f>电子填表!G23</f>
        <v>0</v>
      </c>
      <c r="F7" s="21">
        <v>29</v>
      </c>
      <c r="G7" s="19">
        <f>电子填表!C73</f>
        <v>0</v>
      </c>
      <c r="H7" s="19">
        <f>电子填表!E73</f>
        <v>0</v>
      </c>
      <c r="I7" s="19">
        <f>电子填表!G73</f>
        <v>0</v>
      </c>
      <c r="J7" s="21">
        <v>54</v>
      </c>
      <c r="K7" s="19">
        <f>电子填表!C123</f>
        <v>0</v>
      </c>
      <c r="L7" s="19">
        <f>电子填表!E123</f>
        <v>0</v>
      </c>
      <c r="M7" s="19">
        <f>电子填表!G123</f>
        <v>0</v>
      </c>
      <c r="N7" s="21">
        <v>79</v>
      </c>
      <c r="O7" s="19">
        <f>电子填表!C173</f>
        <v>0</v>
      </c>
      <c r="P7" s="19">
        <f>电子填表!E173</f>
        <v>0</v>
      </c>
      <c r="Q7" s="19">
        <f>电子填表!G173</f>
        <v>0</v>
      </c>
      <c r="R7" s="21">
        <v>104</v>
      </c>
      <c r="S7" s="19">
        <f>电子填表!C223</f>
        <v>0</v>
      </c>
      <c r="T7" s="19">
        <f>电子填表!E223</f>
        <v>0</v>
      </c>
      <c r="U7" s="19">
        <f>电子填表!G223</f>
        <v>0</v>
      </c>
      <c r="V7" s="21">
        <v>129</v>
      </c>
      <c r="W7" s="19">
        <f>电子填表!C273</f>
        <v>0</v>
      </c>
      <c r="X7" s="19">
        <f>电子填表!E273</f>
        <v>0</v>
      </c>
      <c r="Y7" s="19">
        <f>电子填表!G273</f>
        <v>0</v>
      </c>
      <c r="Z7" s="21">
        <v>154</v>
      </c>
      <c r="AA7" s="19">
        <f>电子填表!C323</f>
        <v>0</v>
      </c>
      <c r="AB7" s="19">
        <f>电子填表!E323</f>
        <v>0</v>
      </c>
      <c r="AC7" s="19">
        <f>电子填表!G323</f>
        <v>0</v>
      </c>
      <c r="AD7" s="21">
        <v>179</v>
      </c>
      <c r="AE7" s="19">
        <f>电子填表!C373</f>
        <v>0</v>
      </c>
      <c r="AF7" s="19">
        <f>电子填表!E373</f>
        <v>0</v>
      </c>
      <c r="AG7" s="22">
        <f>电子填表!G373</f>
        <v>0</v>
      </c>
      <c r="AH7" s="232"/>
      <c r="AI7" s="232"/>
      <c r="AJ7" s="232"/>
      <c r="AK7" s="232"/>
      <c r="AL7" s="232"/>
      <c r="AM7" s="232"/>
    </row>
    <row r="8" spans="1:39" ht="11.25" customHeight="1">
      <c r="A8" s="197"/>
      <c r="B8" s="18">
        <v>5</v>
      </c>
      <c r="C8" s="19">
        <f>电子填表!C25</f>
        <v>0</v>
      </c>
      <c r="D8" s="20">
        <f>电子填表!E25</f>
        <v>0</v>
      </c>
      <c r="E8" s="20">
        <f>电子填表!G25</f>
        <v>0</v>
      </c>
      <c r="F8" s="21">
        <v>30</v>
      </c>
      <c r="G8" s="19">
        <f>电子填表!C75</f>
        <v>0</v>
      </c>
      <c r="H8" s="19">
        <f>电子填表!E75</f>
        <v>0</v>
      </c>
      <c r="I8" s="19">
        <f>电子填表!G75</f>
        <v>0</v>
      </c>
      <c r="J8" s="21">
        <v>55</v>
      </c>
      <c r="K8" s="19">
        <f>电子填表!C125</f>
        <v>0</v>
      </c>
      <c r="L8" s="19">
        <f>电子填表!E125</f>
        <v>0</v>
      </c>
      <c r="M8" s="19">
        <f>电子填表!G125</f>
        <v>0</v>
      </c>
      <c r="N8" s="21">
        <v>80</v>
      </c>
      <c r="O8" s="19">
        <f>电子填表!C175</f>
        <v>0</v>
      </c>
      <c r="P8" s="19">
        <f>电子填表!E175</f>
        <v>0</v>
      </c>
      <c r="Q8" s="19">
        <f>电子填表!G175</f>
        <v>0</v>
      </c>
      <c r="R8" s="21">
        <v>105</v>
      </c>
      <c r="S8" s="19">
        <f>电子填表!C225</f>
        <v>0</v>
      </c>
      <c r="T8" s="19">
        <f>电子填表!E225</f>
        <v>0</v>
      </c>
      <c r="U8" s="19">
        <f>电子填表!G225</f>
        <v>0</v>
      </c>
      <c r="V8" s="21">
        <v>130</v>
      </c>
      <c r="W8" s="19">
        <f>电子填表!C275</f>
        <v>0</v>
      </c>
      <c r="X8" s="19">
        <f>电子填表!E275</f>
        <v>0</v>
      </c>
      <c r="Y8" s="19">
        <f>电子填表!G275</f>
        <v>0</v>
      </c>
      <c r="Z8" s="21">
        <v>155</v>
      </c>
      <c r="AA8" s="19">
        <f>电子填表!C325</f>
        <v>0</v>
      </c>
      <c r="AB8" s="19">
        <f>电子填表!E325</f>
        <v>0</v>
      </c>
      <c r="AC8" s="19">
        <f>电子填表!G325</f>
        <v>0</v>
      </c>
      <c r="AD8" s="21">
        <v>180</v>
      </c>
      <c r="AE8" s="19">
        <f>电子填表!C375</f>
        <v>0</v>
      </c>
      <c r="AF8" s="19">
        <f>电子填表!E375</f>
        <v>0</v>
      </c>
      <c r="AG8" s="22">
        <f>电子填表!G375</f>
        <v>0</v>
      </c>
      <c r="AH8" s="232"/>
      <c r="AI8" s="232"/>
      <c r="AJ8" s="232"/>
      <c r="AK8" s="232"/>
      <c r="AL8" s="232"/>
      <c r="AM8" s="232"/>
    </row>
    <row r="9" spans="1:39" ht="11.25" customHeight="1">
      <c r="A9" s="197"/>
      <c r="B9" s="18"/>
      <c r="C9" s="23"/>
      <c r="D9" s="23"/>
      <c r="E9" s="23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4"/>
      <c r="AH9" s="232"/>
      <c r="AI9" s="232"/>
      <c r="AJ9" s="232"/>
      <c r="AK9" s="232"/>
      <c r="AL9" s="232"/>
      <c r="AM9" s="232"/>
    </row>
    <row r="10" spans="1:39" ht="11.25" customHeight="1">
      <c r="A10" s="197"/>
      <c r="B10" s="18"/>
      <c r="C10" s="23" t="s">
        <v>263</v>
      </c>
      <c r="D10" s="23" t="s">
        <v>264</v>
      </c>
      <c r="E10" s="23" t="s">
        <v>265</v>
      </c>
      <c r="F10" s="21"/>
      <c r="G10" s="21" t="s">
        <v>263</v>
      </c>
      <c r="H10" s="21" t="s">
        <v>264</v>
      </c>
      <c r="I10" s="21" t="s">
        <v>265</v>
      </c>
      <c r="J10" s="21"/>
      <c r="K10" s="21" t="s">
        <v>263</v>
      </c>
      <c r="L10" s="21" t="s">
        <v>264</v>
      </c>
      <c r="M10" s="21" t="s">
        <v>265</v>
      </c>
      <c r="N10" s="21"/>
      <c r="O10" s="21" t="s">
        <v>263</v>
      </c>
      <c r="P10" s="21" t="s">
        <v>264</v>
      </c>
      <c r="Q10" s="21" t="s">
        <v>265</v>
      </c>
      <c r="R10" s="21"/>
      <c r="S10" s="21" t="s">
        <v>263</v>
      </c>
      <c r="T10" s="21" t="s">
        <v>264</v>
      </c>
      <c r="U10" s="21" t="s">
        <v>265</v>
      </c>
      <c r="V10" s="21"/>
      <c r="W10" s="21" t="s">
        <v>263</v>
      </c>
      <c r="X10" s="21" t="s">
        <v>264</v>
      </c>
      <c r="Y10" s="21" t="s">
        <v>265</v>
      </c>
      <c r="Z10" s="21"/>
      <c r="AA10" s="21" t="s">
        <v>263</v>
      </c>
      <c r="AB10" s="21" t="s">
        <v>264</v>
      </c>
      <c r="AC10" s="21" t="s">
        <v>265</v>
      </c>
      <c r="AD10" s="21"/>
      <c r="AE10" s="21" t="s">
        <v>263</v>
      </c>
      <c r="AF10" s="21" t="s">
        <v>264</v>
      </c>
      <c r="AG10" s="24" t="s">
        <v>265</v>
      </c>
      <c r="AH10" s="232"/>
      <c r="AI10" s="232"/>
      <c r="AJ10" s="232"/>
      <c r="AK10" s="232"/>
      <c r="AL10" s="232"/>
      <c r="AM10" s="232"/>
    </row>
    <row r="11" spans="1:39" ht="11.25" customHeight="1">
      <c r="A11" s="197"/>
      <c r="B11" s="18">
        <v>6</v>
      </c>
      <c r="C11" s="19">
        <f>电子填表!C27</f>
        <v>0</v>
      </c>
      <c r="D11" s="20">
        <f>电子填表!E27</f>
        <v>0</v>
      </c>
      <c r="E11" s="20">
        <f>电子填表!G27</f>
        <v>0</v>
      </c>
      <c r="F11" s="21">
        <v>31</v>
      </c>
      <c r="G11" s="19">
        <f>电子填表!C77</f>
        <v>0</v>
      </c>
      <c r="H11" s="19">
        <f>电子填表!E77</f>
        <v>0</v>
      </c>
      <c r="I11" s="19">
        <f>电子填表!G77</f>
        <v>0</v>
      </c>
      <c r="J11" s="21">
        <v>56</v>
      </c>
      <c r="K11" s="19">
        <f>电子填表!C127</f>
        <v>0</v>
      </c>
      <c r="L11" s="19">
        <f>电子填表!E127</f>
        <v>0</v>
      </c>
      <c r="M11" s="19">
        <f>电子填表!G127</f>
        <v>0</v>
      </c>
      <c r="N11" s="21">
        <v>81</v>
      </c>
      <c r="O11" s="19">
        <f>电子填表!C177</f>
        <v>0</v>
      </c>
      <c r="P11" s="19">
        <f>电子填表!E177</f>
        <v>0</v>
      </c>
      <c r="Q11" s="19">
        <f>电子填表!G177</f>
        <v>0</v>
      </c>
      <c r="R11" s="21">
        <v>106</v>
      </c>
      <c r="S11" s="19">
        <f>电子填表!C227</f>
        <v>0</v>
      </c>
      <c r="T11" s="19">
        <f>电子填表!E227</f>
        <v>0</v>
      </c>
      <c r="U11" s="19">
        <f>电子填表!G227</f>
        <v>0</v>
      </c>
      <c r="V11" s="21">
        <v>131</v>
      </c>
      <c r="W11" s="19">
        <f>电子填表!C277</f>
        <v>0</v>
      </c>
      <c r="X11" s="19">
        <f>电子填表!E277</f>
        <v>0</v>
      </c>
      <c r="Y11" s="19">
        <f>电子填表!G277</f>
        <v>0</v>
      </c>
      <c r="Z11" s="21">
        <v>156</v>
      </c>
      <c r="AA11" s="19">
        <f>电子填表!C327</f>
        <v>0</v>
      </c>
      <c r="AB11" s="19">
        <f>电子填表!E327</f>
        <v>0</v>
      </c>
      <c r="AC11" s="19">
        <f>电子填表!G327</f>
        <v>0</v>
      </c>
      <c r="AD11" s="21">
        <v>181</v>
      </c>
      <c r="AE11" s="19">
        <f>电子填表!C377</f>
        <v>0</v>
      </c>
      <c r="AF11" s="19">
        <f>电子填表!E377</f>
        <v>0</v>
      </c>
      <c r="AG11" s="22">
        <f>电子填表!G377</f>
        <v>0</v>
      </c>
      <c r="AH11" s="232"/>
      <c r="AI11" s="232"/>
      <c r="AJ11" s="232"/>
      <c r="AK11" s="232"/>
      <c r="AL11" s="232"/>
      <c r="AM11" s="232"/>
    </row>
    <row r="12" spans="1:39" ht="11.25" customHeight="1">
      <c r="A12" s="197"/>
      <c r="B12" s="18">
        <v>7</v>
      </c>
      <c r="C12" s="19">
        <f>电子填表!C29</f>
        <v>0</v>
      </c>
      <c r="D12" s="20">
        <f>电子填表!E29</f>
        <v>0</v>
      </c>
      <c r="E12" s="20">
        <f>电子填表!G29</f>
        <v>0</v>
      </c>
      <c r="F12" s="21">
        <v>32</v>
      </c>
      <c r="G12" s="19">
        <f>电子填表!C79</f>
        <v>0</v>
      </c>
      <c r="H12" s="19">
        <f>电子填表!E79</f>
        <v>0</v>
      </c>
      <c r="I12" s="19">
        <f>电子填表!G79</f>
        <v>0</v>
      </c>
      <c r="J12" s="21">
        <v>57</v>
      </c>
      <c r="K12" s="19">
        <f>电子填表!C129</f>
        <v>0</v>
      </c>
      <c r="L12" s="19">
        <f>电子填表!E129</f>
        <v>0</v>
      </c>
      <c r="M12" s="19">
        <f>电子填表!G129</f>
        <v>0</v>
      </c>
      <c r="N12" s="21">
        <v>82</v>
      </c>
      <c r="O12" s="19">
        <f>电子填表!C179</f>
        <v>0</v>
      </c>
      <c r="P12" s="19">
        <f>电子填表!E179</f>
        <v>0</v>
      </c>
      <c r="Q12" s="19">
        <f>电子填表!G179</f>
        <v>0</v>
      </c>
      <c r="R12" s="21">
        <v>107</v>
      </c>
      <c r="S12" s="19">
        <f>电子填表!C229</f>
        <v>0</v>
      </c>
      <c r="T12" s="19">
        <f>电子填表!E229</f>
        <v>0</v>
      </c>
      <c r="U12" s="19">
        <f>电子填表!G229</f>
        <v>0</v>
      </c>
      <c r="V12" s="21">
        <v>132</v>
      </c>
      <c r="W12" s="19">
        <f>电子填表!C279</f>
        <v>0</v>
      </c>
      <c r="X12" s="19">
        <f>电子填表!E279</f>
        <v>0</v>
      </c>
      <c r="Y12" s="19">
        <f>电子填表!G279</f>
        <v>0</v>
      </c>
      <c r="Z12" s="21">
        <v>157</v>
      </c>
      <c r="AA12" s="19">
        <f>电子填表!C329</f>
        <v>0</v>
      </c>
      <c r="AB12" s="19">
        <f>电子填表!E329</f>
        <v>0</v>
      </c>
      <c r="AC12" s="19">
        <f>电子填表!G329</f>
        <v>0</v>
      </c>
      <c r="AD12" s="21">
        <v>182</v>
      </c>
      <c r="AE12" s="19">
        <f>电子填表!C379</f>
        <v>0</v>
      </c>
      <c r="AF12" s="19">
        <f>电子填表!E379</f>
        <v>0</v>
      </c>
      <c r="AG12" s="22">
        <f>电子填表!G379</f>
        <v>0</v>
      </c>
      <c r="AH12" s="232"/>
      <c r="AI12" s="232"/>
      <c r="AJ12" s="232"/>
      <c r="AK12" s="232"/>
      <c r="AL12" s="232"/>
      <c r="AM12" s="232"/>
    </row>
    <row r="13" spans="1:39" ht="11.25" customHeight="1">
      <c r="A13" s="197"/>
      <c r="B13" s="18">
        <v>8</v>
      </c>
      <c r="C13" s="19">
        <f>电子填表!C31</f>
        <v>0</v>
      </c>
      <c r="D13" s="20">
        <f>电子填表!E31</f>
        <v>0</v>
      </c>
      <c r="E13" s="20">
        <f>电子填表!G31</f>
        <v>0</v>
      </c>
      <c r="F13" s="21">
        <v>33</v>
      </c>
      <c r="G13" s="19">
        <f>电子填表!C81</f>
        <v>0</v>
      </c>
      <c r="H13" s="19">
        <f>电子填表!E81</f>
        <v>0</v>
      </c>
      <c r="I13" s="19">
        <f>电子填表!G81</f>
        <v>0</v>
      </c>
      <c r="J13" s="21">
        <v>58</v>
      </c>
      <c r="K13" s="19">
        <f>电子填表!C131</f>
        <v>0</v>
      </c>
      <c r="L13" s="19">
        <f>电子填表!E131</f>
        <v>0</v>
      </c>
      <c r="M13" s="19">
        <f>电子填表!G131</f>
        <v>0</v>
      </c>
      <c r="N13" s="21">
        <v>83</v>
      </c>
      <c r="O13" s="19">
        <f>电子填表!C181</f>
        <v>0</v>
      </c>
      <c r="P13" s="19">
        <f>电子填表!E181</f>
        <v>0</v>
      </c>
      <c r="Q13" s="19">
        <f>电子填表!G181</f>
        <v>0</v>
      </c>
      <c r="R13" s="21">
        <v>108</v>
      </c>
      <c r="S13" s="19">
        <f>电子填表!C231</f>
        <v>0</v>
      </c>
      <c r="T13" s="19">
        <f>电子填表!E231</f>
        <v>0</v>
      </c>
      <c r="U13" s="19">
        <f>电子填表!G231</f>
        <v>0</v>
      </c>
      <c r="V13" s="21">
        <v>133</v>
      </c>
      <c r="W13" s="19">
        <f>电子填表!C281</f>
        <v>0</v>
      </c>
      <c r="X13" s="19">
        <f>电子填表!E281</f>
        <v>0</v>
      </c>
      <c r="Y13" s="19">
        <f>电子填表!G281</f>
        <v>0</v>
      </c>
      <c r="Z13" s="21">
        <v>158</v>
      </c>
      <c r="AA13" s="19">
        <f>电子填表!C331</f>
        <v>0</v>
      </c>
      <c r="AB13" s="19">
        <f>电子填表!E331</f>
        <v>0</v>
      </c>
      <c r="AC13" s="19">
        <f>电子填表!G331</f>
        <v>0</v>
      </c>
      <c r="AD13" s="21">
        <v>183</v>
      </c>
      <c r="AE13" s="19">
        <f>电子填表!C381</f>
        <v>0</v>
      </c>
      <c r="AF13" s="19">
        <f>电子填表!E381</f>
        <v>0</v>
      </c>
      <c r="AG13" s="22">
        <f>电子填表!G381</f>
        <v>0</v>
      </c>
      <c r="AH13" s="232"/>
      <c r="AI13" s="232"/>
      <c r="AJ13" s="232"/>
      <c r="AK13" s="232"/>
      <c r="AL13" s="232"/>
      <c r="AM13" s="232"/>
    </row>
    <row r="14" spans="1:39" ht="11.25" customHeight="1">
      <c r="A14" s="197"/>
      <c r="B14" s="18">
        <v>9</v>
      </c>
      <c r="C14" s="19">
        <f>电子填表!C33</f>
        <v>0</v>
      </c>
      <c r="D14" s="20">
        <f>电子填表!E33</f>
        <v>0</v>
      </c>
      <c r="E14" s="20">
        <f>电子填表!G33</f>
        <v>0</v>
      </c>
      <c r="F14" s="21">
        <v>34</v>
      </c>
      <c r="G14" s="19">
        <f>电子填表!C83</f>
        <v>0</v>
      </c>
      <c r="H14" s="19">
        <f>电子填表!E83</f>
        <v>0</v>
      </c>
      <c r="I14" s="19">
        <f>电子填表!G83</f>
        <v>0</v>
      </c>
      <c r="J14" s="21">
        <v>59</v>
      </c>
      <c r="K14" s="19">
        <f>电子填表!C133</f>
        <v>0</v>
      </c>
      <c r="L14" s="19">
        <f>电子填表!E133</f>
        <v>0</v>
      </c>
      <c r="M14" s="19">
        <f>电子填表!G133</f>
        <v>0</v>
      </c>
      <c r="N14" s="21">
        <v>84</v>
      </c>
      <c r="O14" s="19">
        <f>电子填表!C183</f>
        <v>0</v>
      </c>
      <c r="P14" s="19">
        <f>电子填表!E183</f>
        <v>0</v>
      </c>
      <c r="Q14" s="19">
        <f>电子填表!G183</f>
        <v>0</v>
      </c>
      <c r="R14" s="21">
        <v>109</v>
      </c>
      <c r="S14" s="19">
        <f>电子填表!C233</f>
        <v>0</v>
      </c>
      <c r="T14" s="19">
        <f>电子填表!E233</f>
        <v>0</v>
      </c>
      <c r="U14" s="19">
        <f>电子填表!G233</f>
        <v>0</v>
      </c>
      <c r="V14" s="21">
        <v>134</v>
      </c>
      <c r="W14" s="19">
        <f>电子填表!C283</f>
        <v>0</v>
      </c>
      <c r="X14" s="19">
        <f>电子填表!E283</f>
        <v>0</v>
      </c>
      <c r="Y14" s="19">
        <f>电子填表!G283</f>
        <v>0</v>
      </c>
      <c r="Z14" s="21">
        <v>159</v>
      </c>
      <c r="AA14" s="19">
        <f>电子填表!C333</f>
        <v>0</v>
      </c>
      <c r="AB14" s="19">
        <f>电子填表!E333</f>
        <v>0</v>
      </c>
      <c r="AC14" s="19">
        <f>电子填表!G333</f>
        <v>0</v>
      </c>
      <c r="AD14" s="21">
        <v>184</v>
      </c>
      <c r="AE14" s="19">
        <f>电子填表!C383</f>
        <v>0</v>
      </c>
      <c r="AF14" s="19">
        <f>电子填表!E383</f>
        <v>0</v>
      </c>
      <c r="AG14" s="22">
        <f>电子填表!G383</f>
        <v>0</v>
      </c>
      <c r="AH14" s="232"/>
      <c r="AI14" s="232"/>
      <c r="AJ14" s="232"/>
      <c r="AK14" s="232"/>
      <c r="AL14" s="232"/>
      <c r="AM14" s="232"/>
    </row>
    <row r="15" spans="1:39" ht="11.25" customHeight="1">
      <c r="A15" s="197"/>
      <c r="B15" s="18">
        <v>10</v>
      </c>
      <c r="C15" s="19">
        <f>电子填表!C35</f>
        <v>0</v>
      </c>
      <c r="D15" s="20">
        <f>电子填表!E35</f>
        <v>0</v>
      </c>
      <c r="E15" s="20">
        <f>电子填表!G35</f>
        <v>0</v>
      </c>
      <c r="F15" s="21">
        <v>35</v>
      </c>
      <c r="G15" s="19">
        <f>电子填表!C85</f>
        <v>0</v>
      </c>
      <c r="H15" s="19">
        <f>电子填表!E85</f>
        <v>0</v>
      </c>
      <c r="I15" s="19">
        <f>电子填表!G85</f>
        <v>0</v>
      </c>
      <c r="J15" s="21">
        <v>60</v>
      </c>
      <c r="K15" s="19">
        <f>电子填表!C135</f>
        <v>0</v>
      </c>
      <c r="L15" s="19">
        <f>电子填表!E135</f>
        <v>0</v>
      </c>
      <c r="M15" s="19">
        <f>电子填表!G135</f>
        <v>0</v>
      </c>
      <c r="N15" s="21">
        <v>85</v>
      </c>
      <c r="O15" s="19">
        <f>电子填表!C185</f>
        <v>0</v>
      </c>
      <c r="P15" s="19">
        <f>电子填表!E185</f>
        <v>0</v>
      </c>
      <c r="Q15" s="19">
        <f>电子填表!G185</f>
        <v>0</v>
      </c>
      <c r="R15" s="21">
        <v>110</v>
      </c>
      <c r="S15" s="19">
        <f>电子填表!C235</f>
        <v>0</v>
      </c>
      <c r="T15" s="19">
        <f>电子填表!E235</f>
        <v>0</v>
      </c>
      <c r="U15" s="19">
        <f>电子填表!G235</f>
        <v>0</v>
      </c>
      <c r="V15" s="21">
        <v>135</v>
      </c>
      <c r="W15" s="19">
        <f>电子填表!C285</f>
        <v>0</v>
      </c>
      <c r="X15" s="19">
        <f>电子填表!E285</f>
        <v>0</v>
      </c>
      <c r="Y15" s="19">
        <f>电子填表!G285</f>
        <v>0</v>
      </c>
      <c r="Z15" s="21">
        <v>160</v>
      </c>
      <c r="AA15" s="19">
        <f>电子填表!C335</f>
        <v>0</v>
      </c>
      <c r="AB15" s="19">
        <f>电子填表!E335</f>
        <v>0</v>
      </c>
      <c r="AC15" s="19">
        <f>电子填表!G335</f>
        <v>0</v>
      </c>
      <c r="AD15" s="21">
        <v>185</v>
      </c>
      <c r="AE15" s="19">
        <f>电子填表!C385</f>
        <v>0</v>
      </c>
      <c r="AF15" s="19">
        <f>电子填表!E385</f>
        <v>0</v>
      </c>
      <c r="AG15" s="22">
        <f>电子填表!G385</f>
        <v>0</v>
      </c>
      <c r="AH15" s="232"/>
      <c r="AI15" s="232"/>
      <c r="AJ15" s="232"/>
      <c r="AK15" s="232"/>
      <c r="AL15" s="232"/>
      <c r="AM15" s="232"/>
    </row>
    <row r="16" spans="1:39" ht="11.25" customHeight="1">
      <c r="A16" s="197"/>
      <c r="B16" s="18"/>
      <c r="C16" s="23"/>
      <c r="D16" s="23"/>
      <c r="E16" s="23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4"/>
      <c r="AH16" s="232"/>
      <c r="AI16" s="232"/>
      <c r="AJ16" s="232"/>
      <c r="AK16" s="232"/>
      <c r="AL16" s="232"/>
      <c r="AM16" s="232"/>
    </row>
    <row r="17" spans="1:39" ht="11.25" customHeight="1">
      <c r="A17" s="197"/>
      <c r="B17" s="18"/>
      <c r="C17" s="23" t="s">
        <v>263</v>
      </c>
      <c r="D17" s="23" t="s">
        <v>264</v>
      </c>
      <c r="E17" s="23" t="s">
        <v>265</v>
      </c>
      <c r="F17" s="21"/>
      <c r="G17" s="21" t="s">
        <v>263</v>
      </c>
      <c r="H17" s="21" t="s">
        <v>264</v>
      </c>
      <c r="I17" s="21" t="s">
        <v>265</v>
      </c>
      <c r="J17" s="21"/>
      <c r="K17" s="21" t="s">
        <v>263</v>
      </c>
      <c r="L17" s="21" t="s">
        <v>264</v>
      </c>
      <c r="M17" s="21" t="s">
        <v>265</v>
      </c>
      <c r="N17" s="21"/>
      <c r="O17" s="21" t="s">
        <v>263</v>
      </c>
      <c r="P17" s="21" t="s">
        <v>264</v>
      </c>
      <c r="Q17" s="21" t="s">
        <v>265</v>
      </c>
      <c r="R17" s="21"/>
      <c r="S17" s="21" t="s">
        <v>263</v>
      </c>
      <c r="T17" s="21" t="s">
        <v>264</v>
      </c>
      <c r="U17" s="21" t="s">
        <v>265</v>
      </c>
      <c r="V17" s="21"/>
      <c r="W17" s="21" t="s">
        <v>263</v>
      </c>
      <c r="X17" s="21" t="s">
        <v>264</v>
      </c>
      <c r="Y17" s="21" t="s">
        <v>265</v>
      </c>
      <c r="Z17" s="21"/>
      <c r="AA17" s="21" t="s">
        <v>263</v>
      </c>
      <c r="AB17" s="21" t="s">
        <v>264</v>
      </c>
      <c r="AC17" s="21" t="s">
        <v>265</v>
      </c>
      <c r="AD17" s="21"/>
      <c r="AE17" s="21" t="s">
        <v>263</v>
      </c>
      <c r="AF17" s="21" t="s">
        <v>264</v>
      </c>
      <c r="AG17" s="24" t="s">
        <v>265</v>
      </c>
      <c r="AH17" s="232"/>
      <c r="AI17" s="232"/>
      <c r="AJ17" s="232"/>
      <c r="AK17" s="232"/>
      <c r="AL17" s="232"/>
      <c r="AM17" s="232"/>
    </row>
    <row r="18" spans="1:39" ht="11.25" customHeight="1">
      <c r="A18" s="197"/>
      <c r="B18" s="18">
        <v>11</v>
      </c>
      <c r="C18" s="19">
        <f>电子填表!C37</f>
        <v>0</v>
      </c>
      <c r="D18" s="20">
        <f>电子填表!E37</f>
        <v>0</v>
      </c>
      <c r="E18" s="20">
        <f>电子填表!G37</f>
        <v>0</v>
      </c>
      <c r="F18" s="21">
        <v>36</v>
      </c>
      <c r="G18" s="19">
        <f>电子填表!C87</f>
        <v>0</v>
      </c>
      <c r="H18" s="19">
        <f>电子填表!E87</f>
        <v>0</v>
      </c>
      <c r="I18" s="19">
        <f>电子填表!G87</f>
        <v>0</v>
      </c>
      <c r="J18" s="21">
        <v>61</v>
      </c>
      <c r="K18" s="19">
        <f>电子填表!C137</f>
        <v>0</v>
      </c>
      <c r="L18" s="19">
        <f>电子填表!E137</f>
        <v>0</v>
      </c>
      <c r="M18" s="19">
        <f>电子填表!G137</f>
        <v>0</v>
      </c>
      <c r="N18" s="21">
        <v>86</v>
      </c>
      <c r="O18" s="19">
        <f>电子填表!C187</f>
        <v>0</v>
      </c>
      <c r="P18" s="19">
        <f>电子填表!E187</f>
        <v>0</v>
      </c>
      <c r="Q18" s="19">
        <f>电子填表!G187</f>
        <v>0</v>
      </c>
      <c r="R18" s="21">
        <v>111</v>
      </c>
      <c r="S18" s="19">
        <f>电子填表!C237</f>
        <v>0</v>
      </c>
      <c r="T18" s="19">
        <f>电子填表!E237</f>
        <v>0</v>
      </c>
      <c r="U18" s="19">
        <f>电子填表!G237</f>
        <v>0</v>
      </c>
      <c r="V18" s="21">
        <v>136</v>
      </c>
      <c r="W18" s="19">
        <f>电子填表!C287</f>
        <v>0</v>
      </c>
      <c r="X18" s="19">
        <f>电子填表!E287</f>
        <v>0</v>
      </c>
      <c r="Y18" s="19">
        <f>电子填表!G287</f>
        <v>0</v>
      </c>
      <c r="Z18" s="21">
        <v>161</v>
      </c>
      <c r="AA18" s="19">
        <f>电子填表!C337</f>
        <v>0</v>
      </c>
      <c r="AB18" s="19">
        <f>电子填表!E337</f>
        <v>0</v>
      </c>
      <c r="AC18" s="19">
        <f>电子填表!G337</f>
        <v>0</v>
      </c>
      <c r="AD18" s="21">
        <v>186</v>
      </c>
      <c r="AE18" s="19">
        <f>电子填表!C387</f>
        <v>0</v>
      </c>
      <c r="AF18" s="19">
        <f>电子填表!E387</f>
        <v>0</v>
      </c>
      <c r="AG18" s="22">
        <f>电子填表!G387</f>
        <v>0</v>
      </c>
      <c r="AH18" s="232"/>
      <c r="AI18" s="232"/>
      <c r="AJ18" s="232"/>
      <c r="AK18" s="232"/>
      <c r="AL18" s="232"/>
      <c r="AM18" s="232"/>
    </row>
    <row r="19" spans="1:39" ht="11.25" customHeight="1">
      <c r="A19" s="197"/>
      <c r="B19" s="18">
        <v>12</v>
      </c>
      <c r="C19" s="19">
        <f>电子填表!C39</f>
        <v>0</v>
      </c>
      <c r="D19" s="20">
        <f>电子填表!E39</f>
        <v>0</v>
      </c>
      <c r="E19" s="20">
        <f>电子填表!G39</f>
        <v>0</v>
      </c>
      <c r="F19" s="21">
        <v>37</v>
      </c>
      <c r="G19" s="19">
        <f>电子填表!C89</f>
        <v>0</v>
      </c>
      <c r="H19" s="19">
        <f>电子填表!E89</f>
        <v>0</v>
      </c>
      <c r="I19" s="19">
        <f>电子填表!G89</f>
        <v>0</v>
      </c>
      <c r="J19" s="21">
        <v>62</v>
      </c>
      <c r="K19" s="19">
        <f>电子填表!C139</f>
        <v>0</v>
      </c>
      <c r="L19" s="19">
        <f>电子填表!E139</f>
        <v>0</v>
      </c>
      <c r="M19" s="19">
        <f>电子填表!G139</f>
        <v>0</v>
      </c>
      <c r="N19" s="21">
        <v>87</v>
      </c>
      <c r="O19" s="19">
        <f>电子填表!C189</f>
        <v>0</v>
      </c>
      <c r="P19" s="19">
        <f>电子填表!E189</f>
        <v>0</v>
      </c>
      <c r="Q19" s="19">
        <f>电子填表!G189</f>
        <v>0</v>
      </c>
      <c r="R19" s="21">
        <v>112</v>
      </c>
      <c r="S19" s="19">
        <f>电子填表!C239</f>
        <v>0</v>
      </c>
      <c r="T19" s="19">
        <f>电子填表!E239</f>
        <v>0</v>
      </c>
      <c r="U19" s="19">
        <f>电子填表!G239</f>
        <v>0</v>
      </c>
      <c r="V19" s="21">
        <v>137</v>
      </c>
      <c r="W19" s="19">
        <f>电子填表!C289</f>
        <v>0</v>
      </c>
      <c r="X19" s="19">
        <f>电子填表!E289</f>
        <v>0</v>
      </c>
      <c r="Y19" s="19">
        <f>电子填表!G289</f>
        <v>0</v>
      </c>
      <c r="Z19" s="21">
        <v>162</v>
      </c>
      <c r="AA19" s="19">
        <f>电子填表!C339</f>
        <v>0</v>
      </c>
      <c r="AB19" s="19">
        <f>电子填表!E339</f>
        <v>0</v>
      </c>
      <c r="AC19" s="19">
        <f>电子填表!G339</f>
        <v>0</v>
      </c>
      <c r="AD19" s="21">
        <v>187</v>
      </c>
      <c r="AE19" s="19">
        <f>电子填表!C389</f>
        <v>0</v>
      </c>
      <c r="AF19" s="19">
        <f>电子填表!E389</f>
        <v>0</v>
      </c>
      <c r="AG19" s="22">
        <f>电子填表!G389</f>
        <v>0</v>
      </c>
      <c r="AH19" s="232"/>
      <c r="AI19" s="232"/>
      <c r="AJ19" s="232"/>
      <c r="AK19" s="232"/>
      <c r="AL19" s="232"/>
      <c r="AM19" s="232"/>
    </row>
    <row r="20" spans="1:39" ht="11.25" customHeight="1">
      <c r="A20" s="197"/>
      <c r="B20" s="18">
        <v>13</v>
      </c>
      <c r="C20" s="19">
        <f>电子填表!C41</f>
        <v>0</v>
      </c>
      <c r="D20" s="20">
        <f>电子填表!E41</f>
        <v>0</v>
      </c>
      <c r="E20" s="20">
        <f>电子填表!G41</f>
        <v>0</v>
      </c>
      <c r="F20" s="21">
        <v>38</v>
      </c>
      <c r="G20" s="19">
        <f>电子填表!C91</f>
        <v>0</v>
      </c>
      <c r="H20" s="19">
        <f>电子填表!E91</f>
        <v>0</v>
      </c>
      <c r="I20" s="19">
        <f>电子填表!G91</f>
        <v>0</v>
      </c>
      <c r="J20" s="21">
        <v>63</v>
      </c>
      <c r="K20" s="19">
        <f>电子填表!C141</f>
        <v>0</v>
      </c>
      <c r="L20" s="19">
        <f>电子填表!E141</f>
        <v>0</v>
      </c>
      <c r="M20" s="19">
        <f>电子填表!G141</f>
        <v>0</v>
      </c>
      <c r="N20" s="21">
        <v>88</v>
      </c>
      <c r="O20" s="19">
        <f>电子填表!C191</f>
        <v>0</v>
      </c>
      <c r="P20" s="19">
        <f>电子填表!E191</f>
        <v>0</v>
      </c>
      <c r="Q20" s="19">
        <f>电子填表!G191</f>
        <v>0</v>
      </c>
      <c r="R20" s="21">
        <v>113</v>
      </c>
      <c r="S20" s="19">
        <f>电子填表!C241</f>
        <v>0</v>
      </c>
      <c r="T20" s="19">
        <f>电子填表!E241</f>
        <v>0</v>
      </c>
      <c r="U20" s="19">
        <f>电子填表!G241</f>
        <v>0</v>
      </c>
      <c r="V20" s="21">
        <v>138</v>
      </c>
      <c r="W20" s="19">
        <f>电子填表!C291</f>
        <v>0</v>
      </c>
      <c r="X20" s="19">
        <f>电子填表!E291</f>
        <v>0</v>
      </c>
      <c r="Y20" s="19">
        <f>电子填表!G291</f>
        <v>0</v>
      </c>
      <c r="Z20" s="21">
        <v>163</v>
      </c>
      <c r="AA20" s="19">
        <f>电子填表!C341</f>
        <v>0</v>
      </c>
      <c r="AB20" s="19">
        <f>电子填表!E341</f>
        <v>0</v>
      </c>
      <c r="AC20" s="19">
        <f>电子填表!G341</f>
        <v>0</v>
      </c>
      <c r="AD20" s="25"/>
      <c r="AE20" s="25"/>
      <c r="AF20" s="25"/>
      <c r="AG20" s="26"/>
      <c r="AH20" s="232"/>
      <c r="AI20" s="232"/>
      <c r="AJ20" s="232"/>
      <c r="AK20" s="232"/>
      <c r="AL20" s="232"/>
      <c r="AM20" s="232"/>
    </row>
    <row r="21" spans="1:39" ht="11.25" customHeight="1">
      <c r="A21" s="197"/>
      <c r="B21" s="18">
        <v>14</v>
      </c>
      <c r="C21" s="19">
        <f>电子填表!C43</f>
        <v>0</v>
      </c>
      <c r="D21" s="20">
        <f>电子填表!E43</f>
        <v>0</v>
      </c>
      <c r="E21" s="20">
        <f>电子填表!G43</f>
        <v>0</v>
      </c>
      <c r="F21" s="21">
        <v>39</v>
      </c>
      <c r="G21" s="19">
        <f>电子填表!C93</f>
        <v>0</v>
      </c>
      <c r="H21" s="19">
        <f>电子填表!E93</f>
        <v>0</v>
      </c>
      <c r="I21" s="19">
        <f>电子填表!G93</f>
        <v>0</v>
      </c>
      <c r="J21" s="21">
        <v>64</v>
      </c>
      <c r="K21" s="19">
        <f>电子填表!C143</f>
        <v>0</v>
      </c>
      <c r="L21" s="19">
        <f>电子填表!E143</f>
        <v>0</v>
      </c>
      <c r="M21" s="19">
        <f>电子填表!G143</f>
        <v>0</v>
      </c>
      <c r="N21" s="21">
        <v>89</v>
      </c>
      <c r="O21" s="19">
        <f>电子填表!C193</f>
        <v>0</v>
      </c>
      <c r="P21" s="19">
        <f>电子填表!E193</f>
        <v>0</v>
      </c>
      <c r="Q21" s="19">
        <f>电子填表!G193</f>
        <v>0</v>
      </c>
      <c r="R21" s="21">
        <v>114</v>
      </c>
      <c r="S21" s="19">
        <f>电子填表!C243</f>
        <v>0</v>
      </c>
      <c r="T21" s="19">
        <f>电子填表!E243</f>
        <v>0</v>
      </c>
      <c r="U21" s="19">
        <f>电子填表!G243</f>
        <v>0</v>
      </c>
      <c r="V21" s="21">
        <v>139</v>
      </c>
      <c r="W21" s="19">
        <f>电子填表!C293</f>
        <v>0</v>
      </c>
      <c r="X21" s="19">
        <f>电子填表!E293</f>
        <v>0</v>
      </c>
      <c r="Y21" s="19">
        <f>电子填表!G293</f>
        <v>0</v>
      </c>
      <c r="Z21" s="21">
        <v>164</v>
      </c>
      <c r="AA21" s="19">
        <f>电子填表!C343</f>
        <v>0</v>
      </c>
      <c r="AB21" s="19">
        <f>电子填表!E343</f>
        <v>0</v>
      </c>
      <c r="AC21" s="19">
        <f>电子填表!G343</f>
        <v>0</v>
      </c>
      <c r="AD21" s="25"/>
      <c r="AE21" s="25"/>
      <c r="AF21" s="25"/>
      <c r="AG21" s="26"/>
      <c r="AH21" s="232"/>
      <c r="AI21" s="232"/>
      <c r="AJ21" s="232"/>
      <c r="AK21" s="232"/>
      <c r="AL21" s="232"/>
      <c r="AM21" s="232"/>
    </row>
    <row r="22" spans="1:39" ht="11.25" customHeight="1">
      <c r="A22" s="197"/>
      <c r="B22" s="18">
        <v>15</v>
      </c>
      <c r="C22" s="19">
        <f>电子填表!C45</f>
        <v>0</v>
      </c>
      <c r="D22" s="20">
        <f>电子填表!E45</f>
        <v>0</v>
      </c>
      <c r="E22" s="20">
        <f>电子填表!G45</f>
        <v>0</v>
      </c>
      <c r="F22" s="21">
        <v>40</v>
      </c>
      <c r="G22" s="19">
        <f>电子填表!C95</f>
        <v>0</v>
      </c>
      <c r="H22" s="19">
        <f>电子填表!E95</f>
        <v>0</v>
      </c>
      <c r="I22" s="19">
        <f>电子填表!G95</f>
        <v>0</v>
      </c>
      <c r="J22" s="21">
        <v>65</v>
      </c>
      <c r="K22" s="19">
        <f>电子填表!C145</f>
        <v>0</v>
      </c>
      <c r="L22" s="19">
        <f>电子填表!E145</f>
        <v>0</v>
      </c>
      <c r="M22" s="19">
        <f>电子填表!G145</f>
        <v>0</v>
      </c>
      <c r="N22" s="21">
        <v>90</v>
      </c>
      <c r="O22" s="19">
        <f>电子填表!C195</f>
        <v>0</v>
      </c>
      <c r="P22" s="19">
        <f>电子填表!E195</f>
        <v>0</v>
      </c>
      <c r="Q22" s="19">
        <f>电子填表!G195</f>
        <v>0</v>
      </c>
      <c r="R22" s="21">
        <v>115</v>
      </c>
      <c r="S22" s="19">
        <f>电子填表!C245</f>
        <v>0</v>
      </c>
      <c r="T22" s="19">
        <f>电子填表!E245</f>
        <v>0</v>
      </c>
      <c r="U22" s="19">
        <f>电子填表!G245</f>
        <v>0</v>
      </c>
      <c r="V22" s="21">
        <v>140</v>
      </c>
      <c r="W22" s="19">
        <f>电子填表!C295</f>
        <v>0</v>
      </c>
      <c r="X22" s="19">
        <f>电子填表!E295</f>
        <v>0</v>
      </c>
      <c r="Y22" s="19">
        <f>电子填表!G295</f>
        <v>0</v>
      </c>
      <c r="Z22" s="21">
        <v>165</v>
      </c>
      <c r="AA22" s="19">
        <f>电子填表!C345</f>
        <v>0</v>
      </c>
      <c r="AB22" s="19">
        <f>电子填表!E345</f>
        <v>0</v>
      </c>
      <c r="AC22" s="19">
        <f>电子填表!G345</f>
        <v>0</v>
      </c>
      <c r="AD22" s="25"/>
      <c r="AE22" s="25"/>
      <c r="AF22" s="25"/>
      <c r="AG22" s="26"/>
      <c r="AH22" s="232"/>
      <c r="AI22" s="232"/>
      <c r="AJ22" s="232"/>
      <c r="AK22" s="232"/>
      <c r="AL22" s="232"/>
      <c r="AM22" s="232"/>
    </row>
    <row r="23" spans="1:39" ht="11.25" customHeight="1">
      <c r="A23" s="197"/>
      <c r="B23" s="18"/>
      <c r="C23" s="23"/>
      <c r="D23" s="23"/>
      <c r="E23" s="2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5"/>
      <c r="AE23" s="25"/>
      <c r="AF23" s="25"/>
      <c r="AG23" s="26"/>
      <c r="AH23" s="232"/>
      <c r="AI23" s="232"/>
      <c r="AJ23" s="232"/>
      <c r="AK23" s="232"/>
      <c r="AL23" s="232"/>
      <c r="AM23" s="232"/>
    </row>
    <row r="24" spans="1:39" ht="11.25" customHeight="1">
      <c r="A24" s="197"/>
      <c r="B24" s="18"/>
      <c r="C24" s="23" t="s">
        <v>263</v>
      </c>
      <c r="D24" s="23" t="s">
        <v>264</v>
      </c>
      <c r="E24" s="23" t="s">
        <v>265</v>
      </c>
      <c r="F24" s="21"/>
      <c r="G24" s="21" t="s">
        <v>263</v>
      </c>
      <c r="H24" s="21" t="s">
        <v>264</v>
      </c>
      <c r="I24" s="21" t="s">
        <v>265</v>
      </c>
      <c r="J24" s="21"/>
      <c r="K24" s="21" t="s">
        <v>263</v>
      </c>
      <c r="L24" s="21" t="s">
        <v>264</v>
      </c>
      <c r="M24" s="21" t="s">
        <v>265</v>
      </c>
      <c r="N24" s="21"/>
      <c r="O24" s="21" t="s">
        <v>263</v>
      </c>
      <c r="P24" s="21" t="s">
        <v>264</v>
      </c>
      <c r="Q24" s="21" t="s">
        <v>265</v>
      </c>
      <c r="R24" s="21"/>
      <c r="S24" s="21" t="s">
        <v>263</v>
      </c>
      <c r="T24" s="21" t="s">
        <v>264</v>
      </c>
      <c r="U24" s="21" t="s">
        <v>265</v>
      </c>
      <c r="V24" s="21"/>
      <c r="W24" s="21" t="s">
        <v>263</v>
      </c>
      <c r="X24" s="21" t="s">
        <v>264</v>
      </c>
      <c r="Y24" s="21" t="s">
        <v>265</v>
      </c>
      <c r="Z24" s="21"/>
      <c r="AA24" s="21" t="s">
        <v>263</v>
      </c>
      <c r="AB24" s="21" t="s">
        <v>264</v>
      </c>
      <c r="AC24" s="21" t="s">
        <v>169</v>
      </c>
      <c r="AD24" s="25"/>
      <c r="AE24" s="25"/>
      <c r="AF24" s="25"/>
      <c r="AG24" s="26"/>
      <c r="AH24" s="232"/>
      <c r="AI24" s="232"/>
      <c r="AJ24" s="232"/>
      <c r="AK24" s="232"/>
      <c r="AL24" s="232"/>
      <c r="AM24" s="232"/>
    </row>
    <row r="25" spans="1:39" ht="11.25" customHeight="1">
      <c r="A25" s="197"/>
      <c r="B25" s="18">
        <v>16</v>
      </c>
      <c r="C25" s="19">
        <f>电子填表!C47</f>
        <v>0</v>
      </c>
      <c r="D25" s="20">
        <f>电子填表!E47</f>
        <v>0</v>
      </c>
      <c r="E25" s="20">
        <f>电子填表!G47</f>
        <v>0</v>
      </c>
      <c r="F25" s="21">
        <v>41</v>
      </c>
      <c r="G25" s="19">
        <f>电子填表!C97</f>
        <v>0</v>
      </c>
      <c r="H25" s="19">
        <f>电子填表!E97</f>
        <v>0</v>
      </c>
      <c r="I25" s="19">
        <f>电子填表!G97</f>
        <v>0</v>
      </c>
      <c r="J25" s="21">
        <v>66</v>
      </c>
      <c r="K25" s="19">
        <f>电子填表!C147</f>
        <v>0</v>
      </c>
      <c r="L25" s="19">
        <f>电子填表!E147</f>
        <v>0</v>
      </c>
      <c r="M25" s="19">
        <f>电子填表!G147</f>
        <v>0</v>
      </c>
      <c r="N25" s="21">
        <v>91</v>
      </c>
      <c r="O25" s="19">
        <f>电子填表!C197</f>
        <v>0</v>
      </c>
      <c r="P25" s="19">
        <f>电子填表!E197</f>
        <v>0</v>
      </c>
      <c r="Q25" s="19">
        <f>电子填表!G197</f>
        <v>0</v>
      </c>
      <c r="R25" s="21">
        <v>116</v>
      </c>
      <c r="S25" s="19">
        <f>电子填表!C247</f>
        <v>0</v>
      </c>
      <c r="T25" s="19">
        <f>电子填表!E247</f>
        <v>0</v>
      </c>
      <c r="U25" s="19">
        <f>电子填表!G247</f>
        <v>0</v>
      </c>
      <c r="V25" s="21">
        <v>141</v>
      </c>
      <c r="W25" s="19">
        <f>电子填表!C297</f>
        <v>0</v>
      </c>
      <c r="X25" s="19">
        <f>电子填表!E297</f>
        <v>0</v>
      </c>
      <c r="Y25" s="19">
        <f>电子填表!G297</f>
        <v>0</v>
      </c>
      <c r="Z25" s="21">
        <v>166</v>
      </c>
      <c r="AA25" s="19">
        <f>电子填表!C347</f>
        <v>0</v>
      </c>
      <c r="AB25" s="19">
        <f>电子填表!E347</f>
        <v>0</v>
      </c>
      <c r="AC25" s="19">
        <f>电子填表!G347</f>
        <v>0</v>
      </c>
      <c r="AD25" s="25"/>
      <c r="AE25" s="25"/>
      <c r="AF25" s="25"/>
      <c r="AG25" s="26"/>
      <c r="AH25" s="232"/>
      <c r="AI25" s="232"/>
      <c r="AJ25" s="232"/>
      <c r="AK25" s="232"/>
      <c r="AL25" s="232"/>
      <c r="AM25" s="232"/>
    </row>
    <row r="26" spans="1:39" ht="11.25" customHeight="1">
      <c r="A26" s="197"/>
      <c r="B26" s="18">
        <v>17</v>
      </c>
      <c r="C26" s="19">
        <f>电子填表!C49</f>
        <v>0</v>
      </c>
      <c r="D26" s="20">
        <f>电子填表!E49</f>
        <v>0</v>
      </c>
      <c r="E26" s="20">
        <f>电子填表!G49</f>
        <v>0</v>
      </c>
      <c r="F26" s="21">
        <v>42</v>
      </c>
      <c r="G26" s="19">
        <f>电子填表!C99</f>
        <v>0</v>
      </c>
      <c r="H26" s="19">
        <f>电子填表!E99</f>
        <v>0</v>
      </c>
      <c r="I26" s="19">
        <f>电子填表!G99</f>
        <v>0</v>
      </c>
      <c r="J26" s="21">
        <v>67</v>
      </c>
      <c r="K26" s="19">
        <f>电子填表!C149</f>
        <v>0</v>
      </c>
      <c r="L26" s="19">
        <f>电子填表!E149</f>
        <v>0</v>
      </c>
      <c r="M26" s="19">
        <f>电子填表!G149</f>
        <v>0</v>
      </c>
      <c r="N26" s="21">
        <v>92</v>
      </c>
      <c r="O26" s="19">
        <f>电子填表!C199</f>
        <v>0</v>
      </c>
      <c r="P26" s="19">
        <f>电子填表!E199</f>
        <v>0</v>
      </c>
      <c r="Q26" s="19">
        <f>电子填表!G199</f>
        <v>0</v>
      </c>
      <c r="R26" s="21">
        <v>117</v>
      </c>
      <c r="S26" s="19">
        <f>电子填表!C249</f>
        <v>0</v>
      </c>
      <c r="T26" s="19">
        <f>电子填表!E249</f>
        <v>0</v>
      </c>
      <c r="U26" s="19">
        <f>电子填表!G249</f>
        <v>0</v>
      </c>
      <c r="V26" s="21">
        <v>142</v>
      </c>
      <c r="W26" s="19">
        <f>电子填表!C299</f>
        <v>0</v>
      </c>
      <c r="X26" s="19">
        <f>电子填表!E299</f>
        <v>0</v>
      </c>
      <c r="Y26" s="19">
        <f>电子填表!G299</f>
        <v>0</v>
      </c>
      <c r="Z26" s="21">
        <v>167</v>
      </c>
      <c r="AA26" s="19">
        <f>电子填表!C349</f>
        <v>0</v>
      </c>
      <c r="AB26" s="19">
        <f>电子填表!E349</f>
        <v>0</v>
      </c>
      <c r="AC26" s="19">
        <f>电子填表!G349</f>
        <v>0</v>
      </c>
      <c r="AD26" s="25"/>
      <c r="AE26" s="25"/>
      <c r="AF26" s="25"/>
      <c r="AG26" s="26"/>
      <c r="AH26" s="232"/>
      <c r="AI26" s="232"/>
      <c r="AJ26" s="232"/>
      <c r="AK26" s="232"/>
      <c r="AL26" s="232"/>
      <c r="AM26" s="232"/>
    </row>
    <row r="27" spans="1:39" ht="11.25" customHeight="1">
      <c r="A27" s="197"/>
      <c r="B27" s="18">
        <v>18</v>
      </c>
      <c r="C27" s="19">
        <f>电子填表!C51</f>
        <v>0</v>
      </c>
      <c r="D27" s="20">
        <f>电子填表!E51</f>
        <v>0</v>
      </c>
      <c r="E27" s="20">
        <f>电子填表!G51</f>
        <v>0</v>
      </c>
      <c r="F27" s="21">
        <v>43</v>
      </c>
      <c r="G27" s="19">
        <f>电子填表!C101</f>
        <v>0</v>
      </c>
      <c r="H27" s="19">
        <f>电子填表!E101</f>
        <v>0</v>
      </c>
      <c r="I27" s="19">
        <f>电子填表!G101</f>
        <v>0</v>
      </c>
      <c r="J27" s="21">
        <v>68</v>
      </c>
      <c r="K27" s="19">
        <f>电子填表!C151</f>
        <v>0</v>
      </c>
      <c r="L27" s="19">
        <f>电子填表!E151</f>
        <v>0</v>
      </c>
      <c r="M27" s="19">
        <f>电子填表!G151</f>
        <v>0</v>
      </c>
      <c r="N27" s="21">
        <v>93</v>
      </c>
      <c r="O27" s="19">
        <f>电子填表!C201</f>
        <v>0</v>
      </c>
      <c r="P27" s="19">
        <f>电子填表!E201</f>
        <v>0</v>
      </c>
      <c r="Q27" s="19">
        <f>电子填表!G201</f>
        <v>0</v>
      </c>
      <c r="R27" s="21">
        <v>118</v>
      </c>
      <c r="S27" s="19">
        <f>电子填表!C251</f>
        <v>0</v>
      </c>
      <c r="T27" s="19">
        <f>电子填表!E251</f>
        <v>0</v>
      </c>
      <c r="U27" s="19">
        <f>电子填表!G251</f>
        <v>0</v>
      </c>
      <c r="V27" s="21">
        <v>143</v>
      </c>
      <c r="W27" s="19">
        <f>电子填表!C301</f>
        <v>0</v>
      </c>
      <c r="X27" s="19">
        <f>电子填表!E301</f>
        <v>0</v>
      </c>
      <c r="Y27" s="19">
        <f>电子填表!G301</f>
        <v>0</v>
      </c>
      <c r="Z27" s="21">
        <v>168</v>
      </c>
      <c r="AA27" s="19">
        <f>电子填表!C351</f>
        <v>0</v>
      </c>
      <c r="AB27" s="19">
        <f>电子填表!E351</f>
        <v>0</v>
      </c>
      <c r="AC27" s="19">
        <f>电子填表!G351</f>
        <v>0</v>
      </c>
      <c r="AD27" s="25"/>
      <c r="AE27" s="25"/>
      <c r="AF27" s="25"/>
      <c r="AG27" s="26"/>
      <c r="AH27" s="232"/>
      <c r="AI27" s="232"/>
      <c r="AJ27" s="232"/>
      <c r="AK27" s="232"/>
      <c r="AL27" s="232"/>
      <c r="AM27" s="232"/>
    </row>
    <row r="28" spans="1:39" ht="11.25" customHeight="1">
      <c r="A28" s="197"/>
      <c r="B28" s="18">
        <v>19</v>
      </c>
      <c r="C28" s="19">
        <f>电子填表!C53</f>
        <v>0</v>
      </c>
      <c r="D28" s="20">
        <f>电子填表!E53</f>
        <v>0</v>
      </c>
      <c r="E28" s="20">
        <f>电子填表!G53</f>
        <v>0</v>
      </c>
      <c r="F28" s="21">
        <v>44</v>
      </c>
      <c r="G28" s="19">
        <f>电子填表!C103</f>
        <v>0</v>
      </c>
      <c r="H28" s="19">
        <f>电子填表!E103</f>
        <v>0</v>
      </c>
      <c r="I28" s="19">
        <f>电子填表!G103</f>
        <v>0</v>
      </c>
      <c r="J28" s="21">
        <v>69</v>
      </c>
      <c r="K28" s="19">
        <f>电子填表!C153</f>
        <v>0</v>
      </c>
      <c r="L28" s="19">
        <f>电子填表!E153</f>
        <v>0</v>
      </c>
      <c r="M28" s="19">
        <f>电子填表!G153</f>
        <v>0</v>
      </c>
      <c r="N28" s="21">
        <v>94</v>
      </c>
      <c r="O28" s="19">
        <f>电子填表!C203</f>
        <v>0</v>
      </c>
      <c r="P28" s="19">
        <f>电子填表!E203</f>
        <v>0</v>
      </c>
      <c r="Q28" s="19">
        <f>电子填表!G203</f>
        <v>0</v>
      </c>
      <c r="R28" s="21">
        <v>119</v>
      </c>
      <c r="S28" s="19">
        <f>电子填表!C253</f>
        <v>0</v>
      </c>
      <c r="T28" s="19">
        <f>电子填表!E253</f>
        <v>0</v>
      </c>
      <c r="U28" s="19">
        <f>电子填表!G253</f>
        <v>0</v>
      </c>
      <c r="V28" s="21">
        <v>144</v>
      </c>
      <c r="W28" s="19">
        <f>电子填表!C303</f>
        <v>0</v>
      </c>
      <c r="X28" s="19">
        <f>电子填表!E303</f>
        <v>0</v>
      </c>
      <c r="Y28" s="19">
        <f>电子填表!G303</f>
        <v>0</v>
      </c>
      <c r="Z28" s="21">
        <v>169</v>
      </c>
      <c r="AA28" s="19">
        <f>电子填表!C353</f>
        <v>0</v>
      </c>
      <c r="AB28" s="19">
        <f>电子填表!E353</f>
        <v>0</v>
      </c>
      <c r="AC28" s="19">
        <f>电子填表!G353</f>
        <v>0</v>
      </c>
      <c r="AD28" s="25"/>
      <c r="AE28" s="25"/>
      <c r="AF28" s="25"/>
      <c r="AG28" s="26"/>
      <c r="AH28" s="232"/>
      <c r="AI28" s="232"/>
      <c r="AJ28" s="232"/>
      <c r="AK28" s="232"/>
      <c r="AL28" s="232"/>
      <c r="AM28" s="232"/>
    </row>
    <row r="29" spans="1:39" ht="11.25" customHeight="1">
      <c r="A29" s="197"/>
      <c r="B29" s="18">
        <v>20</v>
      </c>
      <c r="C29" s="19">
        <f>电子填表!C55</f>
        <v>0</v>
      </c>
      <c r="D29" s="20">
        <f>电子填表!E55</f>
        <v>0</v>
      </c>
      <c r="E29" s="20">
        <f>电子填表!G55</f>
        <v>0</v>
      </c>
      <c r="F29" s="21">
        <v>45</v>
      </c>
      <c r="G29" s="19">
        <f>电子填表!C105</f>
        <v>0</v>
      </c>
      <c r="H29" s="19">
        <f>电子填表!E105</f>
        <v>0</v>
      </c>
      <c r="I29" s="19">
        <f>电子填表!G105</f>
        <v>0</v>
      </c>
      <c r="J29" s="21">
        <v>70</v>
      </c>
      <c r="K29" s="19">
        <f>电子填表!C155</f>
        <v>0</v>
      </c>
      <c r="L29" s="19">
        <f>电子填表!E155</f>
        <v>0</v>
      </c>
      <c r="M29" s="19">
        <f>电子填表!G155</f>
        <v>0</v>
      </c>
      <c r="N29" s="21">
        <v>95</v>
      </c>
      <c r="O29" s="19">
        <f>电子填表!C205</f>
        <v>0</v>
      </c>
      <c r="P29" s="19">
        <f>电子填表!E205</f>
        <v>0</v>
      </c>
      <c r="Q29" s="19">
        <f>电子填表!G205</f>
        <v>0</v>
      </c>
      <c r="R29" s="21">
        <v>120</v>
      </c>
      <c r="S29" s="19">
        <f>电子填表!C255</f>
        <v>0</v>
      </c>
      <c r="T29" s="19">
        <f>电子填表!E255</f>
        <v>0</v>
      </c>
      <c r="U29" s="19">
        <f>电子填表!G255</f>
        <v>0</v>
      </c>
      <c r="V29" s="21">
        <v>145</v>
      </c>
      <c r="W29" s="19">
        <f>电子填表!C305</f>
        <v>0</v>
      </c>
      <c r="X29" s="19">
        <f>电子填表!E305</f>
        <v>0</v>
      </c>
      <c r="Y29" s="19">
        <f>电子填表!G305</f>
        <v>0</v>
      </c>
      <c r="Z29" s="21">
        <v>170</v>
      </c>
      <c r="AA29" s="19">
        <f>电子填表!C355</f>
        <v>0</v>
      </c>
      <c r="AB29" s="19">
        <f>电子填表!E355</f>
        <v>0</v>
      </c>
      <c r="AC29" s="19">
        <f>电子填表!G355</f>
        <v>0</v>
      </c>
      <c r="AD29" s="25"/>
      <c r="AE29" s="25"/>
      <c r="AF29" s="25"/>
      <c r="AG29" s="26"/>
      <c r="AH29" s="232"/>
      <c r="AI29" s="232"/>
      <c r="AJ29" s="232"/>
      <c r="AK29" s="232"/>
      <c r="AL29" s="232"/>
      <c r="AM29" s="232"/>
    </row>
    <row r="30" spans="1:39" ht="11.25" customHeight="1">
      <c r="A30" s="197"/>
      <c r="B30" s="18"/>
      <c r="C30" s="23"/>
      <c r="D30" s="23"/>
      <c r="E30" s="2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5"/>
      <c r="AE30" s="25"/>
      <c r="AF30" s="25"/>
      <c r="AG30" s="26"/>
      <c r="AH30" s="232"/>
      <c r="AI30" s="232"/>
      <c r="AJ30" s="232"/>
      <c r="AK30" s="232"/>
      <c r="AL30" s="232"/>
      <c r="AM30" s="232"/>
    </row>
    <row r="31" spans="1:39" ht="11.25" customHeight="1">
      <c r="A31" s="197"/>
      <c r="B31" s="18"/>
      <c r="C31" s="23" t="s">
        <v>263</v>
      </c>
      <c r="D31" s="23" t="s">
        <v>264</v>
      </c>
      <c r="E31" s="23" t="s">
        <v>265</v>
      </c>
      <c r="F31" s="21"/>
      <c r="G31" s="21" t="s">
        <v>263</v>
      </c>
      <c r="H31" s="21" t="s">
        <v>264</v>
      </c>
      <c r="I31" s="21" t="s">
        <v>265</v>
      </c>
      <c r="J31" s="21"/>
      <c r="K31" s="21" t="s">
        <v>263</v>
      </c>
      <c r="L31" s="21" t="s">
        <v>264</v>
      </c>
      <c r="M31" s="21" t="s">
        <v>265</v>
      </c>
      <c r="N31" s="21"/>
      <c r="O31" s="21" t="s">
        <v>263</v>
      </c>
      <c r="P31" s="21" t="s">
        <v>264</v>
      </c>
      <c r="Q31" s="21" t="s">
        <v>265</v>
      </c>
      <c r="R31" s="21"/>
      <c r="S31" s="21" t="s">
        <v>263</v>
      </c>
      <c r="T31" s="21" t="s">
        <v>264</v>
      </c>
      <c r="U31" s="21" t="s">
        <v>265</v>
      </c>
      <c r="V31" s="21"/>
      <c r="W31" s="21" t="s">
        <v>263</v>
      </c>
      <c r="X31" s="21" t="s">
        <v>264</v>
      </c>
      <c r="Y31" s="21" t="s">
        <v>265</v>
      </c>
      <c r="Z31" s="21"/>
      <c r="AA31" s="21" t="s">
        <v>263</v>
      </c>
      <c r="AB31" s="21" t="s">
        <v>264</v>
      </c>
      <c r="AC31" s="21" t="s">
        <v>169</v>
      </c>
      <c r="AD31" s="25"/>
      <c r="AE31" s="25"/>
      <c r="AF31" s="25"/>
      <c r="AG31" s="26"/>
      <c r="AH31" s="232"/>
      <c r="AI31" s="232"/>
      <c r="AJ31" s="232"/>
      <c r="AK31" s="232"/>
      <c r="AL31" s="232"/>
      <c r="AM31" s="232"/>
    </row>
    <row r="32" spans="1:39" ht="11.25" customHeight="1">
      <c r="A32" s="197"/>
      <c r="B32" s="18">
        <v>21</v>
      </c>
      <c r="C32" s="19">
        <f>电子填表!C57</f>
        <v>0</v>
      </c>
      <c r="D32" s="20">
        <f>电子填表!E57</f>
        <v>0</v>
      </c>
      <c r="E32" s="20">
        <f>电子填表!G57</f>
        <v>0</v>
      </c>
      <c r="F32" s="21">
        <v>46</v>
      </c>
      <c r="G32" s="19">
        <f>电子填表!C107</f>
        <v>0</v>
      </c>
      <c r="H32" s="19">
        <f>电子填表!E107</f>
        <v>0</v>
      </c>
      <c r="I32" s="19">
        <f>电子填表!G107</f>
        <v>0</v>
      </c>
      <c r="J32" s="21">
        <v>71</v>
      </c>
      <c r="K32" s="19">
        <f>电子填表!C157</f>
        <v>0</v>
      </c>
      <c r="L32" s="19">
        <f>电子填表!E157</f>
        <v>0</v>
      </c>
      <c r="M32" s="19">
        <f>电子填表!G157</f>
        <v>0</v>
      </c>
      <c r="N32" s="21">
        <v>96</v>
      </c>
      <c r="O32" s="19">
        <f>电子填表!C207</f>
        <v>0</v>
      </c>
      <c r="P32" s="19">
        <f>电子填表!E207</f>
        <v>0</v>
      </c>
      <c r="Q32" s="19">
        <f>电子填表!G207</f>
        <v>0</v>
      </c>
      <c r="R32" s="21">
        <v>121</v>
      </c>
      <c r="S32" s="19">
        <f>电子填表!C257</f>
        <v>0</v>
      </c>
      <c r="T32" s="19">
        <f>电子填表!E257</f>
        <v>0</v>
      </c>
      <c r="U32" s="19">
        <f>电子填表!G257</f>
        <v>0</v>
      </c>
      <c r="V32" s="21">
        <v>146</v>
      </c>
      <c r="W32" s="19">
        <f>电子填表!C307</f>
        <v>0</v>
      </c>
      <c r="X32" s="19">
        <f>电子填表!E307</f>
        <v>0</v>
      </c>
      <c r="Y32" s="19">
        <f>电子填表!G307</f>
        <v>0</v>
      </c>
      <c r="Z32" s="21">
        <v>171</v>
      </c>
      <c r="AA32" s="19">
        <f>电子填表!C357</f>
        <v>0</v>
      </c>
      <c r="AB32" s="19">
        <f>电子填表!E357</f>
        <v>0</v>
      </c>
      <c r="AC32" s="19">
        <f>电子填表!G357</f>
        <v>0</v>
      </c>
      <c r="AD32" s="25"/>
      <c r="AE32" s="25"/>
      <c r="AF32" s="25"/>
      <c r="AG32" s="26"/>
      <c r="AH32" s="232"/>
      <c r="AI32" s="232"/>
      <c r="AJ32" s="232"/>
      <c r="AK32" s="232"/>
      <c r="AL32" s="232"/>
      <c r="AM32" s="232"/>
    </row>
    <row r="33" spans="1:39" ht="11.25" customHeight="1">
      <c r="A33" s="197"/>
      <c r="B33" s="18">
        <v>22</v>
      </c>
      <c r="C33" s="19">
        <f>电子填表!C59</f>
        <v>0</v>
      </c>
      <c r="D33" s="20">
        <f>电子填表!E59</f>
        <v>0</v>
      </c>
      <c r="E33" s="20">
        <f>电子填表!G59</f>
        <v>0</v>
      </c>
      <c r="F33" s="21">
        <v>47</v>
      </c>
      <c r="G33" s="19">
        <f>电子填表!C109</f>
        <v>0</v>
      </c>
      <c r="H33" s="19">
        <f>电子填表!E109</f>
        <v>0</v>
      </c>
      <c r="I33" s="19">
        <f>电子填表!G109</f>
        <v>0</v>
      </c>
      <c r="J33" s="21">
        <v>72</v>
      </c>
      <c r="K33" s="19">
        <f>电子填表!C159</f>
        <v>0</v>
      </c>
      <c r="L33" s="19">
        <f>电子填表!E159</f>
        <v>0</v>
      </c>
      <c r="M33" s="19">
        <f>电子填表!G159</f>
        <v>0</v>
      </c>
      <c r="N33" s="21">
        <v>97</v>
      </c>
      <c r="O33" s="19">
        <f>电子填表!C209</f>
        <v>0</v>
      </c>
      <c r="P33" s="19">
        <f>电子填表!E209</f>
        <v>0</v>
      </c>
      <c r="Q33" s="19">
        <f>电子填表!G209</f>
        <v>0</v>
      </c>
      <c r="R33" s="21">
        <v>122</v>
      </c>
      <c r="S33" s="19">
        <f>电子填表!C259</f>
        <v>0</v>
      </c>
      <c r="T33" s="19">
        <f>电子填表!E259</f>
        <v>0</v>
      </c>
      <c r="U33" s="19">
        <f>电子填表!G259</f>
        <v>0</v>
      </c>
      <c r="V33" s="21">
        <v>147</v>
      </c>
      <c r="W33" s="19">
        <f>电子填表!C309</f>
        <v>0</v>
      </c>
      <c r="X33" s="19">
        <f>电子填表!E309</f>
        <v>0</v>
      </c>
      <c r="Y33" s="19">
        <f>电子填表!G309</f>
        <v>0</v>
      </c>
      <c r="Z33" s="21">
        <v>172</v>
      </c>
      <c r="AA33" s="19">
        <f>电子填表!C359</f>
        <v>0</v>
      </c>
      <c r="AB33" s="19">
        <f>电子填表!E359</f>
        <v>0</v>
      </c>
      <c r="AC33" s="19">
        <f>电子填表!G359</f>
        <v>0</v>
      </c>
      <c r="AD33" s="25"/>
      <c r="AE33" s="25"/>
      <c r="AF33" s="25"/>
      <c r="AG33" s="26"/>
      <c r="AH33" s="232"/>
      <c r="AI33" s="232"/>
      <c r="AJ33" s="232"/>
      <c r="AK33" s="232"/>
      <c r="AL33" s="232"/>
      <c r="AM33" s="232"/>
    </row>
    <row r="34" spans="1:39" ht="11.25" customHeight="1">
      <c r="A34" s="197"/>
      <c r="B34" s="18">
        <v>23</v>
      </c>
      <c r="C34" s="19">
        <f>电子填表!C61</f>
        <v>0</v>
      </c>
      <c r="D34" s="20">
        <f>电子填表!E61</f>
        <v>0</v>
      </c>
      <c r="E34" s="20">
        <f>电子填表!G61</f>
        <v>0</v>
      </c>
      <c r="F34" s="21">
        <v>48</v>
      </c>
      <c r="G34" s="19">
        <f>电子填表!C111</f>
        <v>0</v>
      </c>
      <c r="H34" s="19">
        <f>电子填表!E111</f>
        <v>0</v>
      </c>
      <c r="I34" s="19">
        <f>电子填表!G111</f>
        <v>0</v>
      </c>
      <c r="J34" s="21">
        <v>73</v>
      </c>
      <c r="K34" s="19">
        <f>电子填表!C161</f>
        <v>0</v>
      </c>
      <c r="L34" s="19">
        <f>电子填表!E161</f>
        <v>0</v>
      </c>
      <c r="M34" s="19">
        <f>电子填表!G161</f>
        <v>0</v>
      </c>
      <c r="N34" s="21">
        <v>98</v>
      </c>
      <c r="O34" s="19">
        <f>电子填表!C211</f>
        <v>0</v>
      </c>
      <c r="P34" s="19">
        <f>电子填表!E211</f>
        <v>0</v>
      </c>
      <c r="Q34" s="19">
        <f>电子填表!G211</f>
        <v>0</v>
      </c>
      <c r="R34" s="21">
        <v>123</v>
      </c>
      <c r="S34" s="19">
        <f>电子填表!C261</f>
        <v>0</v>
      </c>
      <c r="T34" s="19">
        <f>电子填表!E261</f>
        <v>0</v>
      </c>
      <c r="U34" s="19">
        <f>电子填表!G261</f>
        <v>0</v>
      </c>
      <c r="V34" s="21">
        <v>148</v>
      </c>
      <c r="W34" s="19">
        <f>电子填表!C311</f>
        <v>0</v>
      </c>
      <c r="X34" s="19">
        <f>电子填表!E311</f>
        <v>0</v>
      </c>
      <c r="Y34" s="19">
        <f>电子填表!G311</f>
        <v>0</v>
      </c>
      <c r="Z34" s="21">
        <v>173</v>
      </c>
      <c r="AA34" s="19">
        <f>电子填表!C361</f>
        <v>0</v>
      </c>
      <c r="AB34" s="19">
        <f>电子填表!E361</f>
        <v>0</v>
      </c>
      <c r="AC34" s="19">
        <f>电子填表!G361</f>
        <v>0</v>
      </c>
      <c r="AD34" s="25"/>
      <c r="AE34" s="25"/>
      <c r="AF34" s="25"/>
      <c r="AG34" s="26"/>
      <c r="AH34" s="232"/>
      <c r="AI34" s="232"/>
      <c r="AJ34" s="232"/>
      <c r="AK34" s="232"/>
      <c r="AL34" s="232"/>
      <c r="AM34" s="232"/>
    </row>
    <row r="35" spans="1:39" ht="11.25" customHeight="1">
      <c r="A35" s="197"/>
      <c r="B35" s="18">
        <v>24</v>
      </c>
      <c r="C35" s="19">
        <f>电子填表!C63</f>
        <v>0</v>
      </c>
      <c r="D35" s="20">
        <f>电子填表!E63</f>
        <v>0</v>
      </c>
      <c r="E35" s="20">
        <f>电子填表!G63</f>
        <v>0</v>
      </c>
      <c r="F35" s="21">
        <v>49</v>
      </c>
      <c r="G35" s="19">
        <f>电子填表!C113</f>
        <v>0</v>
      </c>
      <c r="H35" s="19">
        <f>电子填表!E113</f>
        <v>0</v>
      </c>
      <c r="I35" s="19">
        <f>电子填表!G113</f>
        <v>0</v>
      </c>
      <c r="J35" s="21">
        <v>74</v>
      </c>
      <c r="K35" s="19">
        <f>电子填表!C163</f>
        <v>0</v>
      </c>
      <c r="L35" s="19">
        <f>电子填表!E163</f>
        <v>0</v>
      </c>
      <c r="M35" s="19">
        <f>电子填表!G163</f>
        <v>0</v>
      </c>
      <c r="N35" s="21">
        <v>99</v>
      </c>
      <c r="O35" s="19">
        <f>电子填表!C213</f>
        <v>0</v>
      </c>
      <c r="P35" s="19">
        <f>电子填表!E213</f>
        <v>0</v>
      </c>
      <c r="Q35" s="19">
        <f>电子填表!G213</f>
        <v>0</v>
      </c>
      <c r="R35" s="21">
        <v>124</v>
      </c>
      <c r="S35" s="19">
        <f>电子填表!C263</f>
        <v>0</v>
      </c>
      <c r="T35" s="19">
        <f>电子填表!E263</f>
        <v>0</v>
      </c>
      <c r="U35" s="19">
        <f>电子填表!G263</f>
        <v>0</v>
      </c>
      <c r="V35" s="21">
        <v>149</v>
      </c>
      <c r="W35" s="19">
        <f>电子填表!C313</f>
        <v>0</v>
      </c>
      <c r="X35" s="19">
        <f>电子填表!E313</f>
        <v>0</v>
      </c>
      <c r="Y35" s="19">
        <f>电子填表!G313</f>
        <v>0</v>
      </c>
      <c r="Z35" s="21">
        <v>174</v>
      </c>
      <c r="AA35" s="19">
        <f>电子填表!C363</f>
        <v>0</v>
      </c>
      <c r="AB35" s="19">
        <f>电子填表!E363</f>
        <v>0</v>
      </c>
      <c r="AC35" s="19">
        <f>电子填表!G363</f>
        <v>0</v>
      </c>
      <c r="AD35" s="25"/>
      <c r="AE35" s="25"/>
      <c r="AF35" s="25"/>
      <c r="AG35" s="26"/>
      <c r="AH35" s="232"/>
      <c r="AI35" s="232"/>
      <c r="AJ35" s="232"/>
      <c r="AK35" s="232"/>
      <c r="AL35" s="232"/>
      <c r="AM35" s="232"/>
    </row>
    <row r="36" spans="1:39" ht="11.25" customHeight="1">
      <c r="A36" s="197"/>
      <c r="B36" s="27">
        <v>25</v>
      </c>
      <c r="C36" s="28">
        <f>电子填表!C65</f>
        <v>0</v>
      </c>
      <c r="D36" s="29">
        <f>电子填表!E65</f>
        <v>0</v>
      </c>
      <c r="E36" s="29">
        <f>电子填表!G65</f>
        <v>0</v>
      </c>
      <c r="F36" s="30">
        <v>50</v>
      </c>
      <c r="G36" s="28">
        <f>电子填表!C115</f>
        <v>0</v>
      </c>
      <c r="H36" s="28">
        <f>电子填表!E115</f>
        <v>0</v>
      </c>
      <c r="I36" s="28">
        <f>电子填表!G115</f>
        <v>0</v>
      </c>
      <c r="J36" s="30">
        <v>75</v>
      </c>
      <c r="K36" s="28">
        <f>电子填表!C165</f>
        <v>0</v>
      </c>
      <c r="L36" s="28">
        <f>电子填表!E165</f>
        <v>0</v>
      </c>
      <c r="M36" s="28">
        <f>电子填表!G165</f>
        <v>0</v>
      </c>
      <c r="N36" s="30">
        <v>100</v>
      </c>
      <c r="O36" s="28">
        <f>电子填表!C215</f>
        <v>0</v>
      </c>
      <c r="P36" s="28">
        <f>电子填表!E215</f>
        <v>0</v>
      </c>
      <c r="Q36" s="28">
        <f>电子填表!G215</f>
        <v>0</v>
      </c>
      <c r="R36" s="30">
        <v>125</v>
      </c>
      <c r="S36" s="28">
        <f>电子填表!C265</f>
        <v>0</v>
      </c>
      <c r="T36" s="28">
        <f>电子填表!E265</f>
        <v>0</v>
      </c>
      <c r="U36" s="28">
        <f>电子填表!G265</f>
        <v>0</v>
      </c>
      <c r="V36" s="30">
        <v>150</v>
      </c>
      <c r="W36" s="28">
        <f>电子填表!C315</f>
        <v>0</v>
      </c>
      <c r="X36" s="28">
        <f>电子填表!E315</f>
        <v>0</v>
      </c>
      <c r="Y36" s="28">
        <f>电子填表!G315</f>
        <v>0</v>
      </c>
      <c r="Z36" s="30">
        <v>175</v>
      </c>
      <c r="AA36" s="28">
        <f>电子填表!C365</f>
        <v>0</v>
      </c>
      <c r="AB36" s="28">
        <f>电子填表!E365</f>
        <v>0</v>
      </c>
      <c r="AC36" s="28">
        <f>电子填表!G365</f>
        <v>0</v>
      </c>
      <c r="AD36" s="31"/>
      <c r="AE36" s="31"/>
      <c r="AF36" s="31"/>
      <c r="AG36" s="32"/>
      <c r="AH36" s="232"/>
      <c r="AI36" s="232"/>
      <c r="AJ36" s="232"/>
      <c r="AK36" s="232"/>
      <c r="AL36" s="232"/>
      <c r="AM36" s="232"/>
    </row>
    <row r="37" spans="1:39" ht="11.25" customHeight="1">
      <c r="A37" s="234"/>
      <c r="B37" s="234"/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4"/>
      <c r="AH37" s="232"/>
      <c r="AI37" s="232"/>
      <c r="AJ37" s="232"/>
      <c r="AK37" s="232"/>
      <c r="AL37" s="232"/>
      <c r="AM37" s="232"/>
    </row>
    <row r="38" spans="1:39" ht="11.25" customHeight="1">
      <c r="A38" s="234"/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2"/>
      <c r="AI38" s="232"/>
      <c r="AJ38" s="232"/>
      <c r="AK38" s="232"/>
      <c r="AL38" s="232"/>
      <c r="AM38" s="232"/>
    </row>
    <row r="39" spans="1:39" ht="11.25" customHeight="1">
      <c r="A39" s="234"/>
      <c r="B39" s="234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  <c r="AG39" s="234"/>
      <c r="AH39" s="232"/>
      <c r="AI39" s="232"/>
      <c r="AJ39" s="232"/>
      <c r="AK39" s="232"/>
      <c r="AL39" s="232"/>
      <c r="AM39" s="232"/>
    </row>
    <row r="40" spans="1:39" ht="11.25" customHeight="1">
      <c r="A40" s="234"/>
      <c r="B40" s="234"/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4"/>
      <c r="AH40" s="232"/>
      <c r="AI40" s="232"/>
      <c r="AJ40" s="232"/>
      <c r="AK40" s="232"/>
      <c r="AL40" s="232"/>
      <c r="AM40" s="232"/>
    </row>
    <row r="41" spans="2:39" ht="11.25" customHeight="1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H41" s="7"/>
      <c r="AI41" s="7"/>
      <c r="AJ41" s="7"/>
      <c r="AK41" s="7"/>
      <c r="AL41" s="7"/>
      <c r="AM41" s="7"/>
    </row>
    <row r="42" spans="2:39" ht="11.25" customHeight="1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H42" s="7"/>
      <c r="AI42" s="7"/>
      <c r="AJ42" s="7"/>
      <c r="AK42" s="7"/>
      <c r="AL42" s="7"/>
      <c r="AM42" s="7"/>
    </row>
    <row r="43" spans="2:39" ht="11.25" customHeight="1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H43" s="7"/>
      <c r="AI43" s="7"/>
      <c r="AJ43" s="7"/>
      <c r="AK43" s="7"/>
      <c r="AL43" s="7"/>
      <c r="AM43" s="7"/>
    </row>
    <row r="44" spans="2:39" ht="11.25" customHeight="1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H44" s="7"/>
      <c r="AI44" s="7"/>
      <c r="AJ44" s="7"/>
      <c r="AK44" s="7"/>
      <c r="AL44" s="7"/>
      <c r="AM44" s="7"/>
    </row>
    <row r="45" spans="2:39" ht="11.25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H45" s="7"/>
      <c r="AI45" s="7"/>
      <c r="AJ45" s="7"/>
      <c r="AK45" s="7"/>
      <c r="AL45" s="7"/>
      <c r="AM45" s="7"/>
    </row>
    <row r="46" spans="2:39" ht="11.25" customHeight="1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H46" s="7"/>
      <c r="AI46" s="7"/>
      <c r="AJ46" s="7"/>
      <c r="AK46" s="7"/>
      <c r="AL46" s="7"/>
      <c r="AM46" s="7"/>
    </row>
    <row r="47" spans="2:39" ht="11.25" customHeight="1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H47" s="7"/>
      <c r="AI47" s="7"/>
      <c r="AJ47" s="7"/>
      <c r="AK47" s="7"/>
      <c r="AL47" s="7"/>
      <c r="AM47" s="7"/>
    </row>
    <row r="48" spans="2:39" ht="11.25" customHeight="1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H48" s="7"/>
      <c r="AI48" s="7"/>
      <c r="AJ48" s="7"/>
      <c r="AK48" s="7"/>
      <c r="AL48" s="7"/>
      <c r="AM48" s="7"/>
    </row>
  </sheetData>
  <sheetProtection password="EFCF" sheet="1"/>
  <mergeCells count="25">
    <mergeCell ref="AH3:AM40"/>
    <mergeCell ref="A37:AG40"/>
    <mergeCell ref="A2:D2"/>
    <mergeCell ref="O1:P1"/>
    <mergeCell ref="G1:I1"/>
    <mergeCell ref="J1:K1"/>
    <mergeCell ref="L1:N1"/>
    <mergeCell ref="T1:U1"/>
    <mergeCell ref="V1:X1"/>
    <mergeCell ref="AA1:AC1"/>
    <mergeCell ref="AH2:AM2"/>
    <mergeCell ref="E2:F2"/>
    <mergeCell ref="AA2:AC2"/>
    <mergeCell ref="AD1:AG1"/>
    <mergeCell ref="AD2:AG2"/>
    <mergeCell ref="AH1:AM1"/>
    <mergeCell ref="A3:A36"/>
    <mergeCell ref="E1:F1"/>
    <mergeCell ref="Q1:S1"/>
    <mergeCell ref="Y2:Z2"/>
    <mergeCell ref="A1:D1"/>
    <mergeCell ref="Q2:R2"/>
    <mergeCell ref="G2:P2"/>
    <mergeCell ref="S2:X2"/>
    <mergeCell ref="Y1:Z1"/>
  </mergeCells>
  <pageMargins left="0.75" right="0.75" top="1" bottom="1" header="0.5" footer="0.5"/>
  <pageSetup horizontalDpi="300" verticalDpi="300" orientation="landscape" paperSize="9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B7F93DB-53C2-46C4-A0EF-D0FD184CB9A9}">
  <sheetPr codeName="Sheet3"/>
  <dimension ref="A1:AP36"/>
  <sheetViews>
    <sheetView workbookViewId="0" topLeftCell="C3">
      <selection pane="topLeft" activeCell="AN24" sqref="AN24"/>
    </sheetView>
  </sheetViews>
  <sheetFormatPr defaultRowHeight="11.25" customHeight="1"/>
  <cols>
    <col min="1" max="1" width="2.875" style="6" customWidth="1"/>
    <col min="2" max="33" width="2.875" style="7" customWidth="1"/>
    <col min="34" max="36" width="4.625" style="9" customWidth="1"/>
    <col min="37" max="16384" width="2.875" style="7" customWidth="1"/>
  </cols>
  <sheetData>
    <row r="1" spans="1:42" ht="16.5" customHeight="1">
      <c r="A1" s="228"/>
      <c r="B1" s="228"/>
      <c r="C1" s="228"/>
      <c r="D1" s="228"/>
      <c r="E1" s="195" t="s">
        <v>155</v>
      </c>
      <c r="F1" s="195"/>
      <c r="G1" s="228">
        <f>转换或补录!G1</f>
        <v>0</v>
      </c>
      <c r="H1" s="228"/>
      <c r="I1" s="228"/>
      <c r="J1" s="231" t="s">
        <v>157</v>
      </c>
      <c r="K1" s="231"/>
      <c r="L1" s="228">
        <f>转换或补录!L1</f>
        <v>0</v>
      </c>
      <c r="M1" s="228"/>
      <c r="N1" s="228"/>
      <c r="O1" s="231" t="s">
        <v>158</v>
      </c>
      <c r="P1" s="231"/>
      <c r="Q1" s="228">
        <f>转换或补录!Q1</f>
        <v>0</v>
      </c>
      <c r="R1" s="228"/>
      <c r="S1" s="228"/>
      <c r="T1" s="231" t="s">
        <v>167</v>
      </c>
      <c r="U1" s="231"/>
      <c r="V1" s="228">
        <f>转换或补录!V1</f>
        <v>0</v>
      </c>
      <c r="W1" s="228"/>
      <c r="X1" s="228"/>
      <c r="Y1" s="231" t="s">
        <v>160</v>
      </c>
      <c r="Z1" s="231"/>
      <c r="AA1" s="228">
        <f>转换或补录!AA1</f>
        <v>0</v>
      </c>
      <c r="AB1" s="228"/>
      <c r="AC1" s="228"/>
      <c r="AD1" s="228"/>
      <c r="AE1" s="228"/>
      <c r="AF1" s="228"/>
      <c r="AG1" s="228"/>
      <c r="AH1" s="33"/>
      <c r="AI1" s="33"/>
      <c r="AJ1" s="33"/>
      <c r="AK1" s="10"/>
      <c r="AL1" s="10"/>
      <c r="AM1" s="10"/>
      <c r="AN1" s="10"/>
      <c r="AO1" s="10"/>
      <c r="AP1" s="10"/>
    </row>
    <row r="2" spans="1:42" ht="16.5" customHeight="1">
      <c r="A2" s="228"/>
      <c r="B2" s="228"/>
      <c r="C2" s="228"/>
      <c r="D2" s="228"/>
      <c r="E2" s="229" t="s">
        <v>156</v>
      </c>
      <c r="F2" s="229"/>
      <c r="G2" s="230">
        <f>转换或补录!G2</f>
        <v>0</v>
      </c>
      <c r="H2" s="230"/>
      <c r="I2" s="230"/>
      <c r="J2" s="230"/>
      <c r="K2" s="230"/>
      <c r="L2" s="230"/>
      <c r="M2" s="230"/>
      <c r="N2" s="230"/>
      <c r="O2" s="230"/>
      <c r="P2" s="230"/>
      <c r="Q2" s="229" t="s">
        <v>162</v>
      </c>
      <c r="R2" s="229"/>
      <c r="S2" s="230">
        <f>转换或补录!S2</f>
        <v>0</v>
      </c>
      <c r="T2" s="230"/>
      <c r="U2" s="230"/>
      <c r="V2" s="230"/>
      <c r="W2" s="230"/>
      <c r="X2" s="230"/>
      <c r="Y2" s="229" t="s">
        <v>163</v>
      </c>
      <c r="Z2" s="229"/>
      <c r="AA2" s="233">
        <f>转换或补录!AA2</f>
        <v>0</v>
      </c>
      <c r="AB2" s="233"/>
      <c r="AC2" s="233"/>
      <c r="AD2" s="230"/>
      <c r="AE2" s="230"/>
      <c r="AF2" s="230"/>
      <c r="AG2" s="230"/>
      <c r="AH2" s="33"/>
      <c r="AI2" s="33"/>
      <c r="AJ2" s="33"/>
      <c r="AK2" s="10"/>
      <c r="AL2" s="10"/>
      <c r="AM2" s="10"/>
      <c r="AN2" s="10"/>
      <c r="AO2" s="10"/>
      <c r="AP2" s="10"/>
    </row>
    <row r="3" spans="1:36" ht="11.25" customHeight="1">
      <c r="A3" s="12"/>
      <c r="B3" s="14"/>
      <c r="C3" s="16" t="s">
        <v>263</v>
      </c>
      <c r="D3" s="16" t="s">
        <v>264</v>
      </c>
      <c r="E3" s="16" t="s">
        <v>265</v>
      </c>
      <c r="F3" s="16"/>
      <c r="G3" s="16" t="s">
        <v>263</v>
      </c>
      <c r="H3" s="16" t="s">
        <v>264</v>
      </c>
      <c r="I3" s="16" t="s">
        <v>265</v>
      </c>
      <c r="J3" s="16"/>
      <c r="K3" s="16" t="s">
        <v>263</v>
      </c>
      <c r="L3" s="16" t="s">
        <v>264</v>
      </c>
      <c r="M3" s="16" t="s">
        <v>265</v>
      </c>
      <c r="N3" s="16"/>
      <c r="O3" s="16" t="s">
        <v>263</v>
      </c>
      <c r="P3" s="16" t="s">
        <v>264</v>
      </c>
      <c r="Q3" s="16" t="s">
        <v>265</v>
      </c>
      <c r="R3" s="16"/>
      <c r="S3" s="16" t="s">
        <v>263</v>
      </c>
      <c r="T3" s="16" t="s">
        <v>264</v>
      </c>
      <c r="U3" s="16" t="s">
        <v>265</v>
      </c>
      <c r="V3" s="16"/>
      <c r="W3" s="16" t="s">
        <v>263</v>
      </c>
      <c r="X3" s="16" t="s">
        <v>264</v>
      </c>
      <c r="Y3" s="16" t="s">
        <v>265</v>
      </c>
      <c r="Z3" s="16"/>
      <c r="AA3" s="16" t="s">
        <v>263</v>
      </c>
      <c r="AB3" s="16" t="s">
        <v>264</v>
      </c>
      <c r="AC3" s="16" t="s">
        <v>265</v>
      </c>
      <c r="AD3" s="16"/>
      <c r="AE3" s="16" t="s">
        <v>263</v>
      </c>
      <c r="AF3" s="16" t="s">
        <v>264</v>
      </c>
      <c r="AG3" s="17" t="s">
        <v>265</v>
      </c>
      <c r="AH3" s="34"/>
      <c r="AI3" s="34"/>
      <c r="AJ3" s="34"/>
    </row>
    <row r="4" spans="1:36" ht="11.25" customHeight="1">
      <c r="A4" s="12"/>
      <c r="B4" s="18">
        <v>1</v>
      </c>
      <c r="C4" s="35">
        <v>0</v>
      </c>
      <c r="D4" s="35">
        <f>转换或补录!D4</f>
        <v>0</v>
      </c>
      <c r="E4" s="35">
        <f>转换或补录!E4</f>
        <v>0</v>
      </c>
      <c r="F4" s="21">
        <v>26</v>
      </c>
      <c r="G4" s="35">
        <f>转换或补录!G4</f>
        <v>0</v>
      </c>
      <c r="H4" s="35">
        <f>转换或补录!H4</f>
        <v>0</v>
      </c>
      <c r="I4" s="35">
        <f>转换或补录!I4</f>
        <v>0</v>
      </c>
      <c r="J4" s="21">
        <v>51</v>
      </c>
      <c r="K4" s="35">
        <f>转换或补录!K4</f>
        <v>0</v>
      </c>
      <c r="L4" s="35">
        <f>转换或补录!L4</f>
        <v>0</v>
      </c>
      <c r="M4" s="35">
        <f>转换或补录!M4</f>
        <v>0</v>
      </c>
      <c r="N4" s="21">
        <v>76</v>
      </c>
      <c r="O4" s="35">
        <f>转换或补录!O4</f>
        <v>0</v>
      </c>
      <c r="P4" s="35">
        <f>转换或补录!P4</f>
        <v>0</v>
      </c>
      <c r="Q4" s="35">
        <f>转换或补录!Q4</f>
        <v>0</v>
      </c>
      <c r="R4" s="21">
        <v>101</v>
      </c>
      <c r="S4" s="35">
        <f>转换或补录!S4</f>
        <v>0</v>
      </c>
      <c r="T4" s="35">
        <f>转换或补录!T4</f>
        <v>0</v>
      </c>
      <c r="U4" s="35">
        <f>转换或补录!U4</f>
        <v>0</v>
      </c>
      <c r="V4" s="21">
        <v>126</v>
      </c>
      <c r="W4" s="35">
        <f>转换或补录!W4</f>
        <v>0</v>
      </c>
      <c r="X4" s="35">
        <f>转换或补录!X4</f>
        <v>0</v>
      </c>
      <c r="Y4" s="35">
        <f>转换或补录!Y4</f>
        <v>0</v>
      </c>
      <c r="Z4" s="21">
        <v>151</v>
      </c>
      <c r="AA4" s="35">
        <f>转换或补录!AA4</f>
        <v>0</v>
      </c>
      <c r="AB4" s="35">
        <f>转换或补录!AB4</f>
        <v>0</v>
      </c>
      <c r="AC4" s="35">
        <f>转换或补录!AC4</f>
        <v>0</v>
      </c>
      <c r="AD4" s="21">
        <v>176</v>
      </c>
      <c r="AE4" s="35">
        <f>转换或补录!AE4</f>
        <v>0</v>
      </c>
      <c r="AF4" s="35">
        <f>转换或补录!AF4</f>
        <v>0</v>
      </c>
      <c r="AG4" s="36">
        <f>转换或补录!AG4</f>
        <v>0</v>
      </c>
      <c r="AH4" s="231" t="s">
        <v>176</v>
      </c>
      <c r="AI4" s="231" t="s">
        <v>285</v>
      </c>
      <c r="AJ4" s="231">
        <f>C6*2+D6+H4+I4*2+H5+I5*2+K5*2+L5+L4+M4*2+P4+Q4*2+S4*2+T4+W4*2+X4+AB4+AC4*2+AE4*2+AF4</f>
        <v>0</v>
      </c>
    </row>
    <row r="5" spans="1:36" ht="11.25" customHeight="1">
      <c r="A5" s="12"/>
      <c r="B5" s="18">
        <v>2</v>
      </c>
      <c r="C5" s="35">
        <v>0</v>
      </c>
      <c r="D5" s="35">
        <f>转换或补录!D5</f>
        <v>0</v>
      </c>
      <c r="E5" s="35">
        <f>转换或补录!E5</f>
        <v>0</v>
      </c>
      <c r="F5" s="21">
        <v>27</v>
      </c>
      <c r="G5" s="35">
        <f>转换或补录!G5</f>
        <v>0</v>
      </c>
      <c r="H5" s="35">
        <f>转换或补录!H5</f>
        <v>0</v>
      </c>
      <c r="I5" s="35">
        <f>转换或补录!I5</f>
        <v>0</v>
      </c>
      <c r="J5" s="21">
        <v>52</v>
      </c>
      <c r="K5" s="35">
        <f>转换或补录!K5</f>
        <v>0</v>
      </c>
      <c r="L5" s="35">
        <f>转换或补录!L5</f>
        <v>0</v>
      </c>
      <c r="M5" s="35">
        <f>转换或补录!M5</f>
        <v>0</v>
      </c>
      <c r="N5" s="21">
        <v>77</v>
      </c>
      <c r="O5" s="35">
        <f>转换或补录!O5</f>
        <v>0</v>
      </c>
      <c r="P5" s="35">
        <f>转换或补录!P5</f>
        <v>0</v>
      </c>
      <c r="Q5" s="35">
        <f>转换或补录!Q5</f>
        <v>0</v>
      </c>
      <c r="R5" s="21">
        <v>102</v>
      </c>
      <c r="S5" s="35">
        <f>转换或补录!S5</f>
        <v>0</v>
      </c>
      <c r="T5" s="35">
        <f>转换或补录!T5</f>
        <v>0</v>
      </c>
      <c r="U5" s="35">
        <f>转换或补录!U5</f>
        <v>0</v>
      </c>
      <c r="V5" s="21">
        <v>127</v>
      </c>
      <c r="W5" s="35">
        <f>转换或补录!W5</f>
        <v>0</v>
      </c>
      <c r="X5" s="35">
        <f>转换或补录!X5</f>
        <v>0</v>
      </c>
      <c r="Y5" s="35">
        <f>转换或补录!Y5</f>
        <v>0</v>
      </c>
      <c r="Z5" s="21">
        <v>152</v>
      </c>
      <c r="AA5" s="35">
        <f>转换或补录!AA5</f>
        <v>0</v>
      </c>
      <c r="AB5" s="35">
        <f>转换或补录!AB5</f>
        <v>0</v>
      </c>
      <c r="AC5" s="35">
        <f>转换或补录!AC5</f>
        <v>0</v>
      </c>
      <c r="AD5" s="21">
        <v>177</v>
      </c>
      <c r="AE5" s="35">
        <f>转换或补录!AE5</f>
        <v>0</v>
      </c>
      <c r="AF5" s="35">
        <f>转换或补录!AF5</f>
        <v>0</v>
      </c>
      <c r="AG5" s="36">
        <f>转换或补录!AG5</f>
        <v>0</v>
      </c>
      <c r="AH5" s="231"/>
      <c r="AI5" s="231"/>
      <c r="AJ5" s="231"/>
    </row>
    <row r="6" spans="1:36" ht="11.25" customHeight="1">
      <c r="A6" s="12"/>
      <c r="B6" s="18">
        <v>3</v>
      </c>
      <c r="C6" s="35">
        <f>转换或补录!C6</f>
        <v>0</v>
      </c>
      <c r="D6" s="35">
        <f>转换或补录!D6</f>
        <v>0</v>
      </c>
      <c r="E6" s="35">
        <f>转换或补录!E6</f>
        <v>0</v>
      </c>
      <c r="F6" s="21">
        <v>28</v>
      </c>
      <c r="G6" s="35">
        <f>转换或补录!G6</f>
        <v>0</v>
      </c>
      <c r="H6" s="35">
        <f>转换或补录!H6</f>
        <v>0</v>
      </c>
      <c r="I6" s="35">
        <f>转换或补录!I6</f>
        <v>0</v>
      </c>
      <c r="J6" s="21">
        <v>53</v>
      </c>
      <c r="K6" s="35">
        <f>转换或补录!K6</f>
        <v>0</v>
      </c>
      <c r="L6" s="35">
        <f>转换或补录!L6</f>
        <v>0</v>
      </c>
      <c r="M6" s="35">
        <f>转换或补录!M6</f>
        <v>0</v>
      </c>
      <c r="N6" s="21">
        <v>78</v>
      </c>
      <c r="O6" s="35">
        <f>转换或补录!O6</f>
        <v>0</v>
      </c>
      <c r="P6" s="35">
        <f>转换或补录!P6</f>
        <v>0</v>
      </c>
      <c r="Q6" s="35">
        <f>转换或补录!Q6</f>
        <v>0</v>
      </c>
      <c r="R6" s="21">
        <v>103</v>
      </c>
      <c r="S6" s="35">
        <f>转换或补录!S6</f>
        <v>0</v>
      </c>
      <c r="T6" s="35">
        <f>转换或补录!T6</f>
        <v>0</v>
      </c>
      <c r="U6" s="35">
        <f>转换或补录!U6</f>
        <v>0</v>
      </c>
      <c r="V6" s="21">
        <v>128</v>
      </c>
      <c r="W6" s="35">
        <f>转换或补录!W6</f>
        <v>0</v>
      </c>
      <c r="X6" s="35">
        <f>转换或补录!X6</f>
        <v>0</v>
      </c>
      <c r="Y6" s="35">
        <f>转换或补录!Y6</f>
        <v>0</v>
      </c>
      <c r="Z6" s="21">
        <v>153</v>
      </c>
      <c r="AA6" s="35">
        <f>转换或补录!AA6</f>
        <v>0</v>
      </c>
      <c r="AB6" s="35">
        <f>转换或补录!AB6</f>
        <v>0</v>
      </c>
      <c r="AC6" s="35">
        <f>转换或补录!AC6</f>
        <v>0</v>
      </c>
      <c r="AD6" s="21">
        <v>178</v>
      </c>
      <c r="AE6" s="35">
        <f>转换或补录!AE6</f>
        <v>0</v>
      </c>
      <c r="AF6" s="35">
        <f>转换或补录!AF6</f>
        <v>0</v>
      </c>
      <c r="AG6" s="36">
        <f>转换或补录!AG6</f>
        <v>0</v>
      </c>
      <c r="AH6" s="231" t="s">
        <v>177</v>
      </c>
      <c r="AI6" s="231" t="s">
        <v>285</v>
      </c>
      <c r="AJ6" s="231">
        <f>H6+L6+L7+P6+Q5+T6+U5+X6+Y5+AB5+AC6+AE5+AE6</f>
        <v>0</v>
      </c>
    </row>
    <row r="7" spans="1:36" ht="11.25" customHeight="1">
      <c r="A7" s="12"/>
      <c r="B7" s="18">
        <v>4</v>
      </c>
      <c r="C7" s="35">
        <f>转换或补录!C7</f>
        <v>0</v>
      </c>
      <c r="D7" s="35">
        <f>转换或补录!D7</f>
        <v>0</v>
      </c>
      <c r="E7" s="35">
        <f>转换或补录!E7</f>
        <v>0</v>
      </c>
      <c r="F7" s="21">
        <v>29</v>
      </c>
      <c r="G7" s="35">
        <f>转换或补录!G7</f>
        <v>0</v>
      </c>
      <c r="H7" s="35">
        <f>转换或补录!H7</f>
        <v>0</v>
      </c>
      <c r="I7" s="35">
        <f>转换或补录!I7</f>
        <v>0</v>
      </c>
      <c r="J7" s="21">
        <v>54</v>
      </c>
      <c r="K7" s="35">
        <f>转换或补录!K7</f>
        <v>0</v>
      </c>
      <c r="L7" s="35">
        <f>转换或补录!L7</f>
        <v>0</v>
      </c>
      <c r="M7" s="35">
        <f>转换或补录!M7</f>
        <v>0</v>
      </c>
      <c r="N7" s="21">
        <v>79</v>
      </c>
      <c r="O7" s="35">
        <f>转换或补录!O7</f>
        <v>0</v>
      </c>
      <c r="P7" s="35">
        <f>转换或补录!P7</f>
        <v>0</v>
      </c>
      <c r="Q7" s="35">
        <f>转换或补录!Q7</f>
        <v>0</v>
      </c>
      <c r="R7" s="21">
        <v>104</v>
      </c>
      <c r="S7" s="35">
        <f>转换或补录!S7</f>
        <v>0</v>
      </c>
      <c r="T7" s="35">
        <f>转换或补录!T7</f>
        <v>0</v>
      </c>
      <c r="U7" s="35">
        <f>转换或补录!U7</f>
        <v>0</v>
      </c>
      <c r="V7" s="21">
        <v>129</v>
      </c>
      <c r="W7" s="35">
        <f>转换或补录!W7</f>
        <v>0</v>
      </c>
      <c r="X7" s="35">
        <f>转换或补录!X7</f>
        <v>0</v>
      </c>
      <c r="Y7" s="35">
        <f>转换或补录!Y7</f>
        <v>0</v>
      </c>
      <c r="Z7" s="21">
        <v>154</v>
      </c>
      <c r="AA7" s="35">
        <f>转换或补录!AA7</f>
        <v>0</v>
      </c>
      <c r="AB7" s="35">
        <f>转换或补录!AB7</f>
        <v>0</v>
      </c>
      <c r="AC7" s="35">
        <f>转换或补录!AC7</f>
        <v>0</v>
      </c>
      <c r="AD7" s="21">
        <v>179</v>
      </c>
      <c r="AE7" s="35">
        <f>转换或补录!AE7</f>
        <v>0</v>
      </c>
      <c r="AF7" s="35">
        <f>转换或补录!AF7</f>
        <v>0</v>
      </c>
      <c r="AG7" s="36">
        <f>转换或补录!AG7</f>
        <v>0</v>
      </c>
      <c r="AH7" s="231"/>
      <c r="AI7" s="231"/>
      <c r="AJ7" s="231"/>
    </row>
    <row r="8" spans="1:36" ht="11.25" customHeight="1">
      <c r="A8" s="12"/>
      <c r="B8" s="18">
        <v>5</v>
      </c>
      <c r="C8" s="35">
        <f>转换或补录!C8</f>
        <v>0</v>
      </c>
      <c r="D8" s="35">
        <f>转换或补录!D8</f>
        <v>0</v>
      </c>
      <c r="E8" s="35">
        <f>转换或补录!E8</f>
        <v>0</v>
      </c>
      <c r="F8" s="21">
        <v>30</v>
      </c>
      <c r="G8" s="35">
        <f>转换或补录!G8</f>
        <v>0</v>
      </c>
      <c r="H8" s="35">
        <f>转换或补录!H8</f>
        <v>0</v>
      </c>
      <c r="I8" s="35">
        <f>转换或补录!I8</f>
        <v>0</v>
      </c>
      <c r="J8" s="21">
        <v>55</v>
      </c>
      <c r="K8" s="35">
        <f>转换或补录!K8</f>
        <v>0</v>
      </c>
      <c r="L8" s="35">
        <f>转换或补录!L8</f>
        <v>0</v>
      </c>
      <c r="M8" s="35">
        <f>转换或补录!M8</f>
        <v>0</v>
      </c>
      <c r="N8" s="21">
        <v>80</v>
      </c>
      <c r="O8" s="35">
        <f>转换或补录!O8</f>
        <v>0</v>
      </c>
      <c r="P8" s="35">
        <f>转换或补录!P8</f>
        <v>0</v>
      </c>
      <c r="Q8" s="35">
        <f>转换或补录!Q8</f>
        <v>0</v>
      </c>
      <c r="R8" s="21">
        <v>105</v>
      </c>
      <c r="S8" s="35">
        <f>转换或补录!S8</f>
        <v>0</v>
      </c>
      <c r="T8" s="35">
        <f>转换或补录!T8</f>
        <v>0</v>
      </c>
      <c r="U8" s="35">
        <f>转换或补录!U8</f>
        <v>0</v>
      </c>
      <c r="V8" s="21">
        <v>130</v>
      </c>
      <c r="W8" s="35">
        <f>转换或补录!W8</f>
        <v>0</v>
      </c>
      <c r="X8" s="35">
        <f>转换或补录!X8</f>
        <v>0</v>
      </c>
      <c r="Y8" s="35">
        <f>转换或补录!Y8</f>
        <v>0</v>
      </c>
      <c r="Z8" s="21">
        <v>155</v>
      </c>
      <c r="AA8" s="35">
        <f>转换或补录!AA8</f>
        <v>0</v>
      </c>
      <c r="AB8" s="35">
        <f>转换或补录!AB8</f>
        <v>0</v>
      </c>
      <c r="AC8" s="35">
        <f>转换或补录!AC8</f>
        <v>0</v>
      </c>
      <c r="AD8" s="21">
        <v>180</v>
      </c>
      <c r="AE8" s="35">
        <f>转换或补录!AE8</f>
        <v>0</v>
      </c>
      <c r="AF8" s="35">
        <f>转换或补录!AF8</f>
        <v>0</v>
      </c>
      <c r="AG8" s="36">
        <f>转换或补录!AG8</f>
        <v>0</v>
      </c>
      <c r="AH8" s="231" t="s">
        <v>266</v>
      </c>
      <c r="AI8" s="231" t="s">
        <v>285</v>
      </c>
      <c r="AJ8" s="231">
        <f>C7*2+D7+D8+E8*2+G8*2+H8+H7+I7*2+K8*2+L8+P7+Q7*2+P8+Q8*2+S7*2+T7+S8*2+T8+W7*2+X7+W8*2+X8+AB7+AC7*2+AE7*2+AF7</f>
        <v>0</v>
      </c>
    </row>
    <row r="9" spans="1:36" ht="11.25" customHeight="1">
      <c r="A9" s="12"/>
      <c r="B9" s="18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4"/>
      <c r="AH9" s="231"/>
      <c r="AI9" s="231"/>
      <c r="AJ9" s="231"/>
    </row>
    <row r="10" spans="1:36" ht="11.25" customHeight="1">
      <c r="A10" s="12"/>
      <c r="B10" s="18"/>
      <c r="C10" s="21" t="s">
        <v>263</v>
      </c>
      <c r="D10" s="21" t="s">
        <v>264</v>
      </c>
      <c r="E10" s="21" t="s">
        <v>265</v>
      </c>
      <c r="F10" s="21"/>
      <c r="G10" s="21" t="s">
        <v>263</v>
      </c>
      <c r="H10" s="21" t="s">
        <v>264</v>
      </c>
      <c r="I10" s="21" t="s">
        <v>265</v>
      </c>
      <c r="J10" s="21"/>
      <c r="K10" s="21" t="s">
        <v>263</v>
      </c>
      <c r="L10" s="21" t="s">
        <v>264</v>
      </c>
      <c r="M10" s="21" t="s">
        <v>265</v>
      </c>
      <c r="N10" s="21"/>
      <c r="O10" s="21" t="s">
        <v>263</v>
      </c>
      <c r="P10" s="21" t="s">
        <v>264</v>
      </c>
      <c r="Q10" s="21" t="s">
        <v>265</v>
      </c>
      <c r="R10" s="21"/>
      <c r="S10" s="21" t="s">
        <v>263</v>
      </c>
      <c r="T10" s="21" t="s">
        <v>264</v>
      </c>
      <c r="U10" s="21" t="s">
        <v>265</v>
      </c>
      <c r="V10" s="21"/>
      <c r="W10" s="21" t="s">
        <v>263</v>
      </c>
      <c r="X10" s="21" t="s">
        <v>264</v>
      </c>
      <c r="Y10" s="21" t="s">
        <v>265</v>
      </c>
      <c r="Z10" s="21"/>
      <c r="AA10" s="21" t="s">
        <v>263</v>
      </c>
      <c r="AB10" s="21" t="s">
        <v>264</v>
      </c>
      <c r="AC10" s="21" t="s">
        <v>265</v>
      </c>
      <c r="AD10" s="21"/>
      <c r="AE10" s="21" t="s">
        <v>263</v>
      </c>
      <c r="AF10" s="21" t="s">
        <v>264</v>
      </c>
      <c r="AG10" s="24" t="s">
        <v>265</v>
      </c>
      <c r="AH10" s="231" t="s">
        <v>267</v>
      </c>
      <c r="AI10" s="231" t="s">
        <v>285</v>
      </c>
      <c r="AJ10" s="231">
        <f>C12*2+D12+D11+E11*2+H11+I11*2+H12+I12*2+K11*2+L11+L12+M12*2+P11+Q11*2+T11+U11*2+W11*2+X11+AA8*2+AB8+AA11*2+AB11+AE8*2+AF8+AE11*2+AF11</f>
        <v>0</v>
      </c>
    </row>
    <row r="11" spans="1:36" ht="11.25" customHeight="1">
      <c r="A11" s="12"/>
      <c r="B11" s="18">
        <v>6</v>
      </c>
      <c r="C11" s="35">
        <f>转换或补录!C11</f>
        <v>0</v>
      </c>
      <c r="D11" s="35">
        <f>转换或补录!D11</f>
        <v>0</v>
      </c>
      <c r="E11" s="35">
        <f>转换或补录!E11</f>
        <v>0</v>
      </c>
      <c r="F11" s="21">
        <v>31</v>
      </c>
      <c r="G11" s="35">
        <f>转换或补录!G11</f>
        <v>0</v>
      </c>
      <c r="H11" s="35">
        <f>转换或补录!H11</f>
        <v>0</v>
      </c>
      <c r="I11" s="35">
        <f>转换或补录!I11</f>
        <v>0</v>
      </c>
      <c r="J11" s="21">
        <v>56</v>
      </c>
      <c r="K11" s="35">
        <f>转换或补录!K11</f>
        <v>0</v>
      </c>
      <c r="L11" s="35">
        <f>转换或补录!L11</f>
        <v>0</v>
      </c>
      <c r="M11" s="35">
        <f>转换或补录!M11</f>
        <v>0</v>
      </c>
      <c r="N11" s="21">
        <v>81</v>
      </c>
      <c r="O11" s="35">
        <f>转换或补录!O11</f>
        <v>0</v>
      </c>
      <c r="P11" s="35">
        <f>转换或补录!P11</f>
        <v>0</v>
      </c>
      <c r="Q11" s="35">
        <f>转换或补录!Q11</f>
        <v>0</v>
      </c>
      <c r="R11" s="21">
        <v>106</v>
      </c>
      <c r="S11" s="35">
        <f>转换或补录!S11</f>
        <v>0</v>
      </c>
      <c r="T11" s="35">
        <f>转换或补录!T11</f>
        <v>0</v>
      </c>
      <c r="U11" s="35">
        <f>转换或补录!U11</f>
        <v>0</v>
      </c>
      <c r="V11" s="21">
        <v>131</v>
      </c>
      <c r="W11" s="35">
        <f>转换或补录!W11</f>
        <v>0</v>
      </c>
      <c r="X11" s="35">
        <f>转换或补录!X11</f>
        <v>0</v>
      </c>
      <c r="Y11" s="35">
        <f>转换或补录!Y11</f>
        <v>0</v>
      </c>
      <c r="Z11" s="21">
        <v>156</v>
      </c>
      <c r="AA11" s="35">
        <f>转换或补录!AA11</f>
        <v>0</v>
      </c>
      <c r="AB11" s="35">
        <f>转换或补录!AB11</f>
        <v>0</v>
      </c>
      <c r="AC11" s="35">
        <f>转换或补录!AC11</f>
        <v>0</v>
      </c>
      <c r="AD11" s="21">
        <v>181</v>
      </c>
      <c r="AE11" s="35">
        <f>转换或补录!AE11</f>
        <v>0</v>
      </c>
      <c r="AF11" s="35">
        <f>转换或补录!AF11</f>
        <v>0</v>
      </c>
      <c r="AG11" s="36">
        <f>转换或补录!AG11</f>
        <v>0</v>
      </c>
      <c r="AH11" s="231"/>
      <c r="AI11" s="231"/>
      <c r="AJ11" s="231"/>
    </row>
    <row r="12" spans="1:36" ht="11.25" customHeight="1">
      <c r="A12" s="12"/>
      <c r="B12" s="18">
        <v>7</v>
      </c>
      <c r="C12" s="35">
        <f>转换或补录!C12</f>
        <v>0</v>
      </c>
      <c r="D12" s="35">
        <f>转换或补录!D12</f>
        <v>0</v>
      </c>
      <c r="E12" s="35">
        <f>转换或补录!E12</f>
        <v>0</v>
      </c>
      <c r="F12" s="21">
        <v>32</v>
      </c>
      <c r="G12" s="35">
        <f>转换或补录!G12</f>
        <v>0</v>
      </c>
      <c r="H12" s="35">
        <f>转换或补录!H12</f>
        <v>0</v>
      </c>
      <c r="I12" s="35">
        <f>转换或补录!I12</f>
        <v>0</v>
      </c>
      <c r="J12" s="21">
        <v>57</v>
      </c>
      <c r="K12" s="35">
        <f>转换或补录!K12</f>
        <v>0</v>
      </c>
      <c r="L12" s="35">
        <f>转换或补录!L12</f>
        <v>0</v>
      </c>
      <c r="M12" s="35">
        <f>转换或补录!M12</f>
        <v>0</v>
      </c>
      <c r="N12" s="21">
        <v>82</v>
      </c>
      <c r="O12" s="35">
        <f>转换或补录!O12</f>
        <v>0</v>
      </c>
      <c r="P12" s="35">
        <f>转换或补录!P12</f>
        <v>0</v>
      </c>
      <c r="Q12" s="35">
        <f>转换或补录!Q12</f>
        <v>0</v>
      </c>
      <c r="R12" s="21">
        <v>107</v>
      </c>
      <c r="S12" s="35">
        <f>转换或补录!S12</f>
        <v>0</v>
      </c>
      <c r="T12" s="35">
        <f>转换或补录!T12</f>
        <v>0</v>
      </c>
      <c r="U12" s="35">
        <f>转换或补录!U12</f>
        <v>0</v>
      </c>
      <c r="V12" s="21">
        <v>132</v>
      </c>
      <c r="W12" s="35">
        <f>转换或补录!W12</f>
        <v>0</v>
      </c>
      <c r="X12" s="35">
        <f>转换或补录!X12</f>
        <v>0</v>
      </c>
      <c r="Y12" s="35">
        <f>转换或补录!Y12</f>
        <v>0</v>
      </c>
      <c r="Z12" s="21">
        <v>157</v>
      </c>
      <c r="AA12" s="35">
        <f>转换或补录!AA12</f>
        <v>0</v>
      </c>
      <c r="AB12" s="35">
        <f>转换或补录!AB12</f>
        <v>0</v>
      </c>
      <c r="AC12" s="35">
        <f>转换或补录!AC12</f>
        <v>0</v>
      </c>
      <c r="AD12" s="21">
        <v>182</v>
      </c>
      <c r="AE12" s="35">
        <f>转换或补录!AE12</f>
        <v>0</v>
      </c>
      <c r="AF12" s="35">
        <f>转换或补录!AF12</f>
        <v>0</v>
      </c>
      <c r="AG12" s="36">
        <f>转换或补录!AG12</f>
        <v>0</v>
      </c>
      <c r="AH12" s="231" t="s">
        <v>268</v>
      </c>
      <c r="AI12" s="231" t="s">
        <v>285</v>
      </c>
      <c r="AJ12" s="231">
        <f>D13+E13*2+G13*2+H13+K13*2+L13+P12+Q12*2+P13+Q13*2+T12+U12*2+T13+U13*2+W12*2+X12+W13*2+X13+AB12+AC12*2+AB13+AC13*2+AE12*2+AF12+AE13*2+AF13</f>
        <v>0</v>
      </c>
    </row>
    <row r="13" spans="1:36" ht="11.25" customHeight="1">
      <c r="A13" s="12"/>
      <c r="B13" s="18">
        <v>8</v>
      </c>
      <c r="C13" s="35">
        <f>转换或补录!C13</f>
        <v>0</v>
      </c>
      <c r="D13" s="35">
        <f>转换或补录!D13</f>
        <v>0</v>
      </c>
      <c r="E13" s="35">
        <f>转换或补录!E13</f>
        <v>0</v>
      </c>
      <c r="F13" s="21">
        <v>33</v>
      </c>
      <c r="G13" s="35">
        <f>转换或补录!G13</f>
        <v>0</v>
      </c>
      <c r="H13" s="35">
        <f>转换或补录!H13</f>
        <v>0</v>
      </c>
      <c r="I13" s="35">
        <f>转换或补录!I13</f>
        <v>0</v>
      </c>
      <c r="J13" s="21">
        <v>58</v>
      </c>
      <c r="K13" s="35">
        <f>转换或补录!K13</f>
        <v>0</v>
      </c>
      <c r="L13" s="35">
        <f>转换或补录!L13</f>
        <v>0</v>
      </c>
      <c r="M13" s="35">
        <f>转换或补录!M13</f>
        <v>0</v>
      </c>
      <c r="N13" s="21">
        <v>83</v>
      </c>
      <c r="O13" s="35">
        <f>转换或补录!O13</f>
        <v>0</v>
      </c>
      <c r="P13" s="35">
        <f>转换或补录!P13</f>
        <v>0</v>
      </c>
      <c r="Q13" s="35">
        <f>转换或补录!Q13</f>
        <v>0</v>
      </c>
      <c r="R13" s="21">
        <v>108</v>
      </c>
      <c r="S13" s="35">
        <f>转换或补录!S13</f>
        <v>0</v>
      </c>
      <c r="T13" s="35">
        <f>转换或补录!T13</f>
        <v>0</v>
      </c>
      <c r="U13" s="35">
        <f>转换或补录!U13</f>
        <v>0</v>
      </c>
      <c r="V13" s="21">
        <v>133</v>
      </c>
      <c r="W13" s="35">
        <f>转换或补录!W13</f>
        <v>0</v>
      </c>
      <c r="X13" s="35">
        <f>转换或补录!X13</f>
        <v>0</v>
      </c>
      <c r="Y13" s="35">
        <f>转换或补录!Y13</f>
        <v>0</v>
      </c>
      <c r="Z13" s="21">
        <v>158</v>
      </c>
      <c r="AA13" s="35">
        <f>转换或补录!AA13</f>
        <v>0</v>
      </c>
      <c r="AB13" s="35">
        <f>转换或补录!AB13</f>
        <v>0</v>
      </c>
      <c r="AC13" s="35">
        <f>转换或补录!AC13</f>
        <v>0</v>
      </c>
      <c r="AD13" s="21">
        <v>183</v>
      </c>
      <c r="AE13" s="35">
        <f>转换或补录!AE13</f>
        <v>0</v>
      </c>
      <c r="AF13" s="35">
        <f>转换或补录!AF13</f>
        <v>0</v>
      </c>
      <c r="AG13" s="36">
        <f>转换或补录!AG13</f>
        <v>0</v>
      </c>
      <c r="AH13" s="231"/>
      <c r="AI13" s="231"/>
      <c r="AJ13" s="231"/>
    </row>
    <row r="14" spans="1:36" ht="11.25" customHeight="1">
      <c r="A14" s="12"/>
      <c r="B14" s="18">
        <v>9</v>
      </c>
      <c r="C14" s="35">
        <f>转换或补录!C14</f>
        <v>0</v>
      </c>
      <c r="D14" s="35">
        <f>转换或补录!D14</f>
        <v>0</v>
      </c>
      <c r="E14" s="35">
        <f>转换或补录!E14</f>
        <v>0</v>
      </c>
      <c r="F14" s="21">
        <v>34</v>
      </c>
      <c r="G14" s="35">
        <f>转换或补录!G14</f>
        <v>0</v>
      </c>
      <c r="H14" s="35">
        <f>转换或补录!H14</f>
        <v>0</v>
      </c>
      <c r="I14" s="35">
        <f>转换或补录!I14</f>
        <v>0</v>
      </c>
      <c r="J14" s="21">
        <v>59</v>
      </c>
      <c r="K14" s="35">
        <f>转换或补录!K14</f>
        <v>0</v>
      </c>
      <c r="L14" s="35">
        <f>转换或补录!L14</f>
        <v>0</v>
      </c>
      <c r="M14" s="35">
        <f>转换或补录!M14</f>
        <v>0</v>
      </c>
      <c r="N14" s="21">
        <v>84</v>
      </c>
      <c r="O14" s="35">
        <f>转换或补录!O14</f>
        <v>0</v>
      </c>
      <c r="P14" s="35">
        <f>转换或补录!P14</f>
        <v>0</v>
      </c>
      <c r="Q14" s="35">
        <f>转换或补录!Q14</f>
        <v>0</v>
      </c>
      <c r="R14" s="21">
        <v>109</v>
      </c>
      <c r="S14" s="35">
        <f>转换或补录!S14</f>
        <v>0</v>
      </c>
      <c r="T14" s="35">
        <f>转换或补录!T14</f>
        <v>0</v>
      </c>
      <c r="U14" s="35">
        <f>转换或补录!U14</f>
        <v>0</v>
      </c>
      <c r="V14" s="21">
        <v>134</v>
      </c>
      <c r="W14" s="35">
        <f>转换或补录!W14</f>
        <v>0</v>
      </c>
      <c r="X14" s="35">
        <f>转换或补录!X14</f>
        <v>0</v>
      </c>
      <c r="Y14" s="35">
        <f>转换或补录!Y14</f>
        <v>0</v>
      </c>
      <c r="Z14" s="21">
        <v>159</v>
      </c>
      <c r="AA14" s="35">
        <f>转换或补录!AA14</f>
        <v>0</v>
      </c>
      <c r="AB14" s="35">
        <f>转换或补录!AB14</f>
        <v>0</v>
      </c>
      <c r="AC14" s="35">
        <f>转换或补录!AC14</f>
        <v>0</v>
      </c>
      <c r="AD14" s="21">
        <v>184</v>
      </c>
      <c r="AE14" s="35">
        <f>转换或补录!AE14</f>
        <v>0</v>
      </c>
      <c r="AF14" s="35">
        <f>转换或补录!AF14</f>
        <v>0</v>
      </c>
      <c r="AG14" s="36">
        <f>转换或补录!AG14</f>
        <v>0</v>
      </c>
      <c r="AH14" s="231" t="s">
        <v>269</v>
      </c>
      <c r="AI14" s="231" t="s">
        <v>285</v>
      </c>
      <c r="AJ14" s="231">
        <f>D14+E14*2+H14+I14*2+K14*2+L14+P14+Q14*2+S14*2+T14+W14*2+X14+AA15*2+AB15+AB14+AC14*2+AE14*2+AF14+AE15*2+AF15</f>
        <v>0</v>
      </c>
    </row>
    <row r="15" spans="1:36" ht="11.25" customHeight="1">
      <c r="A15" s="12"/>
      <c r="B15" s="18">
        <v>10</v>
      </c>
      <c r="C15" s="35">
        <f>转换或补录!C15</f>
        <v>0</v>
      </c>
      <c r="D15" s="35">
        <f>转换或补录!D15</f>
        <v>0</v>
      </c>
      <c r="E15" s="35">
        <f>转换或补录!E15</f>
        <v>0</v>
      </c>
      <c r="F15" s="21">
        <v>35</v>
      </c>
      <c r="G15" s="35">
        <f>转换或补录!G15</f>
        <v>0</v>
      </c>
      <c r="H15" s="35">
        <f>转换或补录!H15</f>
        <v>0</v>
      </c>
      <c r="I15" s="35">
        <f>转换或补录!I15</f>
        <v>0</v>
      </c>
      <c r="J15" s="21">
        <v>60</v>
      </c>
      <c r="K15" s="35">
        <f>转换或补录!K15</f>
        <v>0</v>
      </c>
      <c r="L15" s="35">
        <f>转换或补录!L15</f>
        <v>0</v>
      </c>
      <c r="M15" s="35">
        <f>转换或补录!M15</f>
        <v>0</v>
      </c>
      <c r="N15" s="21">
        <v>85</v>
      </c>
      <c r="O15" s="35">
        <f>转换或补录!O15</f>
        <v>0</v>
      </c>
      <c r="P15" s="35">
        <f>转换或补录!P15</f>
        <v>0</v>
      </c>
      <c r="Q15" s="35">
        <f>转换或补录!Q15</f>
        <v>0</v>
      </c>
      <c r="R15" s="21">
        <v>110</v>
      </c>
      <c r="S15" s="35">
        <f>转换或补录!S15</f>
        <v>0</v>
      </c>
      <c r="T15" s="35">
        <f>转换或补录!T15</f>
        <v>0</v>
      </c>
      <c r="U15" s="35">
        <f>转换或补录!U15</f>
        <v>0</v>
      </c>
      <c r="V15" s="21">
        <v>135</v>
      </c>
      <c r="W15" s="35">
        <f>转换或补录!W15</f>
        <v>0</v>
      </c>
      <c r="X15" s="35">
        <f>转换或补录!X15</f>
        <v>0</v>
      </c>
      <c r="Y15" s="35">
        <f>转换或补录!Y15</f>
        <v>0</v>
      </c>
      <c r="Z15" s="21">
        <v>160</v>
      </c>
      <c r="AA15" s="35">
        <f>转换或补录!AA15</f>
        <v>0</v>
      </c>
      <c r="AB15" s="35">
        <f>转换或补录!AB15</f>
        <v>0</v>
      </c>
      <c r="AC15" s="35">
        <f>转换或补录!AC15</f>
        <v>0</v>
      </c>
      <c r="AD15" s="21">
        <v>185</v>
      </c>
      <c r="AE15" s="35">
        <f>转换或补录!AE15</f>
        <v>0</v>
      </c>
      <c r="AF15" s="35">
        <f>转换或补录!AF15</f>
        <v>0</v>
      </c>
      <c r="AG15" s="36">
        <f>转换或补录!AG15</f>
        <v>0</v>
      </c>
      <c r="AH15" s="231"/>
      <c r="AI15" s="231"/>
      <c r="AJ15" s="231"/>
    </row>
    <row r="16" spans="1:36" ht="11.25" customHeight="1">
      <c r="A16" s="12"/>
      <c r="B16" s="18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4"/>
      <c r="AH16" s="231" t="s">
        <v>270</v>
      </c>
      <c r="AI16" s="231" t="s">
        <v>285</v>
      </c>
      <c r="AJ16" s="231">
        <f>C15*2+D15+G18*2+H18+H15+I15*2+L15+M15*2+L18+M18*2+P15+Q15*2+P18+Q18*2+S15*2+T15+S18*2+T18+W18*2+X18+X15+Y15*2+AB18+AC18*2+AE18*2+AF18</f>
        <v>0</v>
      </c>
    </row>
    <row r="17" spans="1:36" ht="11.25" customHeight="1">
      <c r="A17" s="12"/>
      <c r="B17" s="18"/>
      <c r="C17" s="21" t="s">
        <v>263</v>
      </c>
      <c r="D17" s="21" t="s">
        <v>264</v>
      </c>
      <c r="E17" s="21" t="s">
        <v>265</v>
      </c>
      <c r="F17" s="21"/>
      <c r="G17" s="21" t="s">
        <v>263</v>
      </c>
      <c r="H17" s="21" t="s">
        <v>264</v>
      </c>
      <c r="I17" s="21" t="s">
        <v>265</v>
      </c>
      <c r="J17" s="21"/>
      <c r="K17" s="21" t="s">
        <v>263</v>
      </c>
      <c r="L17" s="21" t="s">
        <v>298</v>
      </c>
      <c r="M17" s="21" t="s">
        <v>265</v>
      </c>
      <c r="N17" s="21"/>
      <c r="O17" s="21" t="s">
        <v>263</v>
      </c>
      <c r="P17" s="21" t="s">
        <v>264</v>
      </c>
      <c r="Q17" s="21" t="s">
        <v>265</v>
      </c>
      <c r="R17" s="21"/>
      <c r="S17" s="21" t="s">
        <v>263</v>
      </c>
      <c r="T17" s="21" t="s">
        <v>264</v>
      </c>
      <c r="U17" s="21" t="s">
        <v>265</v>
      </c>
      <c r="V17" s="21"/>
      <c r="W17" s="21" t="s">
        <v>263</v>
      </c>
      <c r="X17" s="21" t="s">
        <v>264</v>
      </c>
      <c r="Y17" s="21" t="s">
        <v>265</v>
      </c>
      <c r="Z17" s="21"/>
      <c r="AA17" s="21" t="s">
        <v>263</v>
      </c>
      <c r="AB17" s="21" t="s">
        <v>264</v>
      </c>
      <c r="AC17" s="21" t="s">
        <v>265</v>
      </c>
      <c r="AD17" s="21"/>
      <c r="AE17" s="21" t="s">
        <v>263</v>
      </c>
      <c r="AF17" s="21" t="s">
        <v>264</v>
      </c>
      <c r="AG17" s="24" t="s">
        <v>265</v>
      </c>
      <c r="AH17" s="231"/>
      <c r="AI17" s="231"/>
      <c r="AJ17" s="231"/>
    </row>
    <row r="18" spans="1:36" ht="11.25" customHeight="1">
      <c r="A18" s="12"/>
      <c r="B18" s="18">
        <v>11</v>
      </c>
      <c r="C18" s="35">
        <f>转换或补录!C18</f>
        <v>0</v>
      </c>
      <c r="D18" s="35">
        <f>转换或补录!D18</f>
        <v>0</v>
      </c>
      <c r="E18" s="35">
        <f>转换或补录!E18</f>
        <v>0</v>
      </c>
      <c r="F18" s="21">
        <v>36</v>
      </c>
      <c r="G18" s="35">
        <f>转换或补录!G18</f>
        <v>0</v>
      </c>
      <c r="H18" s="35">
        <f>转换或补录!H18</f>
        <v>0</v>
      </c>
      <c r="I18" s="35">
        <f>转换或补录!I18</f>
        <v>0</v>
      </c>
      <c r="J18" s="21">
        <v>61</v>
      </c>
      <c r="K18" s="35">
        <f>转换或补录!K18</f>
        <v>0</v>
      </c>
      <c r="L18" s="35">
        <f>转换或补录!L18</f>
        <v>0</v>
      </c>
      <c r="M18" s="35">
        <f>转换或补录!M18</f>
        <v>0</v>
      </c>
      <c r="N18" s="21">
        <v>86</v>
      </c>
      <c r="O18" s="35">
        <f>转换或补录!O18</f>
        <v>0</v>
      </c>
      <c r="P18" s="35">
        <f>转换或补录!P18</f>
        <v>0</v>
      </c>
      <c r="Q18" s="35">
        <f>转换或补录!Q18</f>
        <v>0</v>
      </c>
      <c r="R18" s="21">
        <v>111</v>
      </c>
      <c r="S18" s="35">
        <f>转换或补录!S18</f>
        <v>0</v>
      </c>
      <c r="T18" s="35">
        <f>转换或补录!T18</f>
        <v>0</v>
      </c>
      <c r="U18" s="35">
        <f>转换或补录!U18</f>
        <v>0</v>
      </c>
      <c r="V18" s="21">
        <v>136</v>
      </c>
      <c r="W18" s="35">
        <f>转换或补录!W18</f>
        <v>0</v>
      </c>
      <c r="X18" s="35">
        <f>转换或补录!X18</f>
        <v>0</v>
      </c>
      <c r="Y18" s="35">
        <f>转换或补录!Y18</f>
        <v>0</v>
      </c>
      <c r="Z18" s="21">
        <v>161</v>
      </c>
      <c r="AA18" s="35">
        <f>转换或补录!AA18</f>
        <v>0</v>
      </c>
      <c r="AB18" s="35">
        <f>转换或补录!AB18</f>
        <v>0</v>
      </c>
      <c r="AC18" s="35">
        <f>转换或补录!AC18</f>
        <v>0</v>
      </c>
      <c r="AD18" s="21">
        <v>186</v>
      </c>
      <c r="AE18" s="35">
        <f>转换或补录!AE18</f>
        <v>0</v>
      </c>
      <c r="AF18" s="35">
        <f>转换或补录!AF18</f>
        <v>0</v>
      </c>
      <c r="AG18" s="36">
        <f>转换或补录!AG18</f>
        <v>0</v>
      </c>
      <c r="AH18" s="231" t="s">
        <v>271</v>
      </c>
      <c r="AI18" s="231" t="s">
        <v>285</v>
      </c>
      <c r="AJ18" s="231">
        <f>D18+E18*2+D19+E19*2+G19*2+H19+L19+M19*2+P19+Q19*2+S19*2+T19+W20*2+X20+X19+Y19*2+AA20*2+AB20+AB19+AC19*2</f>
        <v>0</v>
      </c>
    </row>
    <row r="19" spans="1:36" ht="11.25" customHeight="1">
      <c r="A19" s="12"/>
      <c r="B19" s="18">
        <v>12</v>
      </c>
      <c r="C19" s="35">
        <f>转换或补录!C19</f>
        <v>0</v>
      </c>
      <c r="D19" s="35">
        <f>转换或补录!D19</f>
        <v>0</v>
      </c>
      <c r="E19" s="35">
        <f>转换或补录!E19</f>
        <v>0</v>
      </c>
      <c r="F19" s="21">
        <v>37</v>
      </c>
      <c r="G19" s="35">
        <f>转换或补录!G19</f>
        <v>0</v>
      </c>
      <c r="H19" s="35">
        <f>转换或补录!H19</f>
        <v>0</v>
      </c>
      <c r="I19" s="35">
        <f>转换或补录!I19</f>
        <v>0</v>
      </c>
      <c r="J19" s="21">
        <v>62</v>
      </c>
      <c r="K19" s="35">
        <f>转换或补录!K19</f>
        <v>0</v>
      </c>
      <c r="L19" s="35">
        <f>转换或补录!L19</f>
        <v>0</v>
      </c>
      <c r="M19" s="35">
        <f>转换或补录!M19</f>
        <v>0</v>
      </c>
      <c r="N19" s="21">
        <v>87</v>
      </c>
      <c r="O19" s="35">
        <f>转换或补录!O19</f>
        <v>0</v>
      </c>
      <c r="P19" s="35">
        <f>转换或补录!P19</f>
        <v>0</v>
      </c>
      <c r="Q19" s="35">
        <f>转换或补录!Q19</f>
        <v>0</v>
      </c>
      <c r="R19" s="21">
        <v>112</v>
      </c>
      <c r="S19" s="35">
        <f>转换或补录!S19</f>
        <v>0</v>
      </c>
      <c r="T19" s="35">
        <f>转换或补录!T19</f>
        <v>0</v>
      </c>
      <c r="U19" s="35">
        <f>转换或补录!U19</f>
        <v>0</v>
      </c>
      <c r="V19" s="21">
        <v>137</v>
      </c>
      <c r="W19" s="35">
        <f>转换或补录!W19</f>
        <v>0</v>
      </c>
      <c r="X19" s="35">
        <f>转换或补录!X19</f>
        <v>0</v>
      </c>
      <c r="Y19" s="35">
        <f>转换或补录!Y19</f>
        <v>0</v>
      </c>
      <c r="Z19" s="21">
        <v>162</v>
      </c>
      <c r="AA19" s="35">
        <f>转换或补录!AA19</f>
        <v>0</v>
      </c>
      <c r="AB19" s="35">
        <f>转换或补录!AB19</f>
        <v>0</v>
      </c>
      <c r="AC19" s="35">
        <f>转换或补录!AC19</f>
        <v>0</v>
      </c>
      <c r="AD19" s="21">
        <v>187</v>
      </c>
      <c r="AE19" s="35">
        <f>转换或补录!AE19</f>
        <v>0</v>
      </c>
      <c r="AF19" s="35">
        <f>转换或补录!AF19</f>
        <v>0</v>
      </c>
      <c r="AG19" s="36">
        <f>转换或补录!AG19</f>
        <v>0</v>
      </c>
      <c r="AH19" s="231"/>
      <c r="AI19" s="231"/>
      <c r="AJ19" s="231"/>
    </row>
    <row r="20" spans="1:36" ht="11.25" customHeight="1">
      <c r="A20" s="12"/>
      <c r="B20" s="18">
        <v>13</v>
      </c>
      <c r="C20" s="35">
        <f>转换或补录!C20</f>
        <v>0</v>
      </c>
      <c r="D20" s="35">
        <f>转换或补录!D20</f>
        <v>0</v>
      </c>
      <c r="E20" s="35">
        <f>转换或补录!E20</f>
        <v>0</v>
      </c>
      <c r="F20" s="21">
        <v>38</v>
      </c>
      <c r="G20" s="35">
        <f>转换或补录!G20</f>
        <v>0</v>
      </c>
      <c r="H20" s="35">
        <f>转换或补录!H20</f>
        <v>0</v>
      </c>
      <c r="I20" s="35">
        <f>转换或补录!I20</f>
        <v>0</v>
      </c>
      <c r="J20" s="21">
        <v>63</v>
      </c>
      <c r="K20" s="35">
        <f>转换或补录!K20</f>
        <v>0</v>
      </c>
      <c r="L20" s="35">
        <f>转换或补录!L20</f>
        <v>0</v>
      </c>
      <c r="M20" s="35">
        <f>转换或补录!M20</f>
        <v>0</v>
      </c>
      <c r="N20" s="21">
        <v>88</v>
      </c>
      <c r="O20" s="35">
        <f>转换或补录!O20</f>
        <v>0</v>
      </c>
      <c r="P20" s="35">
        <f>转换或补录!P20</f>
        <v>0</v>
      </c>
      <c r="Q20" s="35">
        <f>转换或补录!Q20</f>
        <v>0</v>
      </c>
      <c r="R20" s="21">
        <v>113</v>
      </c>
      <c r="S20" s="35">
        <f>转换或补录!S20</f>
        <v>0</v>
      </c>
      <c r="T20" s="35">
        <f>转换或补录!T20</f>
        <v>0</v>
      </c>
      <c r="U20" s="35">
        <f>转换或补录!U20</f>
        <v>0</v>
      </c>
      <c r="V20" s="21">
        <v>138</v>
      </c>
      <c r="W20" s="35">
        <f>转换或补录!W20</f>
        <v>0</v>
      </c>
      <c r="X20" s="35">
        <f>转换或补录!X20</f>
        <v>0</v>
      </c>
      <c r="Y20" s="35">
        <f>转换或补录!Y20</f>
        <v>0</v>
      </c>
      <c r="Z20" s="21">
        <v>163</v>
      </c>
      <c r="AA20" s="35">
        <f>转换或补录!AA20</f>
        <v>0</v>
      </c>
      <c r="AB20" s="35">
        <f>转换或补录!AB20</f>
        <v>0</v>
      </c>
      <c r="AC20" s="37">
        <f>转换或补录!AC20</f>
        <v>0</v>
      </c>
      <c r="AD20" s="25"/>
      <c r="AE20" s="25"/>
      <c r="AF20" s="25"/>
      <c r="AG20" s="26"/>
      <c r="AH20" s="231" t="s">
        <v>272</v>
      </c>
      <c r="AI20" s="231" t="s">
        <v>285</v>
      </c>
      <c r="AJ20" s="231">
        <f>C20*2+D20+G20*2+H20+L20+M20*2+L21+M21*2+O20*2+P20+P21+Q21*2+S20*2+T20+S21*2+T21+X21+Y21*2+AA21*2+AB21</f>
        <v>0</v>
      </c>
    </row>
    <row r="21" spans="1:36" ht="11.25" customHeight="1">
      <c r="A21" s="12"/>
      <c r="B21" s="18">
        <v>14</v>
      </c>
      <c r="C21" s="35">
        <f>转换或补录!C21</f>
        <v>0</v>
      </c>
      <c r="D21" s="35">
        <f>转换或补录!D21</f>
        <v>0</v>
      </c>
      <c r="E21" s="35">
        <f>转换或补录!E21</f>
        <v>0</v>
      </c>
      <c r="F21" s="21">
        <v>39</v>
      </c>
      <c r="G21" s="35">
        <f>转换或补录!G21</f>
        <v>0</v>
      </c>
      <c r="H21" s="35">
        <f>转换或补录!H21</f>
        <v>0</v>
      </c>
      <c r="I21" s="35">
        <f>转换或补录!I21</f>
        <v>0</v>
      </c>
      <c r="J21" s="21">
        <v>64</v>
      </c>
      <c r="K21" s="35">
        <f>转换或补录!K21</f>
        <v>0</v>
      </c>
      <c r="L21" s="35">
        <f>转换或补录!L21</f>
        <v>0</v>
      </c>
      <c r="M21" s="35">
        <f>转换或补录!M21</f>
        <v>0</v>
      </c>
      <c r="N21" s="21">
        <v>89</v>
      </c>
      <c r="O21" s="35">
        <f>转换或补录!O21</f>
        <v>0</v>
      </c>
      <c r="P21" s="35">
        <f>转换或补录!P21</f>
        <v>0</v>
      </c>
      <c r="Q21" s="35">
        <f>转换或补录!Q21</f>
        <v>0</v>
      </c>
      <c r="R21" s="21">
        <v>114</v>
      </c>
      <c r="S21" s="35">
        <f>转换或补录!S21</f>
        <v>0</v>
      </c>
      <c r="T21" s="35">
        <f>转换或补录!T21</f>
        <v>0</v>
      </c>
      <c r="U21" s="35">
        <f>转换或补录!U21</f>
        <v>0</v>
      </c>
      <c r="V21" s="21">
        <v>139</v>
      </c>
      <c r="W21" s="35">
        <f>转换或补录!W21</f>
        <v>0</v>
      </c>
      <c r="X21" s="35">
        <f>转换或补录!X21</f>
        <v>0</v>
      </c>
      <c r="Y21" s="35">
        <f>转换或补录!Y21</f>
        <v>0</v>
      </c>
      <c r="Z21" s="21">
        <v>164</v>
      </c>
      <c r="AA21" s="35">
        <f>转换或补录!AA21</f>
        <v>0</v>
      </c>
      <c r="AB21" s="35">
        <f>转换或补录!AB21</f>
        <v>0</v>
      </c>
      <c r="AC21" s="37">
        <f>转换或补录!AC21</f>
        <v>0</v>
      </c>
      <c r="AD21" s="25"/>
      <c r="AE21" s="25"/>
      <c r="AF21" s="25"/>
      <c r="AG21" s="26"/>
      <c r="AH21" s="231"/>
      <c r="AI21" s="231"/>
      <c r="AJ21" s="231"/>
    </row>
    <row r="22" spans="1:36" ht="11.25" customHeight="1">
      <c r="A22" s="12"/>
      <c r="B22" s="18">
        <v>15</v>
      </c>
      <c r="C22" s="35">
        <f>转换或补录!C22</f>
        <v>0</v>
      </c>
      <c r="D22" s="35">
        <f>转换或补录!D22</f>
        <v>0</v>
      </c>
      <c r="E22" s="35">
        <f>转换或补录!E22</f>
        <v>0</v>
      </c>
      <c r="F22" s="21">
        <v>40</v>
      </c>
      <c r="G22" s="35">
        <f>转换或补录!G22</f>
        <v>0</v>
      </c>
      <c r="H22" s="35">
        <f>转换或补录!H22</f>
        <v>0</v>
      </c>
      <c r="I22" s="35">
        <f>转换或补录!I22</f>
        <v>0</v>
      </c>
      <c r="J22" s="21">
        <v>65</v>
      </c>
      <c r="K22" s="35">
        <f>转换或补录!K22</f>
        <v>0</v>
      </c>
      <c r="L22" s="35">
        <f>转换或补录!L22</f>
        <v>0</v>
      </c>
      <c r="M22" s="35">
        <f>转换或补录!M22</f>
        <v>0</v>
      </c>
      <c r="N22" s="21">
        <v>90</v>
      </c>
      <c r="O22" s="35">
        <f>转换或补录!O22</f>
        <v>0</v>
      </c>
      <c r="P22" s="35">
        <f>转换或补录!P22</f>
        <v>0</v>
      </c>
      <c r="Q22" s="35">
        <f>转换或补录!Q22</f>
        <v>0</v>
      </c>
      <c r="R22" s="21">
        <v>115</v>
      </c>
      <c r="S22" s="35">
        <f>转换或补录!S22</f>
        <v>0</v>
      </c>
      <c r="T22" s="35">
        <f>转换或补录!T22</f>
        <v>0</v>
      </c>
      <c r="U22" s="35">
        <f>转换或补录!U22</f>
        <v>0</v>
      </c>
      <c r="V22" s="21">
        <v>140</v>
      </c>
      <c r="W22" s="35">
        <f>转换或补录!W22</f>
        <v>0</v>
      </c>
      <c r="X22" s="35">
        <f>转换或补录!X22</f>
        <v>0</v>
      </c>
      <c r="Y22" s="35">
        <f>转换或补录!Y22</f>
        <v>0</v>
      </c>
      <c r="Z22" s="21">
        <v>165</v>
      </c>
      <c r="AA22" s="35">
        <f>转换或补录!AA22</f>
        <v>0</v>
      </c>
      <c r="AB22" s="35">
        <f>转换或补录!AB22</f>
        <v>0</v>
      </c>
      <c r="AC22" s="37">
        <f>转换或补录!AC22</f>
        <v>0</v>
      </c>
      <c r="AD22" s="25"/>
      <c r="AE22" s="25"/>
      <c r="AF22" s="25"/>
      <c r="AG22" s="26"/>
      <c r="AH22" s="231" t="s">
        <v>273</v>
      </c>
      <c r="AI22" s="231" t="s">
        <v>285</v>
      </c>
      <c r="AJ22" s="231">
        <f>D21+E21*2+D22+E22*2+G21*2+H21+G22*2+H22+K22*2+L22+P22+Q22*2+O25*2+P25+S22*2+T22+T25+U25*2+W22*2+X22+X25+Y25*2+AB22+AC22*2+AB25+AC25*2</f>
        <v>0</v>
      </c>
    </row>
    <row r="23" spans="1:36" ht="11.25" customHeight="1">
      <c r="A23" s="12"/>
      <c r="B23" s="18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5"/>
      <c r="AE23" s="25"/>
      <c r="AF23" s="25"/>
      <c r="AG23" s="26"/>
      <c r="AH23" s="231"/>
      <c r="AI23" s="231"/>
      <c r="AJ23" s="231"/>
    </row>
    <row r="24" spans="1:36" ht="11.25" customHeight="1">
      <c r="A24" s="12"/>
      <c r="B24" s="18"/>
      <c r="C24" s="21" t="s">
        <v>263</v>
      </c>
      <c r="D24" s="21" t="s">
        <v>264</v>
      </c>
      <c r="E24" s="21" t="s">
        <v>265</v>
      </c>
      <c r="F24" s="21"/>
      <c r="G24" s="21" t="s">
        <v>263</v>
      </c>
      <c r="H24" s="21" t="s">
        <v>264</v>
      </c>
      <c r="I24" s="21" t="s">
        <v>265</v>
      </c>
      <c r="J24" s="21"/>
      <c r="K24" s="21" t="s">
        <v>263</v>
      </c>
      <c r="L24" s="21" t="s">
        <v>264</v>
      </c>
      <c r="M24" s="21" t="s">
        <v>265</v>
      </c>
      <c r="N24" s="21"/>
      <c r="O24" s="21" t="s">
        <v>263</v>
      </c>
      <c r="P24" s="21" t="s">
        <v>264</v>
      </c>
      <c r="Q24" s="21" t="s">
        <v>265</v>
      </c>
      <c r="R24" s="21"/>
      <c r="S24" s="21" t="s">
        <v>263</v>
      </c>
      <c r="T24" s="21" t="s">
        <v>264</v>
      </c>
      <c r="U24" s="21" t="s">
        <v>265</v>
      </c>
      <c r="V24" s="21"/>
      <c r="W24" s="21" t="s">
        <v>263</v>
      </c>
      <c r="X24" s="21" t="s">
        <v>264</v>
      </c>
      <c r="Y24" s="21" t="s">
        <v>265</v>
      </c>
      <c r="Z24" s="21"/>
      <c r="AA24" s="21" t="s">
        <v>263</v>
      </c>
      <c r="AB24" s="21" t="s">
        <v>264</v>
      </c>
      <c r="AC24" s="21" t="s">
        <v>265</v>
      </c>
      <c r="AD24" s="25"/>
      <c r="AE24" s="25"/>
      <c r="AF24" s="25"/>
      <c r="AG24" s="26"/>
      <c r="AH24" s="231" t="s">
        <v>274</v>
      </c>
      <c r="AI24" s="231" t="s">
        <v>285</v>
      </c>
      <c r="AJ24" s="231">
        <f>C26*2+D26+D25+E25*2+G26*2+H26+H25+I25*2+L25+M25*2+L26+M26*2+P26+Q26*2+S26*2+T26+W26*2+X26+AA26*2+AB26</f>
        <v>0</v>
      </c>
    </row>
    <row r="25" spans="1:36" ht="11.25" customHeight="1">
      <c r="A25" s="12"/>
      <c r="B25" s="18">
        <v>16</v>
      </c>
      <c r="C25" s="35">
        <f>转换或补录!C25</f>
        <v>0</v>
      </c>
      <c r="D25" s="35">
        <f>转换或补录!D25</f>
        <v>0</v>
      </c>
      <c r="E25" s="35">
        <f>转换或补录!E25</f>
        <v>0</v>
      </c>
      <c r="F25" s="21">
        <v>41</v>
      </c>
      <c r="G25" s="35">
        <f>转换或补录!G25</f>
        <v>0</v>
      </c>
      <c r="H25" s="35">
        <f>转换或补录!H25</f>
        <v>0</v>
      </c>
      <c r="I25" s="35">
        <f>转换或补录!I25</f>
        <v>0</v>
      </c>
      <c r="J25" s="21">
        <v>66</v>
      </c>
      <c r="K25" s="35">
        <f>转换或补录!K25</f>
        <v>0</v>
      </c>
      <c r="L25" s="35">
        <f>转换或补录!L25</f>
        <v>0</v>
      </c>
      <c r="M25" s="35">
        <f>转换或补录!M25</f>
        <v>0</v>
      </c>
      <c r="N25" s="21">
        <v>91</v>
      </c>
      <c r="O25" s="35">
        <f>转换或补录!O25</f>
        <v>0</v>
      </c>
      <c r="P25" s="35">
        <f>转换或补录!P25</f>
        <v>0</v>
      </c>
      <c r="Q25" s="35">
        <f>转换或补录!Q25</f>
        <v>0</v>
      </c>
      <c r="R25" s="21">
        <v>116</v>
      </c>
      <c r="S25" s="35">
        <f>转换或补录!S25</f>
        <v>0</v>
      </c>
      <c r="T25" s="35">
        <f>转换或补录!T25</f>
        <v>0</v>
      </c>
      <c r="U25" s="35">
        <f>转换或补录!U25</f>
        <v>0</v>
      </c>
      <c r="V25" s="21">
        <v>141</v>
      </c>
      <c r="W25" s="35">
        <f>转换或补录!W25</f>
        <v>0</v>
      </c>
      <c r="X25" s="35">
        <f>转换或补录!X25</f>
        <v>0</v>
      </c>
      <c r="Y25" s="35">
        <f>转换或补录!Y25</f>
        <v>0</v>
      </c>
      <c r="Z25" s="21">
        <v>166</v>
      </c>
      <c r="AA25" s="35">
        <f>转换或补录!AA25</f>
        <v>0</v>
      </c>
      <c r="AB25" s="35">
        <f>转换或补录!AB25</f>
        <v>0</v>
      </c>
      <c r="AC25" s="37">
        <f>转换或补录!AC25</f>
        <v>0</v>
      </c>
      <c r="AD25" s="25"/>
      <c r="AE25" s="25"/>
      <c r="AF25" s="25"/>
      <c r="AG25" s="26"/>
      <c r="AH25" s="231"/>
      <c r="AI25" s="231"/>
      <c r="AJ25" s="231"/>
    </row>
    <row r="26" spans="1:36" ht="11.25" customHeight="1">
      <c r="A26" s="12"/>
      <c r="B26" s="18">
        <v>17</v>
      </c>
      <c r="C26" s="35">
        <f>转换或补录!C26</f>
        <v>0</v>
      </c>
      <c r="D26" s="35">
        <f>转换或补录!D26</f>
        <v>0</v>
      </c>
      <c r="E26" s="35">
        <f>转换或补录!E26</f>
        <v>0</v>
      </c>
      <c r="F26" s="21">
        <v>42</v>
      </c>
      <c r="G26" s="35">
        <f>转换或补录!G26</f>
        <v>0</v>
      </c>
      <c r="H26" s="35">
        <f>转换或补录!H26</f>
        <v>0</v>
      </c>
      <c r="I26" s="35">
        <f>转换或补录!I26</f>
        <v>0</v>
      </c>
      <c r="J26" s="21">
        <v>67</v>
      </c>
      <c r="K26" s="35">
        <f>转换或补录!K26</f>
        <v>0</v>
      </c>
      <c r="L26" s="35">
        <f>转换或补录!L26</f>
        <v>0</v>
      </c>
      <c r="M26" s="35">
        <f>转换或补录!M26</f>
        <v>0</v>
      </c>
      <c r="N26" s="21">
        <v>92</v>
      </c>
      <c r="O26" s="35">
        <f>转换或补录!O26</f>
        <v>0</v>
      </c>
      <c r="P26" s="35">
        <f>转换或补录!P26</f>
        <v>0</v>
      </c>
      <c r="Q26" s="35">
        <f>转换或补录!Q26</f>
        <v>0</v>
      </c>
      <c r="R26" s="21">
        <v>117</v>
      </c>
      <c r="S26" s="35">
        <f>转换或补录!S26</f>
        <v>0</v>
      </c>
      <c r="T26" s="35">
        <f>转换或补录!T26</f>
        <v>0</v>
      </c>
      <c r="U26" s="35">
        <f>转换或补录!U26</f>
        <v>0</v>
      </c>
      <c r="V26" s="21">
        <v>142</v>
      </c>
      <c r="W26" s="35">
        <f>转换或补录!W26</f>
        <v>0</v>
      </c>
      <c r="X26" s="35">
        <f>转换或补录!X26</f>
        <v>0</v>
      </c>
      <c r="Y26" s="35">
        <f>转换或补录!Y26</f>
        <v>0</v>
      </c>
      <c r="Z26" s="21">
        <v>167</v>
      </c>
      <c r="AA26" s="35">
        <f>转换或补录!AA26</f>
        <v>0</v>
      </c>
      <c r="AB26" s="35">
        <f>转换或补录!AB26</f>
        <v>0</v>
      </c>
      <c r="AC26" s="37">
        <f>转换或补录!AC26</f>
        <v>0</v>
      </c>
      <c r="AD26" s="25"/>
      <c r="AE26" s="25"/>
      <c r="AF26" s="25"/>
      <c r="AG26" s="26"/>
      <c r="AH26" s="231" t="s">
        <v>186</v>
      </c>
      <c r="AI26" s="231" t="s">
        <v>285</v>
      </c>
      <c r="AJ26" s="231">
        <f>C27*2+D27+D28+E28*2+G27*2+H27+H28+I28*2+K28*2+L28+L27+M27*2+P27+Q27*2+P28+Q28*2+S27*2+T27+S28*2+T28+W27*2+X27+X28+Y28*2+AA27*2+AB27</f>
        <v>0</v>
      </c>
    </row>
    <row r="27" spans="1:36" ht="11.25" customHeight="1">
      <c r="A27" s="12"/>
      <c r="B27" s="18">
        <v>18</v>
      </c>
      <c r="C27" s="35">
        <f>转换或补录!C27</f>
        <v>0</v>
      </c>
      <c r="D27" s="35">
        <f>转换或补录!D27</f>
        <v>0</v>
      </c>
      <c r="E27" s="35">
        <f>转换或补录!E27</f>
        <v>0</v>
      </c>
      <c r="F27" s="21">
        <v>43</v>
      </c>
      <c r="G27" s="35">
        <f>转换或补录!G27</f>
        <v>0</v>
      </c>
      <c r="H27" s="35">
        <f>转换或补录!H27</f>
        <v>0</v>
      </c>
      <c r="I27" s="35">
        <f>转换或补录!I27</f>
        <v>0</v>
      </c>
      <c r="J27" s="21">
        <v>68</v>
      </c>
      <c r="K27" s="35">
        <f>转换或补录!K27</f>
        <v>0</v>
      </c>
      <c r="L27" s="35">
        <f>转换或补录!L27</f>
        <v>0</v>
      </c>
      <c r="M27" s="35">
        <f>转换或补录!M27</f>
        <v>0</v>
      </c>
      <c r="N27" s="21">
        <v>93</v>
      </c>
      <c r="O27" s="35">
        <f>转换或补录!O27</f>
        <v>0</v>
      </c>
      <c r="P27" s="35">
        <f>转换或补录!P27</f>
        <v>0</v>
      </c>
      <c r="Q27" s="35">
        <f>转换或补录!Q27</f>
        <v>0</v>
      </c>
      <c r="R27" s="21">
        <v>118</v>
      </c>
      <c r="S27" s="35">
        <f>转换或补录!S27</f>
        <v>0</v>
      </c>
      <c r="T27" s="35">
        <f>转换或补录!T27</f>
        <v>0</v>
      </c>
      <c r="U27" s="35">
        <f>转换或补录!U27</f>
        <v>0</v>
      </c>
      <c r="V27" s="21">
        <v>143</v>
      </c>
      <c r="W27" s="35">
        <f>转换或补录!W27</f>
        <v>0</v>
      </c>
      <c r="X27" s="35">
        <f>转换或补录!X27</f>
        <v>0</v>
      </c>
      <c r="Y27" s="35">
        <f>转换或补录!Y27</f>
        <v>0</v>
      </c>
      <c r="Z27" s="21">
        <v>168</v>
      </c>
      <c r="AA27" s="35">
        <f>转换或补录!AA27</f>
        <v>0</v>
      </c>
      <c r="AB27" s="35">
        <f>转换或补录!AB27</f>
        <v>0</v>
      </c>
      <c r="AC27" s="37">
        <f>转换或补录!AC27</f>
        <v>0</v>
      </c>
      <c r="AD27" s="25"/>
      <c r="AE27" s="25"/>
      <c r="AF27" s="25"/>
      <c r="AG27" s="26"/>
      <c r="AH27" s="231"/>
      <c r="AI27" s="231"/>
      <c r="AJ27" s="231"/>
    </row>
    <row r="28" spans="1:36" ht="11.25" customHeight="1">
      <c r="A28" s="12"/>
      <c r="B28" s="18">
        <v>19</v>
      </c>
      <c r="C28" s="35">
        <f>转换或补录!C28</f>
        <v>0</v>
      </c>
      <c r="D28" s="35">
        <f>转换或补录!D28</f>
        <v>0</v>
      </c>
      <c r="E28" s="35">
        <f>转换或补录!E28</f>
        <v>0</v>
      </c>
      <c r="F28" s="21">
        <v>44</v>
      </c>
      <c r="G28" s="35">
        <f>转换或补录!G28</f>
        <v>0</v>
      </c>
      <c r="H28" s="35">
        <f>转换或补录!H28</f>
        <v>0</v>
      </c>
      <c r="I28" s="35">
        <f>转换或补录!I28</f>
        <v>0</v>
      </c>
      <c r="J28" s="21">
        <v>69</v>
      </c>
      <c r="K28" s="35">
        <f>转换或补录!K28</f>
        <v>0</v>
      </c>
      <c r="L28" s="35">
        <f>转换或补录!L28</f>
        <v>0</v>
      </c>
      <c r="M28" s="35">
        <f>转换或补录!M28</f>
        <v>0</v>
      </c>
      <c r="N28" s="21">
        <v>94</v>
      </c>
      <c r="O28" s="35">
        <f>转换或补录!O28</f>
        <v>0</v>
      </c>
      <c r="P28" s="35">
        <f>转换或补录!P28</f>
        <v>0</v>
      </c>
      <c r="Q28" s="35">
        <f>转换或补录!Q28</f>
        <v>0</v>
      </c>
      <c r="R28" s="21">
        <v>119</v>
      </c>
      <c r="S28" s="35">
        <f>转换或补录!S28</f>
        <v>0</v>
      </c>
      <c r="T28" s="35">
        <f>转换或补录!T28</f>
        <v>0</v>
      </c>
      <c r="U28" s="35">
        <f>转换或补录!U28</f>
        <v>0</v>
      </c>
      <c r="V28" s="21">
        <v>144</v>
      </c>
      <c r="W28" s="35">
        <f>转换或补录!W28</f>
        <v>0</v>
      </c>
      <c r="X28" s="35">
        <f>转换或补录!X28</f>
        <v>0</v>
      </c>
      <c r="Y28" s="35">
        <f>转换或补录!Y28</f>
        <v>0</v>
      </c>
      <c r="Z28" s="21">
        <v>169</v>
      </c>
      <c r="AA28" s="35">
        <f>转换或补录!AA28</f>
        <v>0</v>
      </c>
      <c r="AB28" s="35">
        <f>转换或补录!AB28</f>
        <v>0</v>
      </c>
      <c r="AC28" s="37">
        <f>转换或补录!AC28</f>
        <v>0</v>
      </c>
      <c r="AD28" s="25"/>
      <c r="AE28" s="25"/>
      <c r="AF28" s="25"/>
      <c r="AG28" s="26"/>
      <c r="AH28" s="231" t="s">
        <v>275</v>
      </c>
      <c r="AI28" s="231" t="s">
        <v>285</v>
      </c>
      <c r="AJ28" s="231">
        <f>C29*2+D29+C32*2+D32+G32*2+H32+H29+I29*2+K29*2+L29+P29+Q29*2+T29+U29*2+W29*2+X29+AA28*2+AB28+AB29+AC29*2</f>
        <v>0</v>
      </c>
    </row>
    <row r="29" spans="1:36" ht="11.25" customHeight="1">
      <c r="A29" s="12"/>
      <c r="B29" s="18">
        <v>20</v>
      </c>
      <c r="C29" s="35">
        <f>转换或补录!C29</f>
        <v>0</v>
      </c>
      <c r="D29" s="35">
        <f>转换或补录!D29</f>
        <v>0</v>
      </c>
      <c r="E29" s="35">
        <f>转换或补录!E29</f>
        <v>0</v>
      </c>
      <c r="F29" s="21">
        <v>45</v>
      </c>
      <c r="G29" s="35">
        <f>转换或补录!G29</f>
        <v>0</v>
      </c>
      <c r="H29" s="35">
        <f>转换或补录!H29</f>
        <v>0</v>
      </c>
      <c r="I29" s="35">
        <f>转换或补录!I29</f>
        <v>0</v>
      </c>
      <c r="J29" s="21">
        <v>70</v>
      </c>
      <c r="K29" s="35">
        <f>转换或补录!K29</f>
        <v>0</v>
      </c>
      <c r="L29" s="35">
        <f>转换或补录!L29</f>
        <v>0</v>
      </c>
      <c r="M29" s="35">
        <f>转换或补录!M29</f>
        <v>0</v>
      </c>
      <c r="N29" s="21">
        <v>95</v>
      </c>
      <c r="O29" s="35">
        <f>转换或补录!O29</f>
        <v>0</v>
      </c>
      <c r="P29" s="35">
        <f>转换或补录!P29</f>
        <v>0</v>
      </c>
      <c r="Q29" s="35">
        <f>转换或补录!Q29</f>
        <v>0</v>
      </c>
      <c r="R29" s="21">
        <v>120</v>
      </c>
      <c r="S29" s="35">
        <f>转换或补录!S29</f>
        <v>0</v>
      </c>
      <c r="T29" s="35">
        <f>转换或补录!T29</f>
        <v>0</v>
      </c>
      <c r="U29" s="35">
        <f>转换或补录!U29</f>
        <v>0</v>
      </c>
      <c r="V29" s="21">
        <v>145</v>
      </c>
      <c r="W29" s="35">
        <f>转换或补录!W29</f>
        <v>0</v>
      </c>
      <c r="X29" s="35">
        <f>转换或补录!X29</f>
        <v>0</v>
      </c>
      <c r="Y29" s="35">
        <f>转换或补录!Y29</f>
        <v>0</v>
      </c>
      <c r="Z29" s="21">
        <v>170</v>
      </c>
      <c r="AA29" s="35">
        <f>转换或补录!AA29</f>
        <v>0</v>
      </c>
      <c r="AB29" s="35">
        <f>转换或补录!AB29</f>
        <v>0</v>
      </c>
      <c r="AC29" s="37">
        <f>转换或补录!AC29</f>
        <v>0</v>
      </c>
      <c r="AD29" s="25"/>
      <c r="AE29" s="25"/>
      <c r="AF29" s="25"/>
      <c r="AG29" s="26"/>
      <c r="AH29" s="231"/>
      <c r="AI29" s="231"/>
      <c r="AJ29" s="231"/>
    </row>
    <row r="30" spans="1:36" ht="11.25" customHeight="1">
      <c r="A30" s="12"/>
      <c r="B30" s="18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5"/>
      <c r="AE30" s="25"/>
      <c r="AF30" s="25"/>
      <c r="AG30" s="26"/>
      <c r="AH30" s="231" t="s">
        <v>286</v>
      </c>
      <c r="AI30" s="231" t="s">
        <v>285</v>
      </c>
      <c r="AJ30" s="231">
        <f>D33+E33*2+G33*2+H33+K32*2+L32+K33*2+L33+P32+Q32*2+P33+Q33*2+T32+U32*2+T33+U33*2+W32*2+X32+AA32*2+AB32</f>
        <v>0</v>
      </c>
    </row>
    <row r="31" spans="1:36" ht="11.25" customHeight="1">
      <c r="A31" s="12"/>
      <c r="B31" s="18"/>
      <c r="C31" s="21" t="s">
        <v>263</v>
      </c>
      <c r="D31" s="21" t="s">
        <v>264</v>
      </c>
      <c r="E31" s="21" t="s">
        <v>265</v>
      </c>
      <c r="F31" s="21"/>
      <c r="G31" s="21" t="s">
        <v>263</v>
      </c>
      <c r="H31" s="21" t="s">
        <v>264</v>
      </c>
      <c r="I31" s="21" t="s">
        <v>265</v>
      </c>
      <c r="J31" s="21"/>
      <c r="K31" s="21" t="s">
        <v>263</v>
      </c>
      <c r="L31" s="21" t="s">
        <v>264</v>
      </c>
      <c r="M31" s="21" t="s">
        <v>265</v>
      </c>
      <c r="N31" s="21"/>
      <c r="O31" s="21" t="s">
        <v>263</v>
      </c>
      <c r="P31" s="21" t="s">
        <v>264</v>
      </c>
      <c r="Q31" s="21" t="s">
        <v>265</v>
      </c>
      <c r="R31" s="21"/>
      <c r="S31" s="21" t="s">
        <v>263</v>
      </c>
      <c r="T31" s="21" t="s">
        <v>264</v>
      </c>
      <c r="U31" s="21" t="s">
        <v>265</v>
      </c>
      <c r="V31" s="21"/>
      <c r="W31" s="21" t="s">
        <v>263</v>
      </c>
      <c r="X31" s="21" t="s">
        <v>264</v>
      </c>
      <c r="Y31" s="21" t="s">
        <v>265</v>
      </c>
      <c r="Z31" s="21"/>
      <c r="AA31" s="21" t="s">
        <v>263</v>
      </c>
      <c r="AB31" s="21" t="s">
        <v>264</v>
      </c>
      <c r="AC31" s="21" t="s">
        <v>265</v>
      </c>
      <c r="AD31" s="25"/>
      <c r="AE31" s="25"/>
      <c r="AF31" s="25"/>
      <c r="AG31" s="26"/>
      <c r="AH31" s="231"/>
      <c r="AI31" s="231"/>
      <c r="AJ31" s="231"/>
    </row>
    <row r="32" spans="1:36" ht="11.25" customHeight="1">
      <c r="A32" s="12"/>
      <c r="B32" s="18">
        <v>21</v>
      </c>
      <c r="C32" s="35">
        <f>转换或补录!C32</f>
        <v>0</v>
      </c>
      <c r="D32" s="35">
        <f>转换或补录!D32</f>
        <v>0</v>
      </c>
      <c r="E32" s="35">
        <f>转换或补录!E32</f>
        <v>0</v>
      </c>
      <c r="F32" s="21">
        <v>46</v>
      </c>
      <c r="G32" s="35">
        <f>转换或补录!G32</f>
        <v>0</v>
      </c>
      <c r="H32" s="35">
        <f>转换或补录!H32</f>
        <v>0</v>
      </c>
      <c r="I32" s="35">
        <f>转换或补录!I32</f>
        <v>0</v>
      </c>
      <c r="J32" s="21">
        <v>71</v>
      </c>
      <c r="K32" s="35">
        <f>转换或补录!K32</f>
        <v>0</v>
      </c>
      <c r="L32" s="35">
        <f>转换或补录!L32</f>
        <v>0</v>
      </c>
      <c r="M32" s="35">
        <f>转换或补录!M32</f>
        <v>0</v>
      </c>
      <c r="N32" s="21">
        <v>96</v>
      </c>
      <c r="O32" s="35">
        <f>转换或补录!O32</f>
        <v>0</v>
      </c>
      <c r="P32" s="35">
        <f>转换或补录!P32</f>
        <v>0</v>
      </c>
      <c r="Q32" s="35">
        <f>转换或补录!Q32</f>
        <v>0</v>
      </c>
      <c r="R32" s="21">
        <v>121</v>
      </c>
      <c r="S32" s="35">
        <f>转换或补录!S32</f>
        <v>0</v>
      </c>
      <c r="T32" s="35">
        <f>转换或补录!T32</f>
        <v>0</v>
      </c>
      <c r="U32" s="35">
        <f>转换或补录!U32</f>
        <v>0</v>
      </c>
      <c r="V32" s="21">
        <v>146</v>
      </c>
      <c r="W32" s="35">
        <f>转换或补录!W32</f>
        <v>0</v>
      </c>
      <c r="X32" s="35">
        <f>转换或补录!X32</f>
        <v>0</v>
      </c>
      <c r="Y32" s="35">
        <f>转换或补录!Y32</f>
        <v>0</v>
      </c>
      <c r="Z32" s="21">
        <v>171</v>
      </c>
      <c r="AA32" s="35">
        <f>转换或补录!AA32</f>
        <v>0</v>
      </c>
      <c r="AB32" s="35">
        <f>转换或补录!AB32</f>
        <v>0</v>
      </c>
      <c r="AC32" s="37">
        <f>转换或补录!AC32</f>
        <v>0</v>
      </c>
      <c r="AD32" s="25"/>
      <c r="AE32" s="25"/>
      <c r="AF32" s="25"/>
      <c r="AG32" s="26"/>
      <c r="AH32" s="231" t="s">
        <v>287</v>
      </c>
      <c r="AI32" s="231" t="s">
        <v>285</v>
      </c>
      <c r="AJ32" s="231">
        <f>D34+E34*2+D35+E35*2+G34*2+H34+K34*2+L34+O34*2+P34+T34+U34*2+W33*2+X33+W34*2+X34+AA34*2+AB34+AB33+AC33*2</f>
        <v>0</v>
      </c>
    </row>
    <row r="33" spans="1:36" ht="11.25" customHeight="1">
      <c r="A33" s="12"/>
      <c r="B33" s="18">
        <v>22</v>
      </c>
      <c r="C33" s="35">
        <f>转换或补录!C33</f>
        <v>0</v>
      </c>
      <c r="D33" s="35">
        <f>转换或补录!D33</f>
        <v>0</v>
      </c>
      <c r="E33" s="35">
        <f>转换或补录!E33</f>
        <v>0</v>
      </c>
      <c r="F33" s="21">
        <v>47</v>
      </c>
      <c r="G33" s="35">
        <f>转换或补录!G33</f>
        <v>0</v>
      </c>
      <c r="H33" s="35">
        <f>转换或补录!H33</f>
        <v>0</v>
      </c>
      <c r="I33" s="35">
        <f>转换或补录!I33</f>
        <v>0</v>
      </c>
      <c r="J33" s="21">
        <v>72</v>
      </c>
      <c r="K33" s="35">
        <f>转换或补录!K33</f>
        <v>0</v>
      </c>
      <c r="L33" s="35">
        <f>转换或补录!L33</f>
        <v>0</v>
      </c>
      <c r="M33" s="35">
        <f>转换或补录!M33</f>
        <v>0</v>
      </c>
      <c r="N33" s="21">
        <v>97</v>
      </c>
      <c r="O33" s="35">
        <f>转换或补录!O33</f>
        <v>0</v>
      </c>
      <c r="P33" s="35">
        <f>转换或补录!P33</f>
        <v>0</v>
      </c>
      <c r="Q33" s="35">
        <f>转换或补录!Q33</f>
        <v>0</v>
      </c>
      <c r="R33" s="21">
        <v>122</v>
      </c>
      <c r="S33" s="35">
        <f>转换或补录!S33</f>
        <v>0</v>
      </c>
      <c r="T33" s="35">
        <f>转换或补录!T33</f>
        <v>0</v>
      </c>
      <c r="U33" s="35">
        <f>转换或补录!U33</f>
        <v>0</v>
      </c>
      <c r="V33" s="21">
        <v>147</v>
      </c>
      <c r="W33" s="35">
        <f>转换或补录!W33</f>
        <v>0</v>
      </c>
      <c r="X33" s="35">
        <f>转换或补录!X33</f>
        <v>0</v>
      </c>
      <c r="Y33" s="35">
        <f>转换或补录!Y33</f>
        <v>0</v>
      </c>
      <c r="Z33" s="21">
        <v>172</v>
      </c>
      <c r="AA33" s="35">
        <f>转换或补录!AA33</f>
        <v>0</v>
      </c>
      <c r="AB33" s="35">
        <f>转换或补录!AB33</f>
        <v>0</v>
      </c>
      <c r="AC33" s="37">
        <f>转换或补录!AC33</f>
        <v>0</v>
      </c>
      <c r="AD33" s="25"/>
      <c r="AE33" s="25"/>
      <c r="AF33" s="25"/>
      <c r="AG33" s="26"/>
      <c r="AH33" s="231"/>
      <c r="AI33" s="231"/>
      <c r="AJ33" s="231"/>
    </row>
    <row r="34" spans="1:36" ht="11.25" customHeight="1">
      <c r="A34" s="12"/>
      <c r="B34" s="18">
        <v>23</v>
      </c>
      <c r="C34" s="35">
        <f>转换或补录!C34</f>
        <v>0</v>
      </c>
      <c r="D34" s="35">
        <f>转换或补录!D34</f>
        <v>0</v>
      </c>
      <c r="E34" s="35">
        <f>转换或补录!E34</f>
        <v>0</v>
      </c>
      <c r="F34" s="21">
        <v>48</v>
      </c>
      <c r="G34" s="35">
        <f>转换或补录!G34</f>
        <v>0</v>
      </c>
      <c r="H34" s="35">
        <f>转换或补录!H34</f>
        <v>0</v>
      </c>
      <c r="I34" s="35">
        <f>转换或补录!I34</f>
        <v>0</v>
      </c>
      <c r="J34" s="21">
        <v>73</v>
      </c>
      <c r="K34" s="35">
        <f>转换或补录!K34</f>
        <v>0</v>
      </c>
      <c r="L34" s="35">
        <f>转换或补录!L34</f>
        <v>0</v>
      </c>
      <c r="M34" s="35">
        <f>转换或补录!M34</f>
        <v>0</v>
      </c>
      <c r="N34" s="21">
        <v>98</v>
      </c>
      <c r="O34" s="35">
        <f>转换或补录!O34</f>
        <v>0</v>
      </c>
      <c r="P34" s="35">
        <f>转换或补录!P34</f>
        <v>0</v>
      </c>
      <c r="Q34" s="35">
        <f>转换或补录!Q34</f>
        <v>0</v>
      </c>
      <c r="R34" s="21">
        <v>123</v>
      </c>
      <c r="S34" s="35">
        <f>转换或补录!S34</f>
        <v>0</v>
      </c>
      <c r="T34" s="35">
        <f>转换或补录!T34</f>
        <v>0</v>
      </c>
      <c r="U34" s="35">
        <f>转换或补录!U34</f>
        <v>0</v>
      </c>
      <c r="V34" s="21">
        <v>148</v>
      </c>
      <c r="W34" s="35">
        <f>转换或补录!W34</f>
        <v>0</v>
      </c>
      <c r="X34" s="35">
        <f>转换或补录!X34</f>
        <v>0</v>
      </c>
      <c r="Y34" s="35">
        <f>转换或补录!Y34</f>
        <v>0</v>
      </c>
      <c r="Z34" s="21">
        <v>173</v>
      </c>
      <c r="AA34" s="35">
        <f>转换或补录!AA34</f>
        <v>0</v>
      </c>
      <c r="AB34" s="35">
        <f>转换或补录!AB34</f>
        <v>0</v>
      </c>
      <c r="AC34" s="37">
        <f>转换或补录!AC34</f>
        <v>0</v>
      </c>
      <c r="AD34" s="25"/>
      <c r="AE34" s="25"/>
      <c r="AF34" s="25"/>
      <c r="AG34" s="26"/>
      <c r="AH34" s="231" t="s">
        <v>276</v>
      </c>
      <c r="AI34" s="231" t="s">
        <v>285</v>
      </c>
      <c r="AJ34" s="231">
        <f>C36*2+D36+G35*2+H35+G36*2+H36+K35*2+L35+L36+M36*2+O35*2+P35+P36+Q36*2+S35*2+T35+T36+U36*2+W35*2+X35+W36*2+X36+AA35*2+AB35+AB36+AC36*2</f>
        <v>0</v>
      </c>
    </row>
    <row r="35" spans="1:36" ht="11.25" customHeight="1">
      <c r="A35" s="12"/>
      <c r="B35" s="18">
        <v>24</v>
      </c>
      <c r="C35" s="35">
        <f>转换或补录!C35</f>
        <v>0</v>
      </c>
      <c r="D35" s="35">
        <f>转换或补录!D35</f>
        <v>0</v>
      </c>
      <c r="E35" s="35">
        <f>转换或补录!E35</f>
        <v>0</v>
      </c>
      <c r="F35" s="21">
        <v>49</v>
      </c>
      <c r="G35" s="35">
        <f>转换或补录!G35</f>
        <v>0</v>
      </c>
      <c r="H35" s="35">
        <f>转换或补录!H35</f>
        <v>0</v>
      </c>
      <c r="I35" s="35">
        <f>转换或补录!I35</f>
        <v>0</v>
      </c>
      <c r="J35" s="21">
        <v>74</v>
      </c>
      <c r="K35" s="35">
        <f>转换或补录!K35</f>
        <v>0</v>
      </c>
      <c r="L35" s="35">
        <f>转换或补录!L35</f>
        <v>0</v>
      </c>
      <c r="M35" s="35">
        <f>转换或补录!M35</f>
        <v>0</v>
      </c>
      <c r="N35" s="21">
        <v>99</v>
      </c>
      <c r="O35" s="35">
        <f>转换或补录!O35</f>
        <v>0</v>
      </c>
      <c r="P35" s="35">
        <f>转换或补录!P35</f>
        <v>0</v>
      </c>
      <c r="Q35" s="35">
        <f>转换或补录!Q35</f>
        <v>0</v>
      </c>
      <c r="R35" s="21">
        <v>124</v>
      </c>
      <c r="S35" s="35">
        <f>转换或补录!S35</f>
        <v>0</v>
      </c>
      <c r="T35" s="35">
        <f>转换或补录!T35</f>
        <v>0</v>
      </c>
      <c r="U35" s="35">
        <f>转换或补录!U35</f>
        <v>0</v>
      </c>
      <c r="V35" s="21">
        <v>149</v>
      </c>
      <c r="W35" s="35">
        <f>转换或补录!W35</f>
        <v>0</v>
      </c>
      <c r="X35" s="35">
        <f>转换或补录!X35</f>
        <v>0</v>
      </c>
      <c r="Y35" s="35">
        <f>转换或补录!Y35</f>
        <v>0</v>
      </c>
      <c r="Z35" s="21">
        <v>174</v>
      </c>
      <c r="AA35" s="35">
        <f>转换或补录!AA35</f>
        <v>0</v>
      </c>
      <c r="AB35" s="35">
        <f>转换或补录!AB35</f>
        <v>0</v>
      </c>
      <c r="AC35" s="37">
        <f>转换或补录!AC35</f>
        <v>0</v>
      </c>
      <c r="AD35" s="25"/>
      <c r="AE35" s="25"/>
      <c r="AF35" s="25"/>
      <c r="AG35" s="26"/>
      <c r="AH35" s="231"/>
      <c r="AI35" s="231"/>
      <c r="AJ35" s="231"/>
    </row>
    <row r="36" spans="1:36" ht="11.25" customHeight="1">
      <c r="A36" s="12"/>
      <c r="B36" s="27">
        <v>25</v>
      </c>
      <c r="C36" s="38">
        <f>转换或补录!C36</f>
        <v>0</v>
      </c>
      <c r="D36" s="38">
        <f>转换或补录!D36</f>
        <v>0</v>
      </c>
      <c r="E36" s="38">
        <f>转换或补录!E36</f>
        <v>0</v>
      </c>
      <c r="F36" s="30">
        <v>50</v>
      </c>
      <c r="G36" s="38">
        <f>转换或补录!G36</f>
        <v>0</v>
      </c>
      <c r="H36" s="38">
        <f>转换或补录!H36</f>
        <v>0</v>
      </c>
      <c r="I36" s="38">
        <f>转换或补录!I36</f>
        <v>0</v>
      </c>
      <c r="J36" s="30">
        <v>75</v>
      </c>
      <c r="K36" s="38">
        <f>转换或补录!K36</f>
        <v>0</v>
      </c>
      <c r="L36" s="38">
        <f>转换或补录!L36</f>
        <v>0</v>
      </c>
      <c r="M36" s="38">
        <f>转换或补录!M36</f>
        <v>0</v>
      </c>
      <c r="N36" s="30">
        <v>100</v>
      </c>
      <c r="O36" s="38">
        <f>转换或补录!O36</f>
        <v>0</v>
      </c>
      <c r="P36" s="38">
        <f>转换或补录!P36</f>
        <v>0</v>
      </c>
      <c r="Q36" s="38">
        <f>转换或补录!Q36</f>
        <v>0</v>
      </c>
      <c r="R36" s="30">
        <v>125</v>
      </c>
      <c r="S36" s="38">
        <f>转换或补录!S36</f>
        <v>0</v>
      </c>
      <c r="T36" s="38">
        <f>转换或补录!T36</f>
        <v>0</v>
      </c>
      <c r="U36" s="38">
        <f>转换或补录!U36</f>
        <v>0</v>
      </c>
      <c r="V36" s="30">
        <v>150</v>
      </c>
      <c r="W36" s="38">
        <f>转换或补录!W36</f>
        <v>0</v>
      </c>
      <c r="X36" s="38">
        <f>转换或补录!X36</f>
        <v>0</v>
      </c>
      <c r="Y36" s="38">
        <f>转换或补录!Y36</f>
        <v>0</v>
      </c>
      <c r="Z36" s="30">
        <v>175</v>
      </c>
      <c r="AA36" s="38">
        <f>转换或补录!AA36</f>
        <v>0</v>
      </c>
      <c r="AB36" s="38">
        <f>转换或补录!AB36</f>
        <v>0</v>
      </c>
      <c r="AC36" s="39">
        <f>转换或补录!AC36</f>
        <v>0</v>
      </c>
      <c r="AD36" s="31"/>
      <c r="AE36" s="31"/>
      <c r="AF36" s="31"/>
      <c r="AG36" s="32"/>
      <c r="AH36" s="13"/>
      <c r="AI36" s="13"/>
      <c r="AJ36" s="13"/>
    </row>
  </sheetData>
  <sheetProtection password="EFCF" sheet="1"/>
  <mergeCells count="68">
    <mergeCell ref="A2:D2"/>
    <mergeCell ref="E2:F2"/>
    <mergeCell ref="G2:P2"/>
    <mergeCell ref="Q2:R2"/>
    <mergeCell ref="S2:X2"/>
    <mergeCell ref="Y2:Z2"/>
    <mergeCell ref="AA2:AC2"/>
    <mergeCell ref="AD2:AG2"/>
    <mergeCell ref="V1:X1"/>
    <mergeCell ref="Y1:Z1"/>
    <mergeCell ref="AA1:AC1"/>
    <mergeCell ref="AD1:AG1"/>
    <mergeCell ref="L1:N1"/>
    <mergeCell ref="O1:P1"/>
    <mergeCell ref="Q1:S1"/>
    <mergeCell ref="T1:U1"/>
    <mergeCell ref="A1:D1"/>
    <mergeCell ref="E1:F1"/>
    <mergeCell ref="G1:I1"/>
    <mergeCell ref="J1:K1"/>
    <mergeCell ref="AH32:AH33"/>
    <mergeCell ref="AI32:AI33"/>
    <mergeCell ref="AJ32:AJ33"/>
    <mergeCell ref="AH34:AH35"/>
    <mergeCell ref="AI34:AI35"/>
    <mergeCell ref="AJ34:AJ35"/>
    <mergeCell ref="AH28:AH29"/>
    <mergeCell ref="AI28:AI29"/>
    <mergeCell ref="AJ28:AJ29"/>
    <mergeCell ref="AH30:AH31"/>
    <mergeCell ref="AI30:AI31"/>
    <mergeCell ref="AJ30:AJ31"/>
    <mergeCell ref="AH24:AH25"/>
    <mergeCell ref="AI24:AI25"/>
    <mergeCell ref="AJ24:AJ25"/>
    <mergeCell ref="AH26:AH27"/>
    <mergeCell ref="AI26:AI27"/>
    <mergeCell ref="AJ26:AJ27"/>
    <mergeCell ref="AH20:AH21"/>
    <mergeCell ref="AI20:AI21"/>
    <mergeCell ref="AJ20:AJ21"/>
    <mergeCell ref="AH22:AH23"/>
    <mergeCell ref="AI22:AI23"/>
    <mergeCell ref="AJ22:AJ23"/>
    <mergeCell ref="AH16:AH17"/>
    <mergeCell ref="AI16:AI17"/>
    <mergeCell ref="AJ16:AJ17"/>
    <mergeCell ref="AH18:AH19"/>
    <mergeCell ref="AI18:AI19"/>
    <mergeCell ref="AJ18:AJ19"/>
    <mergeCell ref="AH12:AH13"/>
    <mergeCell ref="AI12:AI13"/>
    <mergeCell ref="AJ12:AJ13"/>
    <mergeCell ref="AH14:AH15"/>
    <mergeCell ref="AI14:AI15"/>
    <mergeCell ref="AJ14:AJ15"/>
    <mergeCell ref="AH8:AH9"/>
    <mergeCell ref="AI8:AI9"/>
    <mergeCell ref="AJ8:AJ9"/>
    <mergeCell ref="AH10:AH11"/>
    <mergeCell ref="AI10:AI11"/>
    <mergeCell ref="AJ10:AJ11"/>
    <mergeCell ref="AH4:AH5"/>
    <mergeCell ref="AI4:AI5"/>
    <mergeCell ref="AJ4:AJ5"/>
    <mergeCell ref="AH6:AH7"/>
    <mergeCell ref="AI6:AI7"/>
    <mergeCell ref="AJ6:AJ7"/>
  </mergeCells>
  <pageMargins left="0.75" right="0.75" top="1" bottom="1" header="0.5" footer="0.5"/>
  <pageSetup orientation="portrait" paperSize="9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0EF7E01-75BB-4678-BEDA-22EF67E0B9A9}">
  <sheetPr codeName="Sheet4"/>
  <dimension ref="A1:K18"/>
  <sheetViews>
    <sheetView workbookViewId="0" topLeftCell="A2">
      <selection pane="topLeft" activeCell="L6" sqref="L6"/>
    </sheetView>
  </sheetViews>
  <sheetFormatPr defaultColWidth="9" defaultRowHeight="22.5" customHeight="1"/>
  <cols>
    <col min="1" max="1" width="6.75" style="1" customWidth="1"/>
    <col min="2" max="2" width="8.25" style="1" customWidth="1"/>
    <col min="3" max="16384" width="9" style="1"/>
  </cols>
  <sheetData>
    <row r="1" spans="1:10" ht="22.5" customHeight="1">
      <c r="A1" s="235" t="s">
        <v>154</v>
      </c>
      <c r="B1" s="235"/>
      <c r="C1" s="235"/>
      <c r="D1" s="235"/>
      <c r="E1" s="235"/>
      <c r="J1" s="186"/>
    </row>
    <row r="2" spans="1:11" ht="22.5" customHeight="1">
      <c r="A2" s="3" t="s">
        <v>221</v>
      </c>
      <c r="B2" s="3" t="s">
        <v>172</v>
      </c>
      <c r="C2" s="3" t="s">
        <v>219</v>
      </c>
      <c r="D2" s="3" t="s">
        <v>220</v>
      </c>
      <c r="E2" s="3" t="s">
        <v>173</v>
      </c>
      <c r="G2" s="56" t="s">
        <v>221</v>
      </c>
      <c r="H2" s="56" t="s">
        <v>388</v>
      </c>
      <c r="I2" s="186"/>
      <c r="J2" s="186"/>
      <c r="K2" s="186"/>
    </row>
    <row r="3" spans="1:11" ht="16.5" customHeight="1">
      <c r="A3" s="40" t="s">
        <v>176</v>
      </c>
      <c r="B3" s="41">
        <f>统分!AJ4</f>
        <v>0</v>
      </c>
      <c r="C3" s="41">
        <f>IF(转换或补录!L1="女",IF(B3&lt;=3,1,IF(B3&lt;=5,2,IF(B3&lt;=7,3,IF(B3&lt;=8,4,IF(B3&lt;=10,5,""))))),IF(B3&lt;=2,1,IF(B3&lt;=3,2,IF(B3&lt;=5,3,IF(B3&lt;=7,4,IF(B3&lt;=10,5,""))))))</f>
        <v>1</v>
      </c>
      <c r="D3" s="41">
        <f>IF(转换或补录!L1="女",IF(B3&lt;=10,"",IF(B3&lt;=12,6,IF(B3&lt;=14,7,IF(B3&lt;=16,8,IF(B3&lt;=17,9,IF(B3&lt;=20,10,"")))))),IF(B3&lt;=10,"",IF(B3&lt;=12,6,IF(B3&lt;=13,7,IF(B3&lt;=15,8,IF(B3&lt;=17,9,IF(B3&lt;=20,10,"")))))))</f>
      </c>
      <c r="E3" s="41">
        <f t="shared" si="0" ref="E3:E18">SUM(C3:D3)</f>
        <v>1</v>
      </c>
      <c r="G3" s="40" t="s">
        <v>176</v>
      </c>
      <c r="H3" s="41">
        <f>E3</f>
        <v>1</v>
      </c>
      <c r="I3" s="186"/>
      <c r="J3" s="186"/>
      <c r="K3" s="186"/>
    </row>
    <row r="4" spans="1:11" ht="22.5" customHeight="1">
      <c r="A4" s="40" t="s">
        <v>177</v>
      </c>
      <c r="B4" s="41">
        <f>统分!AJ6</f>
        <v>0</v>
      </c>
      <c r="C4" s="41">
        <f>IF(转换或补录!L1="女",IF(B4&lt;=3,1,IF(B4&lt;=5,2,IF(B4&lt;=6,3,IF(B4&lt;=7,4,IF(B4&lt;=8,5,""))))),IF(B4&lt;=3,1,IF(B4&lt;=4,2,IF(B4&lt;=6,3,IF(B4&lt;=7,4,IF(B4&lt;=8,5,""))))))</f>
        <v>1</v>
      </c>
      <c r="D4" s="41">
        <f>IF(转换或补录!L1="女",IF(B4&lt;=8,"",IF(B4&lt;=9,6,IF(B4&lt;=10,7,IF(B4&lt;=11,8,IF(B4&lt;=12,9,IF(B4&lt;=13,10,"")))))),IF(B4&lt;=8,"",IF(B4&lt;=9,6,IF(B4&lt;=10,7,IF(B4&lt;=11,8,IF(B4&lt;=12,9,IF(B4&lt;=13,10,"")))))))</f>
      </c>
      <c r="E4" s="41">
        <f t="shared" si="0"/>
        <v>1</v>
      </c>
      <c r="G4" s="40" t="s">
        <v>177</v>
      </c>
      <c r="H4" s="41">
        <f>E4</f>
        <v>1</v>
      </c>
      <c r="I4" s="186"/>
      <c r="J4" s="185"/>
      <c r="K4" s="186"/>
    </row>
    <row r="5" spans="1:11" ht="22.5" customHeight="1">
      <c r="A5" s="40" t="s">
        <v>178</v>
      </c>
      <c r="B5" s="41">
        <f>统分!AJ8</f>
        <v>0</v>
      </c>
      <c r="C5" s="41">
        <f>IF(转换或补录!L1="女",IF(B5&lt;=5,1,IF(B5&lt;=7,2,IF(B5&lt;=9,3,IF(B5&lt;=11,4,IF(B5&lt;=13,5,""))))),IF(B5&lt;=6,1,IF(B5&lt;=8,2,IF(B5&lt;=10,3,IF(B5&lt;=12,4,IF(B5&lt;=15,5,""))))))</f>
        <v>1</v>
      </c>
      <c r="D5" s="41">
        <f>IF(转换或补录!L1="女",IF(B5&lt;=13,"",IF(B5&lt;=16,6,IF(B5&lt;=18,7,IF(B5&lt;=20,8,IF(B5&lt;=22,9,IF(B5&lt;=26,10,"")))))),IF(B5&lt;=15,"",IF(B5&lt;=17,6,IF(B5&lt;=19,7,IF(B5&lt;=21,8,IF(B5&lt;=23,9,IF(B5&lt;=26,10,"")))))))</f>
      </c>
      <c r="E5" s="41">
        <f t="shared" si="0"/>
        <v>1</v>
      </c>
      <c r="G5" s="40" t="s">
        <v>178</v>
      </c>
      <c r="H5" s="41">
        <f t="shared" si="1" ref="H5:H18">E5</f>
        <v>1</v>
      </c>
      <c r="I5" s="186"/>
      <c r="J5" s="186"/>
      <c r="K5" s="186"/>
    </row>
    <row r="6" spans="1:11" ht="22.5" customHeight="1">
      <c r="A6" s="40" t="s">
        <v>179</v>
      </c>
      <c r="B6" s="41">
        <f>统分!AJ10</f>
        <v>0</v>
      </c>
      <c r="C6" s="41">
        <f>IF(转换或补录!L1="女",IF(B6&lt;=3,1,IF(B6&lt;=5,2,IF(B6&lt;=7,3,IF(B6&lt;=9,4,IF(B6&lt;=11,5,""))))),IF(B6&lt;=5,1,IF(B6&lt;=6,2,IF(B6&lt;=8,3,IF(B6&lt;=10,4,IF(B6&lt;=12,5,""))))))</f>
        <v>1</v>
      </c>
      <c r="D6" s="41">
        <f>IF(转换或补录!L1="女",IF(B6&lt;=11,"",IF(B6&lt;=13,6,IF(B6&lt;=15,7,IF(B6&lt;=17,8,IF(B6&lt;=19,9,IF(B6&lt;=26,10,"")))))),IF(B6&lt;=12,"",IF(B6&lt;=14,6,IF(B6&lt;=16,7,IF(B6&lt;=18,8,IF(B6&lt;=20,9,IF(B6&lt;=26,10,"")))))))</f>
      </c>
      <c r="E6" s="41">
        <f t="shared" si="0"/>
        <v>1</v>
      </c>
      <c r="G6" s="40" t="s">
        <v>179</v>
      </c>
      <c r="H6" s="41">
        <f t="shared" si="1"/>
        <v>1</v>
      </c>
      <c r="I6" s="186"/>
      <c r="J6" s="186"/>
      <c r="K6" s="186"/>
    </row>
    <row r="7" spans="1:11" ht="22.5" customHeight="1">
      <c r="A7" s="40" t="s">
        <v>180</v>
      </c>
      <c r="B7" s="41">
        <f>统分!AJ12</f>
        <v>0</v>
      </c>
      <c r="C7" s="41">
        <f>IF(转换或补录!L1="女",IF(B7&lt;=2,1,IF(B7&lt;=5,2,IF(B7&lt;=7,3,IF(B7&lt;=9,4,IF(B7&lt;=12,5,""))))),IF(B7&lt;=3,1,IF(B7&lt;=5,2,IF(B7&lt;=7,3,IF(B7&lt;=9,4,IF(B7&lt;=12,5,""))))))</f>
        <v>1</v>
      </c>
      <c r="D7" s="41">
        <f>IF(转换或补录!L1="女",IF(B7&lt;=12,"",IF(B7&lt;=15,6,IF(B7&lt;=17,7,IF(B7&lt;=19,8,IF(B7&lt;=22,9,IF(B7&lt;=26,10,"")))))),IF(B7&lt;=12,"",IF(B7&lt;=14,6,IF(B7&lt;=17,7,IF(B7&lt;=19,8,IF(B7&lt;=21,9,IF(B7&lt;=26,10,"")))))))</f>
      </c>
      <c r="E7" s="41">
        <f t="shared" si="0"/>
        <v>1</v>
      </c>
      <c r="G7" s="40" t="s">
        <v>180</v>
      </c>
      <c r="H7" s="41">
        <f t="shared" si="1"/>
        <v>1</v>
      </c>
      <c r="J7" s="184"/>
      <c r="K7" s="186"/>
    </row>
    <row r="8" spans="1:11" ht="22.5" customHeight="1">
      <c r="A8" s="40" t="s">
        <v>181</v>
      </c>
      <c r="B8" s="41">
        <f>统分!AJ14</f>
        <v>0</v>
      </c>
      <c r="C8" s="41">
        <f>IF(转换或补录!L1="女",IF(B8&lt;=5,1,IF(B8&lt;=7,2,IF(B8&lt;=8,3,IF(B8&lt;=10,4,IF(B8&lt;=12,5,""))))),IF(B8&lt;=5,1,IF(B8&lt;=6,2,IF(B8&lt;=8,3,IF(B8&lt;=10,4,IF(B8&lt;=12,5,""))))))</f>
        <v>1</v>
      </c>
      <c r="D8" s="41">
        <f>IF(转换或补录!L1="女",IF(B8&lt;=12,"",IF(B8&lt;=14,6,IF(B8&lt;=16,7,IF(B8&lt;=17,8,IF(B8&lt;=19,9,IF(B8&lt;=20,10,"")))))),IF(B8&lt;=12,"",IF(B8&lt;=14,6,IF(B8&lt;=16,7,IF(B8&lt;=17,8,IF(B8&lt;=19,9,IF(B8&lt;=20,10,"")))))))</f>
      </c>
      <c r="E8" s="41">
        <f t="shared" si="0"/>
        <v>1</v>
      </c>
      <c r="G8" s="40" t="s">
        <v>181</v>
      </c>
      <c r="H8" s="41">
        <f t="shared" si="1"/>
        <v>1</v>
      </c>
      <c r="J8" s="186"/>
      <c r="K8" s="186"/>
    </row>
    <row r="9" spans="1:8" ht="22.5" customHeight="1">
      <c r="A9" s="40" t="s">
        <v>182</v>
      </c>
      <c r="B9" s="41">
        <f>统分!AJ16</f>
        <v>0</v>
      </c>
      <c r="C9" s="41">
        <f>IF(转换或补录!L1="女",IF(B9&lt;=1,1,IF(B9&lt;=3,2,IF(B9&lt;=5,3,IF(B9&lt;=7,4,IF(B9&lt;=10,5,""))))),IF(B9&lt;=1,1,IF(B9&lt;=3,2,IF(B9&lt;=6,3,IF(B9&lt;=8,4,IF(B9&lt;=10,5,""))))))</f>
        <v>1</v>
      </c>
      <c r="D9" s="41">
        <f>IF(转换或补录!L1="女",IF(B9&lt;=10,"",IF(B9&lt;=13,6,IF(B9&lt;=15,7,IF(B9&lt;=17,8,IF(B9&lt;=20,9,IF(B9&lt;=26,10,"")))))),IF(B9&lt;=10,"",IF(B9&lt;=13,6,IF(B9&lt;=15,7,IF(B9&lt;=18,8,IF(B9&lt;=20,9,IF(B9&lt;=26,10,"")))))))</f>
      </c>
      <c r="E9" s="41">
        <f t="shared" si="0"/>
        <v>1</v>
      </c>
      <c r="G9" s="40" t="s">
        <v>182</v>
      </c>
      <c r="H9" s="41">
        <f t="shared" si="1"/>
        <v>1</v>
      </c>
    </row>
    <row r="10" spans="1:8" ht="22.5" customHeight="1">
      <c r="A10" s="40" t="s">
        <v>284</v>
      </c>
      <c r="B10" s="41">
        <f>统分!AJ18</f>
        <v>0</v>
      </c>
      <c r="C10" s="41">
        <f>IF(转换或补录!L1="女",IF(B10&lt;=4,1,IF(B10&lt;=5,2,IF(B10&lt;=7,3,IF(B10&lt;=8,4,IF(B10&lt;=10,5,""))))),IF(B10&lt;=3,1,IF(B10&lt;=5,2,IF(B10&lt;=6,3,IF(B10&lt;=7,4,IF(B10&lt;=9,5,""))))))</f>
        <v>1</v>
      </c>
      <c r="D10" s="41">
        <f>IF(转换或补录!L1="女",IF(B10&lt;=10,"",IF(B10&lt;=12,6,IF(B10&lt;=13,7,IF(B10&lt;=15,8,IF(B10&lt;=17,9,IF(B10&lt;=20,10,"")))))),IF(B10&lt;=9,"",IF(B10&lt;=11,6,IF(B10&lt;=12,7,IF(B10&lt;=14,8,IF(B10&lt;=15,9,IF(B10&lt;=20,10,"")))))))</f>
      </c>
      <c r="E10" s="41">
        <f t="shared" si="0"/>
        <v>1</v>
      </c>
      <c r="G10" s="40" t="s">
        <v>284</v>
      </c>
      <c r="H10" s="41">
        <f t="shared" si="1"/>
        <v>1</v>
      </c>
    </row>
    <row r="11" spans="1:8" ht="22.5" customHeight="1">
      <c r="A11" s="40" t="s">
        <v>183</v>
      </c>
      <c r="B11" s="41">
        <f>统分!AJ20</f>
        <v>0</v>
      </c>
      <c r="C11" s="41">
        <f>IF(转换或补录!L1="女",IF(B11&lt;=3,1,IF(B11&lt;=4,2,IF(B11&lt;=6,3,IF(B11&lt;=8,4,IF(B11&lt;=10,5,""))))),IF(B11&lt;=4,1,IF(B11&lt;=5,2,IF(B11&lt;=7,3,IF(B11&lt;=9,4,IF(B11&lt;=11,5,""))))))</f>
        <v>1</v>
      </c>
      <c r="D11" s="41">
        <f>IF(转换或补录!L1="女",IF(B11&lt;=10,"",IF(B11&lt;=12,6,IF(B11&lt;=13,7,IF(B11&lt;=15,8,IF(B11&lt;=17,9,IF(B11&lt;=20,10,"")))))),IF(B11&lt;=11,"",IF(B11&lt;=12,6,IF(B11&lt;=14,7,IF(B11&lt;=15,8,IF(B11&lt;=17,9,IF(B11&lt;=20,10,"")))))))</f>
      </c>
      <c r="E11" s="41">
        <f t="shared" si="0"/>
        <v>1</v>
      </c>
      <c r="G11" s="40" t="s">
        <v>183</v>
      </c>
      <c r="H11" s="41">
        <f t="shared" si="1"/>
        <v>1</v>
      </c>
    </row>
    <row r="12" spans="1:8" ht="22.5" customHeight="1">
      <c r="A12" s="40" t="s">
        <v>184</v>
      </c>
      <c r="B12" s="41">
        <f>统分!AJ22</f>
        <v>0</v>
      </c>
      <c r="C12" s="41">
        <f>IF(转换或补录!L1="女",IF(B12&lt;=5,1,IF(B12&lt;=6,2,IF(B12&lt;=8,3,IF(B12&lt;=10,4,IF(B12&lt;=12,5,""))))),IF(B12&lt;=3,1,IF(B12&lt;=4,2,IF(B12&lt;=6,3,IF(B12&lt;=8,4,IF(B12&lt;=10,5,""))))))</f>
        <v>1</v>
      </c>
      <c r="D12" s="41">
        <f>IF(转换或补录!L1="女",IF(B12&lt;=12,"",IF(B12&lt;=14,6,IF(B12&lt;=16,7,IF(B12&lt;=17,8,IF(B12&lt;=19,9,IF(B12&lt;=26,10,"")))))),IF(B12&lt;=10,"",IF(B12&lt;=13,6,IF(B12&lt;=14,7,IF(B12&lt;=16,8,IF(B12&lt;=18,9,IF(B12&lt;=26,10,"")))))))</f>
      </c>
      <c r="E12" s="41">
        <f t="shared" si="0"/>
        <v>1</v>
      </c>
      <c r="G12" s="40" t="s">
        <v>184</v>
      </c>
      <c r="H12" s="41">
        <f t="shared" si="1"/>
        <v>1</v>
      </c>
    </row>
    <row r="13" spans="1:8" ht="22.5" customHeight="1">
      <c r="A13" s="40" t="s">
        <v>185</v>
      </c>
      <c r="B13" s="41">
        <f>统分!AJ24</f>
        <v>0</v>
      </c>
      <c r="C13" s="41">
        <f>IF(转换或补录!L1="女",IF(B13&lt;=3,1,IF(B13&lt;=5,2,IF(B13&lt;=6,3,IF(B13&lt;=7,4,IF(B13&lt;=9,5,""))))),IF(B13&lt;=3,1,IF(B13&lt;=4,2,IF(B13&lt;=6,3,IF(B13&lt;=7,4,IF(B13&lt;=9,5,""))))))</f>
        <v>1</v>
      </c>
      <c r="D13" s="41">
        <f>IF(转换或补录!L1="女",IF(B13&lt;=9,"",IF(B13&lt;=11,6,IF(B13&lt;=13,7,IF(B13&lt;=14,8,IF(B13&lt;=16,9,IF(B13&lt;=20,10,"")))))),IF(B13&lt;=9,"",IF(B13&lt;=11,6,IF(B13&lt;=12,7,IF(B13&lt;=14,8,IF(B13&lt;=15,9,IF(B13&lt;=20,10,"")))))))</f>
      </c>
      <c r="E13" s="41">
        <f t="shared" si="0"/>
        <v>1</v>
      </c>
      <c r="G13" s="40" t="s">
        <v>185</v>
      </c>
      <c r="H13" s="41">
        <f t="shared" si="1"/>
        <v>1</v>
      </c>
    </row>
    <row r="14" spans="1:8" ht="22.5" customHeight="1">
      <c r="A14" s="40" t="s">
        <v>186</v>
      </c>
      <c r="B14" s="41">
        <f>统分!AJ26</f>
        <v>0</v>
      </c>
      <c r="C14" s="41">
        <f>IF(转换或补录!L1="女",IF(B14&lt;=1,1,IF(B14&lt;=2,2,IF(B14&lt;=5,3,IF(B14&lt;=8,4,IF(B14&lt;=9,5,""))))),IF(B14&lt;=1,1,IF(B14&lt;=2,2,IF(B14&lt;=4,3,IF(B14&lt;=6,4,IF(B14&lt;=8,5,""))))))</f>
        <v>1</v>
      </c>
      <c r="D14" s="41">
        <f>IF(转换或补录!L1="女",IF(B14&lt;=9,"",IF(B14&lt;=12,6,IF(B14&lt;=14,7,IF(B14&lt;=16,8,IF(B14&lt;=18,9,IF(B14&lt;=26,10,"")))))),IF(B14&lt;=8,"",IF(B14&lt;=10,6,IF(B14&lt;=12,7,IF(B14&lt;=14,8,IF(B14&lt;=16,9,IF(B14&lt;=26,10,"")))))))</f>
      </c>
      <c r="E14" s="41">
        <f t="shared" si="0"/>
        <v>1</v>
      </c>
      <c r="G14" s="40" t="s">
        <v>186</v>
      </c>
      <c r="H14" s="41">
        <f t="shared" si="1"/>
        <v>1</v>
      </c>
    </row>
    <row r="15" spans="1:8" ht="22.5" customHeight="1">
      <c r="A15" s="40" t="s">
        <v>188</v>
      </c>
      <c r="B15" s="41">
        <f>统分!AJ28</f>
        <v>0</v>
      </c>
      <c r="C15" s="41">
        <f>IF(转换或补录!L1="女",IF(B15&lt;=4,1,IF(B15&lt;=5,2,IF(B15&lt;=7,3,IF(B15&lt;=9,4,IF(B15&lt;=11,5,""))))),IF(B15&lt;=4,1,IF(B15&lt;=6,2,IF(B15&lt;=7,3,IF(B15&lt;=9,4,IF(B15&lt;=11,5,""))))))</f>
        <v>1</v>
      </c>
      <c r="D15" s="41">
        <f>IF(转换或补录!L1="女",IF(B15&lt;=11,"",IF(B15&lt;=13,6,IF(B15&lt;=14,7,IF(B15&lt;=15,8,IF(B15&lt;=17,9,IF(B15&lt;=20,10,"")))))),IF(B15&lt;=11,"",IF(B15&lt;=13,6,IF(B15&lt;=14,7,IF(B15&lt;=16,8,IF(B15&lt;=17,9,IF(B15&lt;=20,10,"")))))))</f>
      </c>
      <c r="E15" s="41">
        <f t="shared" si="0"/>
        <v>1</v>
      </c>
      <c r="G15" s="40" t="s">
        <v>188</v>
      </c>
      <c r="H15" s="41">
        <f t="shared" si="1"/>
        <v>1</v>
      </c>
    </row>
    <row r="16" spans="1:8" ht="22.5" customHeight="1">
      <c r="A16" s="40" t="s">
        <v>187</v>
      </c>
      <c r="B16" s="41">
        <f>统分!AJ30</f>
        <v>0</v>
      </c>
      <c r="C16" s="41">
        <f>IF(转换或补录!L1="女",IF(B16&lt;=3,1,IF(B16&lt;=5,2,IF(B16&lt;=7,3,IF(B16&lt;=9,4,IF(B16&lt;=11,5,""))))),IF(B16&lt;=5,1,IF(B16&lt;=7,2,IF(B16&lt;=9,3,IF(B16&lt;=10,4,IF(B16&lt;=12,5,""))))))</f>
        <v>1</v>
      </c>
      <c r="D16" s="41">
        <f>IF(转换或补录!L1="女",IF(B16&lt;=11,"",IF(B16&lt;=13,6,IF(B16&lt;=15,7,IF(B16&lt;=17,8,IF(B16&lt;=18,9,IF(B16&lt;=20,10,"")))))),IF(B16&lt;=12,"",IF(B16&lt;=15,6,IF(B16&lt;=16,7,IF(B16&lt;=18,8,IF(B16&lt;=19,9,IF(B16&lt;=20,10,"")))))))</f>
      </c>
      <c r="E16" s="41">
        <f t="shared" si="0"/>
        <v>1</v>
      </c>
      <c r="G16" s="40" t="s">
        <v>187</v>
      </c>
      <c r="H16" s="41">
        <f t="shared" si="1"/>
        <v>1</v>
      </c>
    </row>
    <row r="17" spans="1:8" ht="22.5" customHeight="1">
      <c r="A17" s="40" t="s">
        <v>189</v>
      </c>
      <c r="B17" s="41">
        <f>统分!AJ32</f>
        <v>0</v>
      </c>
      <c r="C17" s="41">
        <f>IF(转换或补录!L1="女",IF(B17&lt;=3,1,IF(B17&lt;=5,2,IF(B17&lt;=7,3,IF(B17&lt;=9,4,IF(B17&lt;=12,5,""))))),IF(B17&lt;=4,1,IF(B17&lt;=6,2,IF(B17&lt;=8,3,IF(B17&lt;=10,4,IF(B17&lt;=12,5,""))))))</f>
        <v>1</v>
      </c>
      <c r="D17" s="41">
        <f>IF(转换或补录!L1="女",IF(B17&lt;=12,"",IF(B17&lt;=14,6,IF(B17&lt;=16,7,IF(B17&lt;=18,8,IF(B17&lt;=19,9,IF(B17&lt;=20,10,"")))))),IF(B17&lt;=12,"",IF(B17&lt;=14,6,IF(B17&lt;=16,7,IF(B17&lt;=17,8,IF(B17&lt;=19,9,IF(B17&lt;=20,10,"")))))))</f>
      </c>
      <c r="E17" s="41">
        <f t="shared" si="0"/>
        <v>1</v>
      </c>
      <c r="G17" s="40" t="s">
        <v>189</v>
      </c>
      <c r="H17" s="41">
        <f t="shared" si="1"/>
        <v>1</v>
      </c>
    </row>
    <row r="18" spans="1:8" ht="22.5" customHeight="1">
      <c r="A18" s="40" t="s">
        <v>190</v>
      </c>
      <c r="B18" s="41">
        <f>统分!AJ34</f>
        <v>0</v>
      </c>
      <c r="C18" s="41">
        <f>IF(转换或补录!L1="女",IF(B18&lt;=2,1,IF(B18&lt;=4,2,IF(B18&lt;=6,3,IF(B18&lt;=8,4,IF(B18&lt;=11,5,""))))),IF(B18&lt;=2,1,IF(B18&lt;=4,2,IF(B18&lt;=6,3,IF(B18&lt;=8,4,IF(B18&lt;=10,5,""))))))</f>
        <v>1</v>
      </c>
      <c r="D18" s="41">
        <f>IF(转换或补录!L1="女",IF(B18&lt;=11,"",IF(B18&lt;=14,6,IF(B18&lt;=16,7,IF(B18&lt;=18,8,IF(B18&lt;=20,9,IF(B18&lt;=26,10,"")))))),IF(B18&lt;=10,"",IF(B18&lt;=13,6,IF(B18&lt;=15,7,IF(B18&lt;=17,8,IF(B18&lt;=19,9,IF(B18&lt;=26,10,"")))))))</f>
      </c>
      <c r="E18" s="41">
        <f t="shared" si="0"/>
        <v>1</v>
      </c>
      <c r="G18" s="40" t="s">
        <v>190</v>
      </c>
      <c r="H18" s="41">
        <f t="shared" si="1"/>
        <v>1</v>
      </c>
    </row>
  </sheetData>
  <sheetProtection password="EFCF" sheet="1"/>
  <mergeCells count="1">
    <mergeCell ref="A1:E1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9F158B5-8835-41DB-868A-6455CBAEB9A9}">
  <dimension ref="A1:P47"/>
  <sheetViews>
    <sheetView zoomScale="75" zoomScaleNormal="75" workbookViewId="0" topLeftCell="A1">
      <selection pane="topLeft" activeCell="G6" sqref="G6"/>
    </sheetView>
  </sheetViews>
  <sheetFormatPr defaultRowHeight="14.25"/>
  <cols>
    <col min="1" max="1" width="6.125" style="61" customWidth="1"/>
    <col min="2" max="4" width="13.625" style="61" customWidth="1"/>
    <col min="5" max="6" width="9" style="61"/>
    <col min="7" max="7" width="19.375" style="61" customWidth="1"/>
    <col min="8" max="13" width="9" style="61"/>
    <col min="14" max="14" width="15.625" style="61" customWidth="1"/>
    <col min="15" max="16384" width="9" style="61"/>
  </cols>
  <sheetData>
    <row r="1" spans="1:4" ht="14.25">
      <c r="A1" s="241" t="s">
        <v>171</v>
      </c>
      <c r="B1" s="242"/>
      <c r="C1" s="240" t="s">
        <v>338</v>
      </c>
      <c r="D1" s="240"/>
    </row>
    <row r="2" spans="1:4" ht="14.25">
      <c r="A2" s="243"/>
      <c r="B2" s="244"/>
      <c r="C2" s="62" t="s">
        <v>336</v>
      </c>
      <c r="D2" s="62" t="s">
        <v>337</v>
      </c>
    </row>
    <row r="3" spans="1:4" ht="60" customHeight="1">
      <c r="A3" s="64" t="s">
        <v>176</v>
      </c>
      <c r="B3" s="63" t="s">
        <v>339</v>
      </c>
      <c r="C3" s="65" t="s">
        <v>341</v>
      </c>
      <c r="D3" s="67" t="s">
        <v>136</v>
      </c>
    </row>
    <row r="4" spans="1:4" ht="60" customHeight="1">
      <c r="A4" s="64" t="s">
        <v>345</v>
      </c>
      <c r="B4" s="63" t="s">
        <v>346</v>
      </c>
      <c r="C4" s="65" t="s">
        <v>347</v>
      </c>
      <c r="D4" s="67" t="s">
        <v>137</v>
      </c>
    </row>
    <row r="5" spans="1:4" ht="60" customHeight="1">
      <c r="A5" s="64" t="s">
        <v>348</v>
      </c>
      <c r="B5" s="63" t="s">
        <v>349</v>
      </c>
      <c r="C5" s="65" t="s">
        <v>342</v>
      </c>
      <c r="D5" s="67" t="s">
        <v>138</v>
      </c>
    </row>
    <row r="6" spans="1:4" ht="60" customHeight="1">
      <c r="A6" s="64" t="s">
        <v>350</v>
      </c>
      <c r="B6" s="63" t="s">
        <v>351</v>
      </c>
      <c r="C6" s="65" t="s">
        <v>343</v>
      </c>
      <c r="D6" s="67" t="s">
        <v>139</v>
      </c>
    </row>
    <row r="7" spans="1:4" ht="60" customHeight="1">
      <c r="A7" s="64" t="s">
        <v>353</v>
      </c>
      <c r="B7" s="63" t="s">
        <v>354</v>
      </c>
      <c r="C7" s="65" t="s">
        <v>355</v>
      </c>
      <c r="D7" s="67" t="s">
        <v>140</v>
      </c>
    </row>
    <row r="8" spans="1:4" ht="60" customHeight="1">
      <c r="A8" s="64" t="s">
        <v>356</v>
      </c>
      <c r="B8" s="63" t="s">
        <v>357</v>
      </c>
      <c r="C8" s="65" t="s">
        <v>358</v>
      </c>
      <c r="D8" s="67" t="s">
        <v>141</v>
      </c>
    </row>
    <row r="9" spans="1:4" ht="60" customHeight="1">
      <c r="A9" s="64" t="s">
        <v>182</v>
      </c>
      <c r="B9" s="63" t="s">
        <v>359</v>
      </c>
      <c r="C9" s="65" t="s">
        <v>360</v>
      </c>
      <c r="D9" s="67" t="s">
        <v>142</v>
      </c>
    </row>
    <row r="10" spans="1:4" ht="60" customHeight="1">
      <c r="A10" s="64" t="s">
        <v>361</v>
      </c>
      <c r="B10" s="63" t="s">
        <v>362</v>
      </c>
      <c r="C10" s="65" t="s">
        <v>363</v>
      </c>
      <c r="D10" s="67" t="s">
        <v>143</v>
      </c>
    </row>
    <row r="11" spans="1:4" ht="60" customHeight="1">
      <c r="A11" s="64" t="s">
        <v>183</v>
      </c>
      <c r="B11" s="63" t="s">
        <v>364</v>
      </c>
      <c r="C11" s="65" t="s">
        <v>365</v>
      </c>
      <c r="D11" s="68" t="s">
        <v>144</v>
      </c>
    </row>
    <row r="12" spans="1:12" ht="60" customHeight="1">
      <c r="A12" s="64" t="s">
        <v>366</v>
      </c>
      <c r="B12" s="63" t="s">
        <v>367</v>
      </c>
      <c r="C12" s="65" t="s">
        <v>368</v>
      </c>
      <c r="D12" s="67" t="s">
        <v>145</v>
      </c>
      <c r="L12" s="174"/>
    </row>
    <row r="13" spans="1:8" ht="60" customHeight="1" thickBot="1">
      <c r="A13" s="64" t="s">
        <v>185</v>
      </c>
      <c r="B13" s="63" t="s">
        <v>369</v>
      </c>
      <c r="C13" s="65" t="s">
        <v>370</v>
      </c>
      <c r="D13" s="67" t="s">
        <v>146</v>
      </c>
      <c r="H13" s="173"/>
    </row>
    <row r="14" spans="1:14" ht="60" customHeight="1" thickBot="1">
      <c r="A14" s="64" t="s">
        <v>371</v>
      </c>
      <c r="B14" s="63" t="s">
        <v>372</v>
      </c>
      <c r="C14" s="65" t="s">
        <v>373</v>
      </c>
      <c r="D14" s="67" t="s">
        <v>147</v>
      </c>
      <c r="G14" s="157" t="s">
        <v>506</v>
      </c>
      <c r="H14" s="172" t="s">
        <v>488</v>
      </c>
      <c r="I14" s="158"/>
      <c r="J14" s="158" t="s">
        <v>489</v>
      </c>
      <c r="K14" s="158"/>
      <c r="L14" s="158" t="s">
        <v>489</v>
      </c>
      <c r="M14" s="159" t="s">
        <v>490</v>
      </c>
      <c r="N14" s="160" t="s">
        <v>491</v>
      </c>
    </row>
    <row r="15" spans="1:16" ht="60" customHeight="1" thickBot="1">
      <c r="A15" s="64" t="s">
        <v>340</v>
      </c>
      <c r="B15" s="63" t="s">
        <v>374</v>
      </c>
      <c r="C15" s="65" t="s">
        <v>344</v>
      </c>
      <c r="D15" s="67" t="s">
        <v>148</v>
      </c>
      <c r="G15" s="161" t="s">
        <v>502</v>
      </c>
      <c r="H15" s="162" t="s">
        <v>492</v>
      </c>
      <c r="I15" s="163" t="s">
        <v>179</v>
      </c>
      <c r="J15" s="164">
        <f>剖图2!AG3</f>
        <v>0.10000000000000001</v>
      </c>
      <c r="K15" s="163" t="s">
        <v>361</v>
      </c>
      <c r="L15" s="164">
        <f>10-$J$15</f>
        <v>9.9000000000000004</v>
      </c>
      <c r="M15" s="164" t="str">
        <f>IF(J15&gt;L15,I15,K15)</f>
        <v>I</v>
      </c>
      <c r="N15" s="164" t="str">
        <f>M15</f>
        <v>I</v>
      </c>
      <c r="O15" s="175"/>
      <c r="P15" s="170"/>
    </row>
    <row r="16" spans="1:16" ht="60" customHeight="1" thickBot="1">
      <c r="A16" s="64" t="s">
        <v>375</v>
      </c>
      <c r="B16" s="63" t="s">
        <v>376</v>
      </c>
      <c r="C16" s="65" t="s">
        <v>377</v>
      </c>
      <c r="D16" s="67" t="s">
        <v>149</v>
      </c>
      <c r="G16" s="165" t="s">
        <v>500</v>
      </c>
      <c r="H16" s="166" t="s">
        <v>177</v>
      </c>
      <c r="I16" s="153" t="s">
        <v>493</v>
      </c>
      <c r="J16" s="152">
        <f>剖图2!AB10</f>
        <v>4.0999999999999996</v>
      </c>
      <c r="K16" s="153" t="s">
        <v>185</v>
      </c>
      <c r="L16" s="164">
        <f>10-J16</f>
        <v>5.9000000000000004</v>
      </c>
      <c r="M16" s="164" t="str">
        <f>IF(J16&gt;L16,I16,K16)</f>
        <v>N</v>
      </c>
      <c r="N16" s="164" t="str">
        <f>M16</f>
        <v>N</v>
      </c>
      <c r="O16" s="176"/>
      <c r="P16" s="170"/>
    </row>
    <row r="17" spans="1:16" ht="60" customHeight="1" thickBot="1">
      <c r="A17" s="64" t="s">
        <v>378</v>
      </c>
      <c r="B17" s="63" t="s">
        <v>379</v>
      </c>
      <c r="C17" s="65" t="s">
        <v>380</v>
      </c>
      <c r="D17" s="67" t="s">
        <v>150</v>
      </c>
      <c r="G17" s="165" t="s">
        <v>505</v>
      </c>
      <c r="H17" s="167" t="s">
        <v>494</v>
      </c>
      <c r="I17" s="154" t="s">
        <v>495</v>
      </c>
      <c r="J17" s="152">
        <f>10-剖图2!AB3</f>
        <v>2.7000000000000002</v>
      </c>
      <c r="K17" s="154" t="s">
        <v>496</v>
      </c>
      <c r="L17" s="164">
        <f>剖图2!AB3</f>
        <v>7.2999999999999998</v>
      </c>
      <c r="M17" s="164" t="str">
        <f>IF(J17&gt;L17,I17,K17)</f>
        <v>F</v>
      </c>
      <c r="N17" s="164" t="str">
        <f>M17</f>
        <v>F</v>
      </c>
      <c r="O17" s="176"/>
      <c r="P17" s="171"/>
    </row>
    <row r="18" spans="1:14" ht="60" customHeight="1" thickBot="1">
      <c r="A18" s="64" t="s">
        <v>381</v>
      </c>
      <c r="B18" s="63" t="s">
        <v>382</v>
      </c>
      <c r="C18" s="65" t="s">
        <v>383</v>
      </c>
      <c r="D18" s="67" t="s">
        <v>151</v>
      </c>
      <c r="G18" s="168" t="s">
        <v>407</v>
      </c>
      <c r="H18" s="169" t="s">
        <v>497</v>
      </c>
      <c r="I18" s="155" t="s">
        <v>498</v>
      </c>
      <c r="J18" s="156">
        <f>剖图2!AG10</f>
        <v>1</v>
      </c>
      <c r="K18" s="155" t="s">
        <v>499</v>
      </c>
      <c r="L18" s="164">
        <f>10-J18</f>
        <v>9</v>
      </c>
      <c r="M18" s="164" t="str">
        <f>IF(J18&gt;L18,I18,K18)</f>
        <v>P</v>
      </c>
      <c r="N18" s="164" t="str">
        <f>M18</f>
        <v>P</v>
      </c>
    </row>
    <row r="19" ht="15" thickBot="1"/>
    <row r="20" spans="1:13" ht="60" customHeight="1">
      <c r="A20" s="245" t="s">
        <v>412</v>
      </c>
      <c r="B20" s="113" t="s">
        <v>413</v>
      </c>
      <c r="C20" s="114" t="s">
        <v>414</v>
      </c>
      <c r="D20" s="115" t="s">
        <v>415</v>
      </c>
      <c r="E20" s="116" t="s">
        <v>271</v>
      </c>
      <c r="F20" s="116" t="s">
        <v>271</v>
      </c>
      <c r="G20" s="117" t="s">
        <v>416</v>
      </c>
      <c r="H20" s="118" t="s">
        <v>417</v>
      </c>
      <c r="L20" s="151" t="s">
        <v>487</v>
      </c>
      <c r="M20" s="164" t="str">
        <f>N15&amp;N16&amp;N17&amp;N18</f>
        <v>INFP</v>
      </c>
    </row>
    <row r="21" spans="1:8" ht="60" customHeight="1" thickBot="1">
      <c r="A21" s="246"/>
      <c r="B21" s="119" t="s">
        <v>418</v>
      </c>
      <c r="C21" s="120" t="s">
        <v>419</v>
      </c>
      <c r="D21" s="115" t="s">
        <v>420</v>
      </c>
      <c r="E21" s="121"/>
      <c r="F21" s="122"/>
      <c r="G21" s="123"/>
      <c r="H21" s="124"/>
    </row>
    <row r="22" spans="1:8" ht="60" customHeight="1">
      <c r="A22" s="247" t="s">
        <v>421</v>
      </c>
      <c r="B22" s="125" t="s">
        <v>422</v>
      </c>
      <c r="C22" s="120" t="s">
        <v>423</v>
      </c>
      <c r="D22" s="126" t="s">
        <v>424</v>
      </c>
      <c r="E22" s="116" t="s">
        <v>274</v>
      </c>
      <c r="F22" s="127" t="s">
        <v>274</v>
      </c>
      <c r="G22" s="117" t="s">
        <v>425</v>
      </c>
      <c r="H22" s="118" t="s">
        <v>426</v>
      </c>
    </row>
    <row r="23" spans="1:8" ht="60" customHeight="1" thickBot="1">
      <c r="A23" s="247" t="s">
        <v>421</v>
      </c>
      <c r="B23" s="125" t="s">
        <v>427</v>
      </c>
      <c r="C23" s="120" t="s">
        <v>428</v>
      </c>
      <c r="D23" s="126" t="s">
        <v>429</v>
      </c>
      <c r="E23" s="121"/>
      <c r="F23" s="122"/>
      <c r="G23" s="123"/>
      <c r="H23" s="124"/>
    </row>
    <row r="24" spans="1:8" ht="60" customHeight="1">
      <c r="A24" s="236" t="s">
        <v>430</v>
      </c>
      <c r="B24" s="128" t="s">
        <v>431</v>
      </c>
      <c r="C24" s="120" t="s">
        <v>432</v>
      </c>
      <c r="D24" s="129" t="s">
        <v>433</v>
      </c>
      <c r="E24" s="116" t="s">
        <v>268</v>
      </c>
      <c r="F24" s="127" t="s">
        <v>268</v>
      </c>
      <c r="G24" s="117" t="s">
        <v>434</v>
      </c>
      <c r="H24" s="118" t="s">
        <v>435</v>
      </c>
    </row>
    <row r="25" spans="1:8" ht="60" customHeight="1" thickBot="1">
      <c r="A25" s="236"/>
      <c r="B25" s="128" t="s">
        <v>232</v>
      </c>
      <c r="C25" s="120" t="s">
        <v>436</v>
      </c>
      <c r="D25" s="129" t="s">
        <v>437</v>
      </c>
      <c r="E25" s="121"/>
      <c r="F25" s="122"/>
      <c r="G25" s="123"/>
      <c r="H25" s="124"/>
    </row>
    <row r="26" spans="1:8" ht="60" customHeight="1">
      <c r="A26" s="237" t="s">
        <v>438</v>
      </c>
      <c r="B26" s="130" t="s">
        <v>439</v>
      </c>
      <c r="C26" s="120" t="s">
        <v>440</v>
      </c>
      <c r="D26" s="131" t="s">
        <v>441</v>
      </c>
      <c r="E26" s="116" t="s">
        <v>442</v>
      </c>
      <c r="F26" s="127" t="s">
        <v>442</v>
      </c>
      <c r="G26" s="117" t="s">
        <v>443</v>
      </c>
      <c r="H26" s="118" t="s">
        <v>444</v>
      </c>
    </row>
    <row r="27" spans="1:8" ht="60" customHeight="1" thickBot="1">
      <c r="A27" s="238"/>
      <c r="B27" s="132" t="s">
        <v>445</v>
      </c>
      <c r="C27" s="133" t="s">
        <v>446</v>
      </c>
      <c r="D27" s="134" t="s">
        <v>447</v>
      </c>
      <c r="E27" s="135"/>
      <c r="F27" s="136"/>
      <c r="G27" s="137"/>
      <c r="H27" s="138"/>
    </row>
    <row r="29" spans="1:4" ht="14.25">
      <c r="A29" s="239" t="s">
        <v>448</v>
      </c>
      <c r="B29" s="239"/>
      <c r="C29" s="239"/>
      <c r="D29" s="149"/>
    </row>
    <row r="30" spans="1:4" ht="15" thickBot="1">
      <c r="A30" s="139" t="s">
        <v>449</v>
      </c>
      <c r="B30" s="140" t="s">
        <v>450</v>
      </c>
      <c r="C30" s="139" t="s">
        <v>451</v>
      </c>
      <c r="D30" s="139" t="s">
        <v>484</v>
      </c>
    </row>
    <row r="31" spans="1:4" ht="60" customHeight="1" thickBot="1">
      <c r="A31" s="141">
        <v>1</v>
      </c>
      <c r="B31" s="142" t="s">
        <v>452</v>
      </c>
      <c r="C31" s="143" t="s">
        <v>453</v>
      </c>
      <c r="D31" s="179" t="s">
        <v>510</v>
      </c>
    </row>
    <row r="32" spans="1:4" ht="60" customHeight="1" thickBot="1">
      <c r="A32" s="144">
        <v>2</v>
      </c>
      <c r="B32" s="142" t="s">
        <v>454</v>
      </c>
      <c r="C32" s="143" t="s">
        <v>455</v>
      </c>
      <c r="D32" s="179" t="s">
        <v>511</v>
      </c>
    </row>
    <row r="33" spans="1:4" ht="60" customHeight="1" thickBot="1">
      <c r="A33" s="141">
        <v>3</v>
      </c>
      <c r="B33" s="142" t="s">
        <v>456</v>
      </c>
      <c r="C33" s="143" t="s">
        <v>457</v>
      </c>
      <c r="D33" s="180" t="s">
        <v>512</v>
      </c>
    </row>
    <row r="34" spans="1:4" ht="60" customHeight="1" thickBot="1">
      <c r="A34" s="144">
        <v>4</v>
      </c>
      <c r="B34" s="145" t="s">
        <v>458</v>
      </c>
      <c r="C34" s="143" t="s">
        <v>459</v>
      </c>
      <c r="D34" s="180" t="s">
        <v>513</v>
      </c>
    </row>
    <row r="35" spans="1:4" ht="60" customHeight="1" thickBot="1">
      <c r="A35" s="141">
        <v>5</v>
      </c>
      <c r="B35" s="145" t="s">
        <v>460</v>
      </c>
      <c r="C35" s="143" t="s">
        <v>461</v>
      </c>
      <c r="D35" s="180" t="s">
        <v>514</v>
      </c>
    </row>
    <row r="36" spans="1:4" ht="60" customHeight="1" thickBot="1">
      <c r="A36" s="144">
        <v>6</v>
      </c>
      <c r="B36" s="142" t="s">
        <v>462</v>
      </c>
      <c r="C36" s="143" t="s">
        <v>463</v>
      </c>
      <c r="D36" s="180" t="s">
        <v>515</v>
      </c>
    </row>
    <row r="37" spans="1:4" ht="60" customHeight="1" thickBot="1">
      <c r="A37" s="141">
        <v>7</v>
      </c>
      <c r="B37" s="142" t="s">
        <v>464</v>
      </c>
      <c r="C37" s="143" t="s">
        <v>465</v>
      </c>
      <c r="D37" s="180" t="s">
        <v>516</v>
      </c>
    </row>
    <row r="38" spans="1:14" ht="60" customHeight="1" thickBot="1">
      <c r="A38" s="144">
        <v>8</v>
      </c>
      <c r="B38" s="145" t="s">
        <v>466</v>
      </c>
      <c r="C38" s="143" t="s">
        <v>467</v>
      </c>
      <c r="D38" s="180" t="s">
        <v>517</v>
      </c>
      <c r="K38" s="87" t="s">
        <v>485</v>
      </c>
      <c r="L38" s="87" t="s">
        <v>389</v>
      </c>
      <c r="M38" s="88" t="s">
        <v>396</v>
      </c>
      <c r="N38" s="88" t="s">
        <v>508</v>
      </c>
    </row>
    <row r="39" spans="1:14" ht="60" customHeight="1" thickBot="1">
      <c r="A39" s="141">
        <v>9</v>
      </c>
      <c r="B39" s="145" t="s">
        <v>468</v>
      </c>
      <c r="C39" s="143" t="s">
        <v>469</v>
      </c>
      <c r="D39" s="180" t="s">
        <v>518</v>
      </c>
      <c r="K39" s="89" t="s">
        <v>390</v>
      </c>
      <c r="L39" s="89" t="s">
        <v>391</v>
      </c>
      <c r="M39" s="88" t="s">
        <v>397</v>
      </c>
      <c r="N39" s="88" t="s">
        <v>398</v>
      </c>
    </row>
    <row r="40" spans="1:14" ht="60" customHeight="1" thickBot="1">
      <c r="A40" s="144">
        <v>10</v>
      </c>
      <c r="B40" s="142" t="s">
        <v>470</v>
      </c>
      <c r="C40" s="143" t="s">
        <v>471</v>
      </c>
      <c r="D40" s="180" t="s">
        <v>519</v>
      </c>
      <c r="K40" s="90" t="s">
        <v>392</v>
      </c>
      <c r="L40" s="90" t="s">
        <v>393</v>
      </c>
      <c r="M40" s="91" t="s">
        <v>399</v>
      </c>
      <c r="N40" s="91" t="s">
        <v>400</v>
      </c>
    </row>
    <row r="41" spans="1:14" ht="60" customHeight="1" thickBot="1">
      <c r="A41" s="141">
        <v>11</v>
      </c>
      <c r="B41" s="142" t="s">
        <v>472</v>
      </c>
      <c r="C41" s="143" t="s">
        <v>473</v>
      </c>
      <c r="D41" s="150" t="s">
        <v>509</v>
      </c>
      <c r="K41" s="90" t="s">
        <v>394</v>
      </c>
      <c r="L41" s="90" t="s">
        <v>395</v>
      </c>
      <c r="M41" s="91" t="s">
        <v>401</v>
      </c>
      <c r="N41" s="91" t="s">
        <v>507</v>
      </c>
    </row>
    <row r="42" spans="1:4" ht="60" customHeight="1" thickBot="1">
      <c r="A42" s="144">
        <v>12</v>
      </c>
      <c r="B42" s="142" t="s">
        <v>474</v>
      </c>
      <c r="C42" s="143" t="s">
        <v>475</v>
      </c>
      <c r="D42" s="180" t="s">
        <v>520</v>
      </c>
    </row>
    <row r="43" spans="1:4" ht="60" customHeight="1" thickBot="1">
      <c r="A43" s="141">
        <v>13</v>
      </c>
      <c r="B43" s="145" t="s">
        <v>476</v>
      </c>
      <c r="C43" s="143" t="s">
        <v>477</v>
      </c>
      <c r="D43" s="150" t="s">
        <v>486</v>
      </c>
    </row>
    <row r="44" spans="1:4" ht="60" customHeight="1" thickBot="1">
      <c r="A44" s="144">
        <v>14</v>
      </c>
      <c r="B44" s="142" t="s">
        <v>478</v>
      </c>
      <c r="C44" s="143" t="s">
        <v>479</v>
      </c>
      <c r="D44" s="180" t="s">
        <v>521</v>
      </c>
    </row>
    <row r="45" spans="1:4" ht="60" customHeight="1" thickBot="1">
      <c r="A45" s="141">
        <v>15</v>
      </c>
      <c r="B45" s="142" t="s">
        <v>480</v>
      </c>
      <c r="C45" s="143" t="s">
        <v>481</v>
      </c>
      <c r="D45" s="180" t="s">
        <v>522</v>
      </c>
    </row>
    <row r="46" spans="1:4" ht="60" customHeight="1" thickBot="1">
      <c r="A46" s="144">
        <v>16</v>
      </c>
      <c r="B46" s="142" t="s">
        <v>482</v>
      </c>
      <c r="C46" s="143" t="s">
        <v>483</v>
      </c>
      <c r="D46" s="180" t="s">
        <v>523</v>
      </c>
    </row>
    <row r="47" spans="1:4" ht="138.75" customHeight="1">
      <c r="A47" s="146" t="str">
        <f>M20</f>
        <v>INFP</v>
      </c>
      <c r="B47" s="147" t="str">
        <f>A47</f>
        <v>INFP</v>
      </c>
      <c r="C47" s="148" t="str">
        <f>VLOOKUP($B$47,B31:D46,2,0)</f>
        <v>1．安静观察者，具理想性与对其价值观及重要之人具忠诚心。
2.希外在生活形态与内在价值观相吻合。
3.具好奇心且很快能看出机会所在。常担负开发创意的触媒者。
4.除非价值观受侵犯，行事会具弹性、适应力高且承受力强。
5.具想了解及发展他人潜能的企图。想作太多且作事全神贯注。
6.对所处境遇及拥有不太在意。
7.具适应力、有弹性除非价值观受到威胁。</v>
      </c>
      <c r="D47" s="148" t="str">
        <f>VLOOKUP($B$47,B31:D46,3,0)</f>
        <v>治疗师/导师</v>
      </c>
    </row>
  </sheetData>
  <sheetProtection password="EFCF" sheet="1" objects="1" scenarios="1"/>
  <mergeCells count="7">
    <mergeCell ref="A24:A25"/>
    <mergeCell ref="A26:A27"/>
    <mergeCell ref="A29:C29"/>
    <mergeCell ref="C1:D1"/>
    <mergeCell ref="A1:B2"/>
    <mergeCell ref="A20:A21"/>
    <mergeCell ref="A22:A23"/>
  </mergeCells>
  <pageMargins left="0.75" right="0.75" top="1" bottom="1" header="0.5" footer="0.5"/>
  <pageSetup horizontalDpi="300" verticalDpi="300" orientation="portrait" paperSize="9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E41660E-B533-4D07-8BCE-2AC66752B9A9}">
  <sheetPr codeName="Sheet5"/>
  <dimension ref="A1:T23"/>
  <sheetViews>
    <sheetView workbookViewId="0" topLeftCell="C1">
      <selection pane="topLeft" activeCell="R7" sqref="R7"/>
    </sheetView>
  </sheetViews>
  <sheetFormatPr defaultRowHeight="18" customHeight="1"/>
  <cols>
    <col min="1" max="1" width="7.375" style="2" customWidth="1"/>
    <col min="2" max="2" width="3.25" style="2" bestFit="1" customWidth="1"/>
    <col min="3" max="4" width="2.625" style="2" customWidth="1"/>
    <col min="5" max="5" width="15.625" style="2" customWidth="1"/>
    <col min="6" max="15" width="2.625" style="2" customWidth="1"/>
    <col min="16" max="16" width="15.625" style="2" customWidth="1"/>
    <col min="17" max="17" width="1.5" style="2" customWidth="1"/>
    <col min="18" max="18" width="38.75" style="4" customWidth="1"/>
    <col min="19" max="19" width="4.5" style="5" bestFit="1" customWidth="1"/>
    <col min="20" max="20" width="2.25" style="2" bestFit="1" customWidth="1"/>
    <col min="21" max="16384" width="9" style="2"/>
  </cols>
  <sheetData>
    <row r="1" spans="1:18" ht="18" customHeight="1">
      <c r="A1" s="255" t="s">
        <v>297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R1" s="11" t="s">
        <v>288</v>
      </c>
    </row>
    <row r="3" spans="1:19" ht="18" customHeight="1">
      <c r="A3" s="248" t="s">
        <v>170</v>
      </c>
      <c r="B3" s="248"/>
      <c r="C3" s="248"/>
      <c r="D3" s="248"/>
      <c r="E3" s="40">
        <f>转换或补录!G1</f>
        <v>0</v>
      </c>
      <c r="F3" s="248" t="s">
        <v>175</v>
      </c>
      <c r="G3" s="248"/>
      <c r="H3" s="248"/>
      <c r="I3" s="248"/>
      <c r="J3" s="248">
        <f>转换或补录!L1</f>
        <v>0</v>
      </c>
      <c r="K3" s="248"/>
      <c r="L3" s="248" t="s">
        <v>255</v>
      </c>
      <c r="M3" s="248"/>
      <c r="N3" s="248"/>
      <c r="O3" s="248"/>
      <c r="P3" s="40">
        <f>转换或补录!Q1</f>
        <v>0</v>
      </c>
      <c r="Q3" s="42"/>
      <c r="R3" s="43" t="s">
        <v>503</v>
      </c>
      <c r="S3" s="44"/>
    </row>
    <row r="4" spans="1:19" ht="18" customHeight="1">
      <c r="A4" s="248" t="s">
        <v>257</v>
      </c>
      <c r="B4" s="248"/>
      <c r="C4" s="248"/>
      <c r="D4" s="248"/>
      <c r="E4" s="248">
        <f>转换或补录!S2</f>
        <v>0</v>
      </c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42"/>
      <c r="R4" s="45" t="s">
        <v>278</v>
      </c>
      <c r="S4" s="44">
        <f>((38+2*D16+3*D19+4*D23)-(2*D10+2*D14+2*D22))/10</f>
        <v>4.0999999999999996</v>
      </c>
    </row>
    <row r="5" spans="1:19" ht="18" customHeight="1">
      <c r="A5" s="248" t="s">
        <v>174</v>
      </c>
      <c r="B5" s="248"/>
      <c r="C5" s="248"/>
      <c r="D5" s="248"/>
      <c r="E5" s="46">
        <f>转换或补录!AA2</f>
        <v>0</v>
      </c>
      <c r="F5" s="248" t="s">
        <v>256</v>
      </c>
      <c r="G5" s="249"/>
      <c r="H5" s="249"/>
      <c r="I5" s="250"/>
      <c r="J5" s="256">
        <f>转换或补录!G2</f>
        <v>0</v>
      </c>
      <c r="K5" s="249"/>
      <c r="L5" s="249"/>
      <c r="M5" s="249"/>
      <c r="N5" s="249"/>
      <c r="O5" s="249"/>
      <c r="P5" s="250"/>
      <c r="Q5" s="42"/>
      <c r="R5" s="43" t="s">
        <v>501</v>
      </c>
      <c r="S5" s="44"/>
    </row>
    <row r="6" spans="1:19" ht="18" customHeight="1">
      <c r="A6" s="251" t="s">
        <v>171</v>
      </c>
      <c r="B6" s="252"/>
      <c r="C6" s="248" t="s">
        <v>172</v>
      </c>
      <c r="D6" s="248" t="s">
        <v>173</v>
      </c>
      <c r="E6" s="248" t="s">
        <v>191</v>
      </c>
      <c r="F6" s="248" t="s">
        <v>173</v>
      </c>
      <c r="G6" s="248"/>
      <c r="H6" s="248"/>
      <c r="I6" s="248"/>
      <c r="J6" s="248"/>
      <c r="K6" s="248"/>
      <c r="L6" s="248"/>
      <c r="M6" s="248"/>
      <c r="N6" s="248"/>
      <c r="O6" s="248"/>
      <c r="P6" s="248" t="s">
        <v>333</v>
      </c>
      <c r="Q6" s="42"/>
      <c r="R6" s="45" t="s">
        <v>277</v>
      </c>
      <c r="S6" s="44">
        <f>((2*D8+3*D11+4*D12+5*D14)-(2*D21+11))/10</f>
        <v>0.10000000000000001</v>
      </c>
    </row>
    <row r="7" spans="1:19" ht="18" customHeight="1">
      <c r="A7" s="253"/>
      <c r="B7" s="254"/>
      <c r="C7" s="248"/>
      <c r="D7" s="248"/>
      <c r="E7" s="248"/>
      <c r="F7" s="40">
        <v>1</v>
      </c>
      <c r="G7" s="40">
        <v>2</v>
      </c>
      <c r="H7" s="40">
        <v>3</v>
      </c>
      <c r="I7" s="40">
        <v>4</v>
      </c>
      <c r="J7" s="40">
        <v>5</v>
      </c>
      <c r="K7" s="40">
        <v>6</v>
      </c>
      <c r="L7" s="40">
        <v>7</v>
      </c>
      <c r="M7" s="40">
        <v>8</v>
      </c>
      <c r="N7" s="40">
        <v>9</v>
      </c>
      <c r="O7" s="40">
        <v>10</v>
      </c>
      <c r="P7" s="248"/>
      <c r="Q7" s="42"/>
      <c r="R7" s="43" t="s">
        <v>292</v>
      </c>
      <c r="S7" s="44"/>
    </row>
    <row r="8" spans="1:19" ht="18" customHeight="1">
      <c r="A8" s="40" t="s">
        <v>223</v>
      </c>
      <c r="B8" s="40" t="s">
        <v>224</v>
      </c>
      <c r="C8" s="40">
        <f>换算!B3</f>
        <v>0</v>
      </c>
      <c r="D8" s="40">
        <f>换算!E3</f>
        <v>1</v>
      </c>
      <c r="E8" s="40" t="s">
        <v>299</v>
      </c>
      <c r="F8" s="53" t="str">
        <f>IF(D8=1,"·"," ")</f>
        <v>·</v>
      </c>
      <c r="G8" s="54" t="str">
        <f>IF(D8=2,"·"," ")</f>
        <v xml:space="preserve"> </v>
      </c>
      <c r="H8" s="47" t="str">
        <f>IF(D8=3,"·"," ")</f>
        <v xml:space="preserve"> </v>
      </c>
      <c r="I8" s="47" t="str">
        <f>IF(D8=4,"·"," ")</f>
        <v xml:space="preserve"> </v>
      </c>
      <c r="J8" s="52" t="str">
        <f>IF(D8=5,"·"," ")</f>
        <v xml:space="preserve"> </v>
      </c>
      <c r="K8" s="52" t="str">
        <f>IF(D8=6,"·"," ")</f>
        <v xml:space="preserve"> </v>
      </c>
      <c r="L8" s="47" t="str">
        <f>IF(D8=7,"·"," ")</f>
        <v xml:space="preserve"> </v>
      </c>
      <c r="M8" s="47" t="str">
        <f>IF(D8=8,"·"," ")</f>
        <v xml:space="preserve"> </v>
      </c>
      <c r="N8" s="51" t="str">
        <f>IF(D8=9,"·"," ")</f>
        <v xml:space="preserve"> </v>
      </c>
      <c r="O8" s="51" t="str">
        <f>IF(D8=10,"·"," ")</f>
        <v xml:space="preserve"> </v>
      </c>
      <c r="P8" s="40" t="s">
        <v>205</v>
      </c>
      <c r="Q8" s="42"/>
      <c r="R8" s="45" t="s">
        <v>258</v>
      </c>
      <c r="S8" s="44">
        <f>((77+2*D10+2*D11+2*D12+2*D18)-(4*D8+6*D15+2*D17))/10</f>
        <v>7.2999999999999998</v>
      </c>
    </row>
    <row r="9" spans="1:19" ht="18" customHeight="1">
      <c r="A9" s="40" t="s">
        <v>225</v>
      </c>
      <c r="B9" s="40" t="s">
        <v>226</v>
      </c>
      <c r="C9" s="40">
        <f>换算!B4</f>
        <v>0</v>
      </c>
      <c r="D9" s="40">
        <f>换算!E4</f>
        <v>1</v>
      </c>
      <c r="E9" s="40" t="s">
        <v>300</v>
      </c>
      <c r="F9" s="53" t="str">
        <f t="shared" si="0" ref="F9:F23">IF(D9=1,"·"," ")</f>
        <v>·</v>
      </c>
      <c r="G9" s="54" t="str">
        <f t="shared" si="1" ref="G9:G23">IF(D9=2,"·"," ")</f>
        <v xml:space="preserve"> </v>
      </c>
      <c r="H9" s="47" t="str">
        <f t="shared" si="2" ref="H9:H23">IF(D9=3,"·"," ")</f>
        <v xml:space="preserve"> </v>
      </c>
      <c r="I9" s="47" t="str">
        <f t="shared" si="3" ref="I9:I23">IF(D9=4,"·"," ")</f>
        <v xml:space="preserve"> </v>
      </c>
      <c r="J9" s="52" t="str">
        <f t="shared" si="4" ref="J9:J23">IF(D9=5,"·"," ")</f>
        <v xml:space="preserve"> </v>
      </c>
      <c r="K9" s="52" t="str">
        <f t="shared" si="5" ref="K9:K23">IF(D9=6,"·"," ")</f>
        <v xml:space="preserve"> </v>
      </c>
      <c r="L9" s="47" t="str">
        <f t="shared" si="6" ref="L9:L23">IF(D9=7,"·"," ")</f>
        <v xml:space="preserve"> </v>
      </c>
      <c r="M9" s="47" t="str">
        <f t="shared" si="7" ref="M9:M23">IF(D9=8,"·"," ")</f>
        <v xml:space="preserve"> </v>
      </c>
      <c r="N9" s="51" t="str">
        <f t="shared" si="8" ref="N9:N23">IF(D9=9,"·"," ")</f>
        <v xml:space="preserve"> </v>
      </c>
      <c r="O9" s="51" t="str">
        <f t="shared" si="9" ref="O9:O23">IF(D9=10,"·"," ")</f>
        <v xml:space="preserve"> </v>
      </c>
      <c r="P9" s="40" t="s">
        <v>206</v>
      </c>
      <c r="Q9" s="42"/>
      <c r="R9" s="43" t="s">
        <v>504</v>
      </c>
      <c r="S9" s="44"/>
    </row>
    <row r="10" spans="1:19" ht="18" customHeight="1">
      <c r="A10" s="40" t="s">
        <v>227</v>
      </c>
      <c r="B10" s="40" t="s">
        <v>228</v>
      </c>
      <c r="C10" s="40">
        <f>换算!B5</f>
        <v>0</v>
      </c>
      <c r="D10" s="40">
        <f>换算!E5</f>
        <v>1</v>
      </c>
      <c r="E10" s="40" t="s">
        <v>192</v>
      </c>
      <c r="F10" s="53" t="str">
        <f t="shared" si="0"/>
        <v>·</v>
      </c>
      <c r="G10" s="54" t="str">
        <f t="shared" si="1"/>
        <v xml:space="preserve"> </v>
      </c>
      <c r="H10" s="47" t="str">
        <f t="shared" si="2"/>
        <v xml:space="preserve"> </v>
      </c>
      <c r="I10" s="47" t="str">
        <f t="shared" si="3"/>
        <v xml:space="preserve"> </v>
      </c>
      <c r="J10" s="52" t="str">
        <f t="shared" si="4"/>
        <v xml:space="preserve"> </v>
      </c>
      <c r="K10" s="52" t="str">
        <f t="shared" si="5"/>
        <v xml:space="preserve"> </v>
      </c>
      <c r="L10" s="47" t="str">
        <f t="shared" si="6"/>
        <v xml:space="preserve"> </v>
      </c>
      <c r="M10" s="47" t="str">
        <f t="shared" si="7"/>
        <v xml:space="preserve"> </v>
      </c>
      <c r="N10" s="51" t="str">
        <f t="shared" si="8"/>
        <v xml:space="preserve"> </v>
      </c>
      <c r="O10" s="51" t="str">
        <f t="shared" si="9"/>
        <v xml:space="preserve"> </v>
      </c>
      <c r="P10" s="40" t="s">
        <v>207</v>
      </c>
      <c r="Q10" s="42"/>
      <c r="R10" s="45" t="s">
        <v>259</v>
      </c>
      <c r="S10" s="44">
        <f>((4*D11+3*D17+4*D20+4*D21)-(3*D8+2*D13))/10</f>
        <v>1</v>
      </c>
    </row>
    <row r="11" spans="1:19" ht="18" customHeight="1">
      <c r="A11" s="40" t="s">
        <v>229</v>
      </c>
      <c r="B11" s="40" t="s">
        <v>230</v>
      </c>
      <c r="C11" s="40">
        <f>换算!B6</f>
        <v>0</v>
      </c>
      <c r="D11" s="40">
        <f>换算!E6</f>
        <v>1</v>
      </c>
      <c r="E11" s="40" t="s">
        <v>222</v>
      </c>
      <c r="F11" s="53" t="str">
        <f t="shared" si="0"/>
        <v>·</v>
      </c>
      <c r="G11" s="54" t="str">
        <f t="shared" si="1"/>
        <v xml:space="preserve"> </v>
      </c>
      <c r="H11" s="47" t="str">
        <f t="shared" si="2"/>
        <v xml:space="preserve"> </v>
      </c>
      <c r="I11" s="47" t="str">
        <f t="shared" si="3"/>
        <v xml:space="preserve"> </v>
      </c>
      <c r="J11" s="52" t="str">
        <f t="shared" si="4"/>
        <v xml:space="preserve"> </v>
      </c>
      <c r="K11" s="52" t="str">
        <f t="shared" si="5"/>
        <v xml:space="preserve"> </v>
      </c>
      <c r="L11" s="47" t="str">
        <f t="shared" si="6"/>
        <v xml:space="preserve"> </v>
      </c>
      <c r="M11" s="47" t="str">
        <f t="shared" si="7"/>
        <v xml:space="preserve"> </v>
      </c>
      <c r="N11" s="51" t="str">
        <f t="shared" si="8"/>
        <v xml:space="preserve"> </v>
      </c>
      <c r="O11" s="51" t="str">
        <f t="shared" si="9"/>
        <v xml:space="preserve"> </v>
      </c>
      <c r="P11" s="40" t="s">
        <v>289</v>
      </c>
      <c r="Q11" s="42"/>
      <c r="R11" s="48" t="s">
        <v>290</v>
      </c>
      <c r="S11" s="49"/>
    </row>
    <row r="12" spans="1:19" ht="18" customHeight="1">
      <c r="A12" s="40" t="s">
        <v>231</v>
      </c>
      <c r="B12" s="40" t="s">
        <v>232</v>
      </c>
      <c r="C12" s="40">
        <f>换算!B7</f>
        <v>0</v>
      </c>
      <c r="D12" s="40">
        <f>换算!E7</f>
        <v>1</v>
      </c>
      <c r="E12" s="40" t="s">
        <v>193</v>
      </c>
      <c r="F12" s="53" t="str">
        <f t="shared" si="0"/>
        <v>·</v>
      </c>
      <c r="G12" s="54" t="str">
        <f t="shared" si="1"/>
        <v xml:space="preserve"> </v>
      </c>
      <c r="H12" s="47" t="str">
        <f t="shared" si="2"/>
        <v xml:space="preserve"> </v>
      </c>
      <c r="I12" s="47" t="str">
        <f t="shared" si="3"/>
        <v xml:space="preserve"> </v>
      </c>
      <c r="J12" s="52" t="str">
        <f t="shared" si="4"/>
        <v xml:space="preserve"> </v>
      </c>
      <c r="K12" s="52" t="str">
        <f t="shared" si="5"/>
        <v xml:space="preserve"> </v>
      </c>
      <c r="L12" s="47" t="str">
        <f t="shared" si="6"/>
        <v xml:space="preserve"> </v>
      </c>
      <c r="M12" s="47" t="str">
        <f t="shared" si="7"/>
        <v xml:space="preserve"> </v>
      </c>
      <c r="N12" s="51" t="str">
        <f t="shared" si="8"/>
        <v xml:space="preserve"> </v>
      </c>
      <c r="O12" s="51" t="str">
        <f t="shared" si="9"/>
        <v xml:space="preserve"> </v>
      </c>
      <c r="P12" s="40" t="s">
        <v>296</v>
      </c>
      <c r="Q12" s="42"/>
      <c r="R12" s="43" t="s">
        <v>291</v>
      </c>
      <c r="S12" s="44"/>
    </row>
    <row r="13" spans="1:19" ht="18" customHeight="1">
      <c r="A13" s="40" t="s">
        <v>233</v>
      </c>
      <c r="B13" s="40" t="s">
        <v>234</v>
      </c>
      <c r="C13" s="40">
        <f>换算!B8</f>
        <v>0</v>
      </c>
      <c r="D13" s="40">
        <f>换算!E8</f>
        <v>1</v>
      </c>
      <c r="E13" s="40" t="s">
        <v>194</v>
      </c>
      <c r="F13" s="53" t="str">
        <f t="shared" si="0"/>
        <v>·</v>
      </c>
      <c r="G13" s="54" t="str">
        <f t="shared" si="1"/>
        <v xml:space="preserve"> </v>
      </c>
      <c r="H13" s="47" t="str">
        <f t="shared" si="2"/>
        <v xml:space="preserve"> </v>
      </c>
      <c r="I13" s="47" t="str">
        <f t="shared" si="3"/>
        <v xml:space="preserve"> </v>
      </c>
      <c r="J13" s="52" t="str">
        <f t="shared" si="4"/>
        <v xml:space="preserve"> </v>
      </c>
      <c r="K13" s="52" t="str">
        <f t="shared" si="5"/>
        <v xml:space="preserve"> </v>
      </c>
      <c r="L13" s="47" t="str">
        <f t="shared" si="6"/>
        <v xml:space="preserve"> </v>
      </c>
      <c r="M13" s="47" t="str">
        <f t="shared" si="7"/>
        <v xml:space="preserve"> </v>
      </c>
      <c r="N13" s="51" t="str">
        <f t="shared" si="8"/>
        <v xml:space="preserve"> </v>
      </c>
      <c r="O13" s="51" t="str">
        <f t="shared" si="9"/>
        <v xml:space="preserve"> </v>
      </c>
      <c r="P13" s="40" t="s">
        <v>208</v>
      </c>
      <c r="Q13" s="42"/>
      <c r="R13" s="45" t="s">
        <v>279</v>
      </c>
      <c r="S13" s="44">
        <f>D10+D12+(11-D19)+(11-D23)</f>
        <v>22</v>
      </c>
    </row>
    <row r="14" spans="1:19" ht="18" customHeight="1">
      <c r="A14" s="40" t="s">
        <v>235</v>
      </c>
      <c r="B14" s="40" t="s">
        <v>236</v>
      </c>
      <c r="C14" s="40">
        <f>换算!B9</f>
        <v>0</v>
      </c>
      <c r="D14" s="40">
        <f>换算!E9</f>
        <v>1</v>
      </c>
      <c r="E14" s="40" t="s">
        <v>195</v>
      </c>
      <c r="F14" s="53" t="str">
        <f t="shared" si="0"/>
        <v>·</v>
      </c>
      <c r="G14" s="54" t="str">
        <f t="shared" si="1"/>
        <v xml:space="preserve"> </v>
      </c>
      <c r="H14" s="47" t="str">
        <f t="shared" si="2"/>
        <v xml:space="preserve"> </v>
      </c>
      <c r="I14" s="47" t="str">
        <f t="shared" si="3"/>
        <v xml:space="preserve"> </v>
      </c>
      <c r="J14" s="52" t="str">
        <f t="shared" si="4"/>
        <v xml:space="preserve"> </v>
      </c>
      <c r="K14" s="52" t="str">
        <f t="shared" si="5"/>
        <v xml:space="preserve"> </v>
      </c>
      <c r="L14" s="47" t="str">
        <f t="shared" si="6"/>
        <v xml:space="preserve"> </v>
      </c>
      <c r="M14" s="47" t="str">
        <f t="shared" si="7"/>
        <v xml:space="preserve"> </v>
      </c>
      <c r="N14" s="51" t="str">
        <f t="shared" si="8"/>
        <v xml:space="preserve"> </v>
      </c>
      <c r="O14" s="51" t="str">
        <f t="shared" si="9"/>
        <v xml:space="preserve"> </v>
      </c>
      <c r="P14" s="40" t="s">
        <v>209</v>
      </c>
      <c r="Q14" s="42"/>
      <c r="R14" s="50" t="s">
        <v>280</v>
      </c>
      <c r="S14" s="44"/>
    </row>
    <row r="15" spans="1:19" ht="18" customHeight="1">
      <c r="A15" s="40" t="s">
        <v>237</v>
      </c>
      <c r="B15" s="40" t="s">
        <v>238</v>
      </c>
      <c r="C15" s="40">
        <f>换算!B10</f>
        <v>0</v>
      </c>
      <c r="D15" s="40">
        <f>换算!E10</f>
        <v>1</v>
      </c>
      <c r="E15" s="40" t="s">
        <v>196</v>
      </c>
      <c r="F15" s="53" t="str">
        <f t="shared" si="0"/>
        <v>·</v>
      </c>
      <c r="G15" s="54" t="str">
        <f t="shared" si="1"/>
        <v xml:space="preserve"> </v>
      </c>
      <c r="H15" s="47" t="str">
        <f t="shared" si="2"/>
        <v xml:space="preserve"> </v>
      </c>
      <c r="I15" s="47" t="str">
        <f t="shared" si="3"/>
        <v xml:space="preserve"> </v>
      </c>
      <c r="J15" s="52" t="str">
        <f t="shared" si="4"/>
        <v xml:space="preserve"> </v>
      </c>
      <c r="K15" s="52" t="str">
        <f t="shared" si="5"/>
        <v xml:space="preserve"> </v>
      </c>
      <c r="L15" s="47" t="str">
        <f t="shared" si="6"/>
        <v xml:space="preserve"> </v>
      </c>
      <c r="M15" s="47" t="str">
        <f t="shared" si="7"/>
        <v xml:space="preserve"> </v>
      </c>
      <c r="N15" s="51" t="str">
        <f t="shared" si="8"/>
        <v xml:space="preserve"> </v>
      </c>
      <c r="O15" s="51" t="str">
        <f t="shared" si="9"/>
        <v xml:space="preserve"> </v>
      </c>
      <c r="P15" s="40" t="s">
        <v>210</v>
      </c>
      <c r="Q15" s="42"/>
      <c r="R15" s="43" t="s">
        <v>293</v>
      </c>
      <c r="S15" s="44"/>
    </row>
    <row r="16" spans="1:19" ht="18" customHeight="1">
      <c r="A16" s="40" t="s">
        <v>239</v>
      </c>
      <c r="B16" s="40" t="s">
        <v>240</v>
      </c>
      <c r="C16" s="40">
        <f>换算!B11</f>
        <v>0</v>
      </c>
      <c r="D16" s="40">
        <f>换算!E11</f>
        <v>1</v>
      </c>
      <c r="E16" s="40" t="s">
        <v>197</v>
      </c>
      <c r="F16" s="53" t="str">
        <f t="shared" si="0"/>
        <v>·</v>
      </c>
      <c r="G16" s="54" t="str">
        <f t="shared" si="1"/>
        <v xml:space="preserve"> </v>
      </c>
      <c r="H16" s="47" t="str">
        <f t="shared" si="2"/>
        <v xml:space="preserve"> </v>
      </c>
      <c r="I16" s="47" t="str">
        <f t="shared" si="3"/>
        <v xml:space="preserve"> </v>
      </c>
      <c r="J16" s="52" t="str">
        <f t="shared" si="4"/>
        <v xml:space="preserve"> </v>
      </c>
      <c r="K16" s="52" t="str">
        <f t="shared" si="5"/>
        <v xml:space="preserve"> </v>
      </c>
      <c r="L16" s="47" t="str">
        <f t="shared" si="6"/>
        <v xml:space="preserve"> </v>
      </c>
      <c r="M16" s="47" t="str">
        <f t="shared" si="7"/>
        <v xml:space="preserve"> </v>
      </c>
      <c r="N16" s="51" t="str">
        <f t="shared" si="8"/>
        <v xml:space="preserve"> </v>
      </c>
      <c r="O16" s="51" t="str">
        <f t="shared" si="9"/>
        <v xml:space="preserve"> </v>
      </c>
      <c r="P16" s="40" t="s">
        <v>211</v>
      </c>
      <c r="Q16" s="42"/>
      <c r="R16" s="45" t="s">
        <v>260</v>
      </c>
      <c r="S16" s="44">
        <f>D22*2+D13*2+D10*2+D11+D18+D21+D20</f>
        <v>10</v>
      </c>
    </row>
    <row r="17" spans="1:19" ht="18" customHeight="1">
      <c r="A17" s="40" t="s">
        <v>241</v>
      </c>
      <c r="B17" s="40" t="s">
        <v>242</v>
      </c>
      <c r="C17" s="40">
        <f>换算!B12</f>
        <v>0</v>
      </c>
      <c r="D17" s="40">
        <f>换算!E12</f>
        <v>1</v>
      </c>
      <c r="E17" s="40" t="s">
        <v>198</v>
      </c>
      <c r="F17" s="53" t="str">
        <f t="shared" si="0"/>
        <v>·</v>
      </c>
      <c r="G17" s="54" t="str">
        <f t="shared" si="1"/>
        <v xml:space="preserve"> </v>
      </c>
      <c r="H17" s="47" t="str">
        <f t="shared" si="2"/>
        <v xml:space="preserve"> </v>
      </c>
      <c r="I17" s="47" t="str">
        <f t="shared" si="3"/>
        <v xml:space="preserve"> </v>
      </c>
      <c r="J17" s="52" t="str">
        <f t="shared" si="4"/>
        <v xml:space="preserve"> </v>
      </c>
      <c r="K17" s="52" t="str">
        <f t="shared" si="5"/>
        <v xml:space="preserve"> </v>
      </c>
      <c r="L17" s="47" t="str">
        <f t="shared" si="6"/>
        <v xml:space="preserve"> </v>
      </c>
      <c r="M17" s="47" t="str">
        <f t="shared" si="7"/>
        <v xml:space="preserve"> </v>
      </c>
      <c r="N17" s="51" t="str">
        <f t="shared" si="8"/>
        <v xml:space="preserve"> </v>
      </c>
      <c r="O17" s="51" t="str">
        <f t="shared" si="9"/>
        <v xml:space="preserve"> </v>
      </c>
      <c r="P17" s="40" t="s">
        <v>212</v>
      </c>
      <c r="Q17" s="42"/>
      <c r="R17" s="50" t="s">
        <v>281</v>
      </c>
      <c r="S17" s="44"/>
    </row>
    <row r="18" spans="1:19" ht="18" customHeight="1">
      <c r="A18" s="40" t="s">
        <v>243</v>
      </c>
      <c r="B18" s="40" t="s">
        <v>244</v>
      </c>
      <c r="C18" s="40">
        <f>换算!B13</f>
        <v>0</v>
      </c>
      <c r="D18" s="40">
        <f>换算!E13</f>
        <v>1</v>
      </c>
      <c r="E18" s="40" t="s">
        <v>199</v>
      </c>
      <c r="F18" s="53" t="str">
        <f t="shared" si="0"/>
        <v>·</v>
      </c>
      <c r="G18" s="54" t="str">
        <f>IF(D18=2,"·"," ")</f>
        <v xml:space="preserve"> </v>
      </c>
      <c r="H18" s="47" t="str">
        <f t="shared" si="2"/>
        <v xml:space="preserve"> </v>
      </c>
      <c r="I18" s="47" t="str">
        <f t="shared" si="3"/>
        <v xml:space="preserve"> </v>
      </c>
      <c r="J18" s="52" t="str">
        <f t="shared" si="4"/>
        <v xml:space="preserve"> </v>
      </c>
      <c r="K18" s="52" t="str">
        <f t="shared" si="5"/>
        <v xml:space="preserve"> </v>
      </c>
      <c r="L18" s="47" t="str">
        <f t="shared" si="6"/>
        <v xml:space="preserve"> </v>
      </c>
      <c r="M18" s="47" t="str">
        <f t="shared" si="7"/>
        <v xml:space="preserve"> </v>
      </c>
      <c r="N18" s="51" t="str">
        <f t="shared" si="8"/>
        <v xml:space="preserve"> </v>
      </c>
      <c r="O18" s="51" t="str">
        <f t="shared" si="9"/>
        <v xml:space="preserve"> </v>
      </c>
      <c r="P18" s="40" t="s">
        <v>213</v>
      </c>
      <c r="Q18" s="42"/>
      <c r="R18" s="43" t="s">
        <v>294</v>
      </c>
      <c r="S18" s="44"/>
    </row>
    <row r="19" spans="1:20" ht="18" customHeight="1">
      <c r="A19" s="40" t="s">
        <v>245</v>
      </c>
      <c r="B19" s="40" t="s">
        <v>246</v>
      </c>
      <c r="C19" s="40">
        <f>换算!B14</f>
        <v>0</v>
      </c>
      <c r="D19" s="40">
        <f>换算!E14</f>
        <v>1</v>
      </c>
      <c r="E19" s="40" t="s">
        <v>200</v>
      </c>
      <c r="F19" s="53" t="str">
        <f t="shared" si="0"/>
        <v>·</v>
      </c>
      <c r="G19" s="54" t="str">
        <f t="shared" si="1"/>
        <v xml:space="preserve"> </v>
      </c>
      <c r="H19" s="47" t="str">
        <f t="shared" si="2"/>
        <v xml:space="preserve"> </v>
      </c>
      <c r="I19" s="47" t="str">
        <f t="shared" si="3"/>
        <v xml:space="preserve"> </v>
      </c>
      <c r="J19" s="52" t="str">
        <f t="shared" si="4"/>
        <v xml:space="preserve"> </v>
      </c>
      <c r="K19" s="52" t="str">
        <f t="shared" si="5"/>
        <v xml:space="preserve"> </v>
      </c>
      <c r="L19" s="47" t="str">
        <f t="shared" si="6"/>
        <v xml:space="preserve"> </v>
      </c>
      <c r="M19" s="47" t="str">
        <f t="shared" si="7"/>
        <v xml:space="preserve"> </v>
      </c>
      <c r="N19" s="51" t="str">
        <f t="shared" si="8"/>
        <v xml:space="preserve"> </v>
      </c>
      <c r="O19" s="51" t="str">
        <f t="shared" si="9"/>
        <v xml:space="preserve"> </v>
      </c>
      <c r="P19" s="40" t="s">
        <v>214</v>
      </c>
      <c r="Q19" s="42"/>
      <c r="R19" s="45" t="s">
        <v>261</v>
      </c>
      <c r="S19" s="44">
        <f>(11-D8)*2+D9*2+D11+(11-D12)*2+D14+D15*2+D17+(11-D18)+D20+D21*2</f>
        <v>60</v>
      </c>
      <c r="T19" s="5"/>
    </row>
    <row r="20" spans="1:19" ht="18" customHeight="1">
      <c r="A20" s="40" t="s">
        <v>247</v>
      </c>
      <c r="B20" s="40" t="s">
        <v>248</v>
      </c>
      <c r="C20" s="40">
        <f>换算!B15</f>
        <v>0</v>
      </c>
      <c r="D20" s="40">
        <f>换算!E15</f>
        <v>1</v>
      </c>
      <c r="E20" s="40" t="s">
        <v>201</v>
      </c>
      <c r="F20" s="53" t="str">
        <f t="shared" si="0"/>
        <v>·</v>
      </c>
      <c r="G20" s="54" t="str">
        <f t="shared" si="1"/>
        <v xml:space="preserve"> </v>
      </c>
      <c r="H20" s="47" t="str">
        <f t="shared" si="2"/>
        <v xml:space="preserve"> </v>
      </c>
      <c r="I20" s="47" t="str">
        <f t="shared" si="3"/>
        <v xml:space="preserve"> </v>
      </c>
      <c r="J20" s="52" t="str">
        <f t="shared" si="4"/>
        <v xml:space="preserve"> </v>
      </c>
      <c r="K20" s="52" t="str">
        <f t="shared" si="5"/>
        <v xml:space="preserve"> </v>
      </c>
      <c r="L20" s="47" t="str">
        <f t="shared" si="6"/>
        <v xml:space="preserve"> </v>
      </c>
      <c r="M20" s="47" t="str">
        <f t="shared" si="7"/>
        <v xml:space="preserve"> </v>
      </c>
      <c r="N20" s="51" t="str">
        <f t="shared" si="8"/>
        <v xml:space="preserve"> </v>
      </c>
      <c r="O20" s="51" t="str">
        <f t="shared" si="9"/>
        <v xml:space="preserve"> </v>
      </c>
      <c r="P20" s="40" t="s">
        <v>215</v>
      </c>
      <c r="Q20" s="42"/>
      <c r="R20" s="45" t="s">
        <v>283</v>
      </c>
      <c r="S20" s="44"/>
    </row>
    <row r="21" spans="1:19" ht="18" customHeight="1">
      <c r="A21" s="40" t="s">
        <v>249</v>
      </c>
      <c r="B21" s="40" t="s">
        <v>250</v>
      </c>
      <c r="C21" s="40">
        <f>换算!B16</f>
        <v>0</v>
      </c>
      <c r="D21" s="40">
        <f>换算!E16</f>
        <v>1</v>
      </c>
      <c r="E21" s="40" t="s">
        <v>202</v>
      </c>
      <c r="F21" s="53" t="str">
        <f t="shared" si="0"/>
        <v>·</v>
      </c>
      <c r="G21" s="54" t="str">
        <f t="shared" si="1"/>
        <v xml:space="preserve"> </v>
      </c>
      <c r="H21" s="47" t="str">
        <f t="shared" si="2"/>
        <v xml:space="preserve"> </v>
      </c>
      <c r="I21" s="47" t="str">
        <f t="shared" si="3"/>
        <v xml:space="preserve"> </v>
      </c>
      <c r="J21" s="52" t="str">
        <f t="shared" si="4"/>
        <v xml:space="preserve"> </v>
      </c>
      <c r="K21" s="52" t="str">
        <f t="shared" si="5"/>
        <v xml:space="preserve"> </v>
      </c>
      <c r="L21" s="47" t="str">
        <f t="shared" si="6"/>
        <v xml:space="preserve"> </v>
      </c>
      <c r="M21" s="47" t="str">
        <f t="shared" si="7"/>
        <v xml:space="preserve"> </v>
      </c>
      <c r="N21" s="51" t="str">
        <f t="shared" si="8"/>
        <v xml:space="preserve"> </v>
      </c>
      <c r="O21" s="51" t="str">
        <f t="shared" si="9"/>
        <v xml:space="preserve"> </v>
      </c>
      <c r="P21" s="40" t="s">
        <v>216</v>
      </c>
      <c r="Q21" s="42"/>
      <c r="R21" s="43" t="s">
        <v>295</v>
      </c>
      <c r="S21" s="44"/>
    </row>
    <row r="22" spans="1:19" ht="18" customHeight="1">
      <c r="A22" s="40" t="s">
        <v>251</v>
      </c>
      <c r="B22" s="40" t="s">
        <v>252</v>
      </c>
      <c r="C22" s="40">
        <f>换算!B17</f>
        <v>0</v>
      </c>
      <c r="D22" s="40">
        <f>换算!E17</f>
        <v>1</v>
      </c>
      <c r="E22" s="40" t="s">
        <v>203</v>
      </c>
      <c r="F22" s="53" t="str">
        <f t="shared" si="0"/>
        <v>·</v>
      </c>
      <c r="G22" s="54" t="str">
        <f t="shared" si="1"/>
        <v xml:space="preserve"> </v>
      </c>
      <c r="H22" s="47" t="str">
        <f t="shared" si="2"/>
        <v xml:space="preserve"> </v>
      </c>
      <c r="I22" s="47" t="str">
        <f t="shared" si="3"/>
        <v xml:space="preserve"> </v>
      </c>
      <c r="J22" s="52" t="str">
        <f t="shared" si="4"/>
        <v xml:space="preserve"> </v>
      </c>
      <c r="K22" s="52" t="str">
        <f t="shared" si="5"/>
        <v xml:space="preserve"> </v>
      </c>
      <c r="L22" s="47" t="str">
        <f t="shared" si="6"/>
        <v xml:space="preserve"> </v>
      </c>
      <c r="M22" s="47" t="str">
        <f t="shared" si="7"/>
        <v xml:space="preserve"> </v>
      </c>
      <c r="N22" s="51" t="str">
        <f t="shared" si="8"/>
        <v xml:space="preserve"> </v>
      </c>
      <c r="O22" s="51" t="str">
        <f t="shared" si="9"/>
        <v xml:space="preserve"> </v>
      </c>
      <c r="P22" s="40" t="s">
        <v>217</v>
      </c>
      <c r="Q22" s="42"/>
      <c r="R22" s="45" t="s">
        <v>262</v>
      </c>
      <c r="S22" s="44">
        <f>D9+D13+D22+(11-D12)</f>
        <v>13</v>
      </c>
    </row>
    <row r="23" spans="1:19" ht="18" customHeight="1">
      <c r="A23" s="40" t="s">
        <v>253</v>
      </c>
      <c r="B23" s="40" t="s">
        <v>254</v>
      </c>
      <c r="C23" s="40">
        <f>换算!B18</f>
        <v>0</v>
      </c>
      <c r="D23" s="40">
        <f>换算!E18</f>
        <v>1</v>
      </c>
      <c r="E23" s="40" t="s">
        <v>204</v>
      </c>
      <c r="F23" s="53" t="str">
        <f t="shared" si="0"/>
        <v>·</v>
      </c>
      <c r="G23" s="54" t="str">
        <f t="shared" si="1"/>
        <v xml:space="preserve"> </v>
      </c>
      <c r="H23" s="47" t="str">
        <f t="shared" si="2"/>
        <v xml:space="preserve"> </v>
      </c>
      <c r="I23" s="47" t="str">
        <f t="shared" si="3"/>
        <v xml:space="preserve"> </v>
      </c>
      <c r="J23" s="52" t="str">
        <f t="shared" si="4"/>
        <v xml:space="preserve"> </v>
      </c>
      <c r="K23" s="52" t="str">
        <f t="shared" si="5"/>
        <v xml:space="preserve"> </v>
      </c>
      <c r="L23" s="47" t="str">
        <f t="shared" si="6"/>
        <v xml:space="preserve"> </v>
      </c>
      <c r="M23" s="47" t="str">
        <f t="shared" si="7"/>
        <v xml:space="preserve"> </v>
      </c>
      <c r="N23" s="51" t="str">
        <f t="shared" si="8"/>
        <v xml:space="preserve"> </v>
      </c>
      <c r="O23" s="51" t="str">
        <f t="shared" si="9"/>
        <v xml:space="preserve"> </v>
      </c>
      <c r="P23" s="40" t="s">
        <v>218</v>
      </c>
      <c r="Q23" s="42"/>
      <c r="R23" s="45" t="s">
        <v>282</v>
      </c>
      <c r="S23" s="45"/>
    </row>
  </sheetData>
  <sheetProtection password="EFCF" sheet="1"/>
  <mergeCells count="16">
    <mergeCell ref="A6:B7"/>
    <mergeCell ref="A1:P1"/>
    <mergeCell ref="A3:D3"/>
    <mergeCell ref="A4:D4"/>
    <mergeCell ref="A5:D5"/>
    <mergeCell ref="F3:I3"/>
    <mergeCell ref="L3:O3"/>
    <mergeCell ref="J3:K3"/>
    <mergeCell ref="E4:P4"/>
    <mergeCell ref="J5:P5"/>
    <mergeCell ref="F5:I5"/>
    <mergeCell ref="F6:O6"/>
    <mergeCell ref="P6:P7"/>
    <mergeCell ref="C6:C7"/>
    <mergeCell ref="D6:D7"/>
    <mergeCell ref="E6:E7"/>
  </mergeCells>
  <printOptions horizontalCentered="1" verticalCentered="1"/>
  <pageMargins left="0.748031496062992" right="0.748031496062992" top="0.984251968503937" bottom="0.984251968503937" header="0.511811023622047" footer="0.511811023622047"/>
  <pageSetup horizontalDpi="200" verticalDpi="200" orientation="landscape" paperSize="9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72C4B85-1F37-4433-A642-ED196158B9A9}">
  <dimension ref="A2:AI44"/>
  <sheetViews>
    <sheetView workbookViewId="0" topLeftCell="A43">
      <selection pane="topLeft" activeCell="E39" sqref="E39:AG39"/>
    </sheetView>
  </sheetViews>
  <sheetFormatPr defaultRowHeight="18" customHeight="1"/>
  <cols>
    <col min="1" max="1" width="9" style="57"/>
    <col min="2" max="2" width="6.25" style="57" customWidth="1"/>
    <col min="3" max="3" width="2.5" style="57" customWidth="1"/>
    <col min="4" max="5" width="2.625" style="57" customWidth="1"/>
    <col min="6" max="6" width="3.375" style="57" customWidth="1"/>
    <col min="7" max="7" width="4" style="57" customWidth="1"/>
    <col min="8" max="8" width="3" style="57" customWidth="1"/>
    <col min="9" max="16" width="2.625" style="57" customWidth="1"/>
    <col min="17" max="17" width="2.875" style="57" customWidth="1"/>
    <col min="18" max="18" width="2.625" style="57" customWidth="1"/>
    <col min="19" max="19" width="3.375" style="57" customWidth="1"/>
    <col min="20" max="20" width="2.625" style="57" customWidth="1"/>
    <col min="21" max="21" width="2.875" style="57" customWidth="1"/>
    <col min="22" max="22" width="2.625" style="57" customWidth="1"/>
    <col min="23" max="23" width="2.875" style="57" customWidth="1"/>
    <col min="24" max="27" width="3.5" style="57" customWidth="1"/>
    <col min="28" max="28" width="4.625" style="57" customWidth="1"/>
    <col min="29" max="29" width="4" style="57" customWidth="1"/>
    <col min="30" max="32" width="3.5" style="57" customWidth="1"/>
    <col min="33" max="35" width="4.625" style="57" customWidth="1"/>
    <col min="36" max="16384" width="9" style="57"/>
  </cols>
  <sheetData>
    <row r="1" ht="18" customHeight="1" thickBot="1"/>
    <row r="2" spans="2:33" ht="18" customHeight="1" thickBot="1">
      <c r="B2" s="292" t="s">
        <v>297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4"/>
      <c r="Y2" s="106"/>
      <c r="Z2" s="98"/>
      <c r="AA2" s="98"/>
      <c r="AB2" s="98"/>
      <c r="AC2" s="100"/>
      <c r="AD2" s="100"/>
      <c r="AE2" s="98"/>
      <c r="AF2" s="98"/>
      <c r="AG2" s="99"/>
    </row>
    <row r="3" spans="2:33" ht="18" customHeight="1" thickBot="1">
      <c r="B3" s="295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7"/>
      <c r="Y3" s="289" t="s">
        <v>411</v>
      </c>
      <c r="Z3" s="311" t="s">
        <v>526</v>
      </c>
      <c r="AA3" s="312"/>
      <c r="AB3" s="112">
        <f>((77+2*E11+2*E12+2*E13+2*E19)-(4*E9+6*E16+2*E18))/10</f>
        <v>7.2999999999999998</v>
      </c>
      <c r="AC3" s="109"/>
      <c r="AD3" s="110"/>
      <c r="AE3" s="313" t="s">
        <v>406</v>
      </c>
      <c r="AF3" s="314"/>
      <c r="AG3" s="108">
        <f>((2*E9+3*E12+4*E13+5*E15)-(2*E22+11))/10</f>
        <v>0.10000000000000001</v>
      </c>
    </row>
    <row r="4" spans="2:33" ht="18" customHeight="1">
      <c r="B4" s="338" t="s">
        <v>170</v>
      </c>
      <c r="C4" s="271"/>
      <c r="D4" s="271"/>
      <c r="E4" s="271"/>
      <c r="F4" s="270">
        <f>转换或补录!G1</f>
        <v>0</v>
      </c>
      <c r="G4" s="270"/>
      <c r="H4" s="271" t="s">
        <v>175</v>
      </c>
      <c r="I4" s="271"/>
      <c r="J4" s="270">
        <f>转换或补录!L1</f>
        <v>0</v>
      </c>
      <c r="K4" s="270"/>
      <c r="L4" s="270"/>
      <c r="M4" s="271" t="s">
        <v>159</v>
      </c>
      <c r="N4" s="271"/>
      <c r="O4" s="270">
        <f>转换或补录!Q1</f>
        <v>0</v>
      </c>
      <c r="P4" s="270"/>
      <c r="Q4" s="271" t="s">
        <v>167</v>
      </c>
      <c r="R4" s="271"/>
      <c r="S4" s="270">
        <f>转换或补录!V1</f>
        <v>0</v>
      </c>
      <c r="T4" s="270"/>
      <c r="U4" s="271" t="s">
        <v>161</v>
      </c>
      <c r="V4" s="271"/>
      <c r="W4" s="270">
        <f>转换或补录!AA1</f>
        <v>0</v>
      </c>
      <c r="X4" s="341"/>
      <c r="Y4" s="290"/>
      <c r="Z4" s="362" t="s">
        <v>402</v>
      </c>
      <c r="AA4" s="359" t="s">
        <v>408</v>
      </c>
      <c r="AB4" s="359"/>
      <c r="AC4" s="101"/>
      <c r="AD4" s="84"/>
      <c r="AE4" s="111"/>
      <c r="AF4" s="360" t="s">
        <v>409</v>
      </c>
      <c r="AG4" s="361"/>
    </row>
    <row r="5" spans="2:33" ht="18" customHeight="1">
      <c r="B5" s="331" t="s">
        <v>257</v>
      </c>
      <c r="C5" s="332"/>
      <c r="D5" s="332"/>
      <c r="E5" s="332"/>
      <c r="F5" s="336">
        <f>转换或补录!S2</f>
        <v>0</v>
      </c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7"/>
      <c r="Y5" s="290"/>
      <c r="Z5" s="363"/>
      <c r="AA5" s="60"/>
      <c r="AB5" s="60"/>
      <c r="AC5" s="60"/>
      <c r="AD5" s="60"/>
      <c r="AE5" s="60"/>
      <c r="AF5" s="60"/>
      <c r="AG5" s="93"/>
    </row>
    <row r="6" spans="2:33" ht="18" customHeight="1" thickBot="1">
      <c r="B6" s="333" t="s">
        <v>410</v>
      </c>
      <c r="C6" s="334"/>
      <c r="D6" s="334"/>
      <c r="E6" s="334"/>
      <c r="F6" s="335">
        <f>转换或补录!AA2</f>
        <v>0</v>
      </c>
      <c r="G6" s="335"/>
      <c r="H6" s="335"/>
      <c r="I6" s="334" t="s">
        <v>165</v>
      </c>
      <c r="J6" s="334"/>
      <c r="K6" s="334"/>
      <c r="L6" s="334"/>
      <c r="M6" s="339">
        <f>转换或补录!G2</f>
        <v>0</v>
      </c>
      <c r="N6" s="339"/>
      <c r="O6" s="339"/>
      <c r="P6" s="339"/>
      <c r="Q6" s="339"/>
      <c r="R6" s="339"/>
      <c r="S6" s="339"/>
      <c r="T6" s="339"/>
      <c r="U6" s="339"/>
      <c r="V6" s="339"/>
      <c r="W6" s="339"/>
      <c r="X6" s="340"/>
      <c r="Y6" s="290"/>
      <c r="Z6" s="94"/>
      <c r="AA6" s="60"/>
      <c r="AB6" s="60"/>
      <c r="AC6" s="60"/>
      <c r="AD6" s="60"/>
      <c r="AE6" s="60"/>
      <c r="AF6" s="60"/>
      <c r="AG6" s="93"/>
    </row>
    <row r="7" spans="2:33" ht="18" customHeight="1">
      <c r="B7" s="284" t="s">
        <v>171</v>
      </c>
      <c r="C7" s="321"/>
      <c r="D7" s="324" t="s">
        <v>172</v>
      </c>
      <c r="E7" s="326" t="s">
        <v>173</v>
      </c>
      <c r="F7" s="60"/>
      <c r="G7" s="330" t="s">
        <v>334</v>
      </c>
      <c r="H7" s="328" t="s">
        <v>317</v>
      </c>
      <c r="I7" s="277" t="s">
        <v>318</v>
      </c>
      <c r="J7" s="277" t="s">
        <v>319</v>
      </c>
      <c r="K7" s="277" t="s">
        <v>320</v>
      </c>
      <c r="L7" s="277" t="s">
        <v>321</v>
      </c>
      <c r="M7" s="277" t="s">
        <v>322</v>
      </c>
      <c r="N7" s="277" t="s">
        <v>323</v>
      </c>
      <c r="O7" s="277" t="s">
        <v>324</v>
      </c>
      <c r="P7" s="277" t="s">
        <v>325</v>
      </c>
      <c r="Q7" s="277" t="s">
        <v>326</v>
      </c>
      <c r="R7" s="277" t="s">
        <v>327</v>
      </c>
      <c r="S7" s="277" t="s">
        <v>328</v>
      </c>
      <c r="T7" s="277" t="s">
        <v>329</v>
      </c>
      <c r="U7" s="277" t="s">
        <v>330</v>
      </c>
      <c r="V7" s="277" t="s">
        <v>331</v>
      </c>
      <c r="W7" s="277" t="s">
        <v>332</v>
      </c>
      <c r="X7" s="279"/>
      <c r="Y7" s="290"/>
      <c r="Z7" s="94"/>
      <c r="AA7" s="60"/>
      <c r="AB7" s="60"/>
      <c r="AC7" s="60"/>
      <c r="AD7" s="60"/>
      <c r="AE7" s="60"/>
      <c r="AF7" s="60"/>
      <c r="AG7" s="93"/>
    </row>
    <row r="8" spans="2:33" ht="18" customHeight="1">
      <c r="B8" s="322"/>
      <c r="C8" s="323"/>
      <c r="D8" s="325"/>
      <c r="E8" s="327"/>
      <c r="F8" s="60"/>
      <c r="G8" s="330"/>
      <c r="H8" s="328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9"/>
      <c r="Y8" s="290"/>
      <c r="Z8" s="309" t="s">
        <v>403</v>
      </c>
      <c r="AA8" s="60"/>
      <c r="AB8" s="60"/>
      <c r="AC8" s="60"/>
      <c r="AD8" s="60"/>
      <c r="AE8" s="60"/>
      <c r="AF8" s="60"/>
      <c r="AG8" s="93"/>
    </row>
    <row r="9" spans="2:33" ht="18" customHeight="1" thickBot="1">
      <c r="B9" s="59" t="s">
        <v>223</v>
      </c>
      <c r="C9" s="55" t="s">
        <v>224</v>
      </c>
      <c r="D9" s="55">
        <f>换算!B3</f>
        <v>0</v>
      </c>
      <c r="E9" s="58">
        <f>换算!E3</f>
        <v>1</v>
      </c>
      <c r="F9" s="60"/>
      <c r="G9" s="330"/>
      <c r="H9" s="328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9"/>
      <c r="Y9" s="290"/>
      <c r="Z9" s="310"/>
      <c r="AA9" s="84"/>
      <c r="AB9" s="84"/>
      <c r="AC9" s="84"/>
      <c r="AD9" s="84"/>
      <c r="AE9" s="84"/>
      <c r="AF9" s="84"/>
      <c r="AG9" s="95"/>
    </row>
    <row r="10" spans="2:33" ht="18" customHeight="1" thickBot="1">
      <c r="B10" s="59" t="s">
        <v>225</v>
      </c>
      <c r="C10" s="55" t="s">
        <v>226</v>
      </c>
      <c r="D10" s="55">
        <f>换算!B4</f>
        <v>0</v>
      </c>
      <c r="E10" s="58">
        <f>换算!E4</f>
        <v>1</v>
      </c>
      <c r="F10" s="60"/>
      <c r="G10" s="330"/>
      <c r="H10" s="328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9"/>
      <c r="Y10" s="290"/>
      <c r="Z10" s="357" t="s">
        <v>500</v>
      </c>
      <c r="AA10" s="358"/>
      <c r="AB10" s="108">
        <f>((38+2*E17+3*E20+4*E24)-(2*E11+2*E15+2*E23))/10</f>
        <v>4.0999999999999996</v>
      </c>
      <c r="AC10" s="83"/>
      <c r="AD10" s="60"/>
      <c r="AE10" s="313" t="s">
        <v>407</v>
      </c>
      <c r="AF10" s="314"/>
      <c r="AG10" s="112">
        <f>((4*E12+3*E18+4*E21+4*E22)-(3*E9+2*E14))/10</f>
        <v>1</v>
      </c>
    </row>
    <row r="11" spans="2:33" ht="18" customHeight="1" thickBot="1">
      <c r="B11" s="59" t="s">
        <v>227</v>
      </c>
      <c r="C11" s="55" t="s">
        <v>228</v>
      </c>
      <c r="D11" s="55">
        <f>换算!B5</f>
        <v>0</v>
      </c>
      <c r="E11" s="58">
        <f>换算!E5</f>
        <v>1</v>
      </c>
      <c r="F11" s="60"/>
      <c r="G11" s="330"/>
      <c r="H11" s="329"/>
      <c r="I11" s="278"/>
      <c r="J11" s="278"/>
      <c r="K11" s="278"/>
      <c r="L11" s="278"/>
      <c r="M11" s="278"/>
      <c r="N11" s="278"/>
      <c r="O11" s="278"/>
      <c r="P11" s="278"/>
      <c r="Q11" s="278"/>
      <c r="R11" s="278"/>
      <c r="S11" s="278"/>
      <c r="T11" s="278"/>
      <c r="U11" s="278"/>
      <c r="V11" s="278"/>
      <c r="W11" s="280"/>
      <c r="X11" s="279"/>
      <c r="Y11" s="290"/>
      <c r="Z11" s="316" t="s">
        <v>528</v>
      </c>
      <c r="AA11" s="318" t="s">
        <v>404</v>
      </c>
      <c r="AB11" s="318"/>
      <c r="AC11" s="92"/>
      <c r="AD11" s="85"/>
      <c r="AE11" s="86"/>
      <c r="AF11" s="319" t="s">
        <v>405</v>
      </c>
      <c r="AG11" s="320"/>
    </row>
    <row r="12" spans="2:33" ht="18" customHeight="1">
      <c r="B12" s="59" t="s">
        <v>229</v>
      </c>
      <c r="C12" s="55" t="s">
        <v>230</v>
      </c>
      <c r="D12" s="55">
        <f>换算!B6</f>
        <v>0</v>
      </c>
      <c r="E12" s="58">
        <f>换算!E6</f>
        <v>1</v>
      </c>
      <c r="F12" s="284"/>
      <c r="G12" s="285"/>
      <c r="H12" s="285"/>
      <c r="I12" s="285"/>
      <c r="J12" s="285"/>
      <c r="K12" s="285"/>
      <c r="L12" s="285"/>
      <c r="M12" s="285"/>
      <c r="N12" s="285"/>
      <c r="O12" s="285"/>
      <c r="P12" s="285"/>
      <c r="Q12" s="285"/>
      <c r="R12" s="285"/>
      <c r="S12" s="285"/>
      <c r="T12" s="285"/>
      <c r="U12" s="285"/>
      <c r="V12" s="285"/>
      <c r="W12" s="285"/>
      <c r="X12" s="285"/>
      <c r="Y12" s="290"/>
      <c r="Z12" s="317"/>
      <c r="AA12" s="60"/>
      <c r="AB12" s="60"/>
      <c r="AC12" s="60"/>
      <c r="AD12" s="60"/>
      <c r="AE12" s="60"/>
      <c r="AF12" s="60"/>
      <c r="AG12" s="93"/>
    </row>
    <row r="13" spans="2:33" ht="18" customHeight="1">
      <c r="B13" s="59" t="s">
        <v>231</v>
      </c>
      <c r="C13" s="55" t="s">
        <v>232</v>
      </c>
      <c r="D13" s="55">
        <f>换算!B7</f>
        <v>0</v>
      </c>
      <c r="E13" s="58">
        <f>换算!E7</f>
        <v>1</v>
      </c>
      <c r="F13" s="284"/>
      <c r="G13" s="285"/>
      <c r="H13" s="285"/>
      <c r="I13" s="285"/>
      <c r="J13" s="285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5"/>
      <c r="W13" s="285"/>
      <c r="X13" s="285"/>
      <c r="Y13" s="290"/>
      <c r="Z13" s="94"/>
      <c r="AA13" s="60"/>
      <c r="AB13" s="60"/>
      <c r="AC13" s="60"/>
      <c r="AD13" s="60"/>
      <c r="AE13" s="60"/>
      <c r="AF13" s="60"/>
      <c r="AG13" s="93"/>
    </row>
    <row r="14" spans="2:34" ht="18" customHeight="1">
      <c r="B14" s="59" t="s">
        <v>233</v>
      </c>
      <c r="C14" s="55" t="s">
        <v>234</v>
      </c>
      <c r="D14" s="55">
        <f>换算!B8</f>
        <v>0</v>
      </c>
      <c r="E14" s="58">
        <f>换算!E8</f>
        <v>1</v>
      </c>
      <c r="F14" s="284"/>
      <c r="G14" s="285"/>
      <c r="H14" s="285"/>
      <c r="I14" s="285"/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90"/>
      <c r="Z14" s="94"/>
      <c r="AA14" s="60"/>
      <c r="AB14" s="60"/>
      <c r="AC14" s="60"/>
      <c r="AD14" s="60"/>
      <c r="AE14" s="60"/>
      <c r="AF14" s="60"/>
      <c r="AG14" s="93"/>
      <c r="AH14" s="187"/>
    </row>
    <row r="15" spans="2:33" ht="18" customHeight="1">
      <c r="B15" s="59" t="s">
        <v>235</v>
      </c>
      <c r="C15" s="55" t="s">
        <v>236</v>
      </c>
      <c r="D15" s="55">
        <f>换算!B9</f>
        <v>0</v>
      </c>
      <c r="E15" s="58">
        <f>换算!E9</f>
        <v>1</v>
      </c>
      <c r="F15" s="284"/>
      <c r="G15" s="285"/>
      <c r="H15" s="285"/>
      <c r="I15" s="285"/>
      <c r="J15" s="285"/>
      <c r="K15" s="285"/>
      <c r="L15" s="285"/>
      <c r="M15" s="285"/>
      <c r="N15" s="285"/>
      <c r="O15" s="285"/>
      <c r="P15" s="285"/>
      <c r="Q15" s="285"/>
      <c r="R15" s="285"/>
      <c r="S15" s="285"/>
      <c r="T15" s="285"/>
      <c r="U15" s="285"/>
      <c r="V15" s="285"/>
      <c r="W15" s="285"/>
      <c r="X15" s="285"/>
      <c r="Y15" s="290"/>
      <c r="Z15" s="309" t="s">
        <v>527</v>
      </c>
      <c r="AA15" s="60"/>
      <c r="AB15" s="60"/>
      <c r="AC15" s="60"/>
      <c r="AD15" s="60"/>
      <c r="AE15" s="60"/>
      <c r="AF15" s="60"/>
      <c r="AG15" s="93"/>
    </row>
    <row r="16" spans="2:33" ht="18" customHeight="1" thickBot="1">
      <c r="B16" s="59" t="s">
        <v>237</v>
      </c>
      <c r="C16" s="55" t="s">
        <v>238</v>
      </c>
      <c r="D16" s="55">
        <f>换算!B10</f>
        <v>0</v>
      </c>
      <c r="E16" s="58">
        <f>换算!E10</f>
        <v>1</v>
      </c>
      <c r="F16" s="284"/>
      <c r="G16" s="285"/>
      <c r="H16" s="285"/>
      <c r="I16" s="285"/>
      <c r="J16" s="285"/>
      <c r="K16" s="285"/>
      <c r="L16" s="285"/>
      <c r="M16" s="285"/>
      <c r="N16" s="285"/>
      <c r="O16" s="285"/>
      <c r="P16" s="285"/>
      <c r="Q16" s="285"/>
      <c r="R16" s="285"/>
      <c r="S16" s="285"/>
      <c r="T16" s="285"/>
      <c r="U16" s="285"/>
      <c r="V16" s="285"/>
      <c r="W16" s="285"/>
      <c r="X16" s="285"/>
      <c r="Y16" s="291"/>
      <c r="Z16" s="315"/>
      <c r="AA16" s="96"/>
      <c r="AB16" s="96"/>
      <c r="AC16" s="96"/>
      <c r="AD16" s="96"/>
      <c r="AE16" s="96"/>
      <c r="AF16" s="96"/>
      <c r="AG16" s="97"/>
    </row>
    <row r="17" spans="2:33" ht="18" customHeight="1">
      <c r="B17" s="59" t="s">
        <v>239</v>
      </c>
      <c r="C17" s="55" t="s">
        <v>240</v>
      </c>
      <c r="D17" s="55">
        <f>换算!B11</f>
        <v>0</v>
      </c>
      <c r="E17" s="58">
        <f>换算!E11</f>
        <v>1</v>
      </c>
      <c r="F17" s="284"/>
      <c r="G17" s="285"/>
      <c r="H17" s="285"/>
      <c r="I17" s="285"/>
      <c r="J17" s="285"/>
      <c r="K17" s="285"/>
      <c r="L17" s="285"/>
      <c r="M17" s="285"/>
      <c r="N17" s="285"/>
      <c r="O17" s="285"/>
      <c r="P17" s="285"/>
      <c r="Q17" s="285"/>
      <c r="R17" s="285"/>
      <c r="S17" s="285"/>
      <c r="T17" s="285"/>
      <c r="U17" s="285"/>
      <c r="V17" s="285"/>
      <c r="W17" s="285"/>
      <c r="X17" s="286"/>
      <c r="Y17" s="274" t="s">
        <v>134</v>
      </c>
      <c r="Z17" s="266" t="s">
        <v>131</v>
      </c>
      <c r="AA17" s="263"/>
      <c r="AB17" s="263"/>
      <c r="AC17" s="263"/>
      <c r="AD17" s="263"/>
      <c r="AE17" s="263"/>
      <c r="AF17" s="263"/>
      <c r="AG17" s="261">
        <f>E11+E13+(11-E20)+(11-E24)</f>
        <v>22</v>
      </c>
    </row>
    <row r="18" spans="2:35" ht="18" customHeight="1" thickBot="1">
      <c r="B18" s="59" t="s">
        <v>241</v>
      </c>
      <c r="C18" s="55" t="s">
        <v>242</v>
      </c>
      <c r="D18" s="55">
        <f>换算!B12</f>
        <v>0</v>
      </c>
      <c r="E18" s="58">
        <f>换算!E12</f>
        <v>1</v>
      </c>
      <c r="F18" s="284"/>
      <c r="G18" s="285"/>
      <c r="H18" s="285"/>
      <c r="I18" s="285"/>
      <c r="J18" s="285"/>
      <c r="K18" s="285"/>
      <c r="L18" s="285"/>
      <c r="M18" s="285"/>
      <c r="N18" s="285"/>
      <c r="O18" s="285"/>
      <c r="P18" s="285"/>
      <c r="Q18" s="285"/>
      <c r="R18" s="285"/>
      <c r="S18" s="285"/>
      <c r="T18" s="285"/>
      <c r="U18" s="285"/>
      <c r="V18" s="285"/>
      <c r="W18" s="285"/>
      <c r="X18" s="286"/>
      <c r="Y18" s="275"/>
      <c r="Z18" s="264"/>
      <c r="AA18" s="265"/>
      <c r="AB18" s="265"/>
      <c r="AC18" s="265"/>
      <c r="AD18" s="265"/>
      <c r="AE18" s="265"/>
      <c r="AF18" s="265"/>
      <c r="AG18" s="262"/>
      <c r="AI18" s="107"/>
    </row>
    <row r="19" spans="2:33" ht="18" customHeight="1" thickBot="1">
      <c r="B19" s="59" t="s">
        <v>243</v>
      </c>
      <c r="C19" s="55" t="s">
        <v>244</v>
      </c>
      <c r="D19" s="55">
        <f>换算!B13</f>
        <v>0</v>
      </c>
      <c r="E19" s="58">
        <f>换算!E13</f>
        <v>1</v>
      </c>
      <c r="F19" s="284"/>
      <c r="G19" s="285"/>
      <c r="H19" s="285"/>
      <c r="I19" s="285"/>
      <c r="J19" s="285"/>
      <c r="K19" s="285"/>
      <c r="L19" s="285"/>
      <c r="M19" s="285"/>
      <c r="N19" s="285"/>
      <c r="O19" s="285"/>
      <c r="P19" s="285"/>
      <c r="Q19" s="285"/>
      <c r="R19" s="285"/>
      <c r="S19" s="285"/>
      <c r="T19" s="285"/>
      <c r="U19" s="285"/>
      <c r="V19" s="285"/>
      <c r="W19" s="285"/>
      <c r="X19" s="286"/>
      <c r="Y19" s="275"/>
      <c r="Z19" s="257" t="s">
        <v>132</v>
      </c>
      <c r="AA19" s="263"/>
      <c r="AB19" s="263"/>
      <c r="AC19" s="263"/>
      <c r="AD19" s="263"/>
      <c r="AE19" s="263"/>
      <c r="AF19" s="263"/>
      <c r="AG19" s="261">
        <f>E23*2+E14*2+E11*2+E12+E19+E22+E21</f>
        <v>10</v>
      </c>
    </row>
    <row r="20" spans="2:33" ht="18" customHeight="1" thickBot="1">
      <c r="B20" s="59" t="s">
        <v>245</v>
      </c>
      <c r="C20" s="55" t="s">
        <v>246</v>
      </c>
      <c r="D20" s="55">
        <f>换算!B14</f>
        <v>0</v>
      </c>
      <c r="E20" s="58">
        <f>换算!E14</f>
        <v>1</v>
      </c>
      <c r="F20" s="303"/>
      <c r="G20" s="342" t="s">
        <v>335</v>
      </c>
      <c r="H20" s="306" t="s">
        <v>302</v>
      </c>
      <c r="I20" s="306" t="s">
        <v>303</v>
      </c>
      <c r="J20" s="306" t="s">
        <v>304</v>
      </c>
      <c r="K20" s="306" t="s">
        <v>305</v>
      </c>
      <c r="L20" s="306" t="s">
        <v>306</v>
      </c>
      <c r="M20" s="306" t="s">
        <v>307</v>
      </c>
      <c r="N20" s="306" t="s">
        <v>308</v>
      </c>
      <c r="O20" s="306" t="s">
        <v>309</v>
      </c>
      <c r="P20" s="306" t="s">
        <v>301</v>
      </c>
      <c r="Q20" s="306" t="s">
        <v>310</v>
      </c>
      <c r="R20" s="306" t="s">
        <v>311</v>
      </c>
      <c r="S20" s="306" t="s">
        <v>312</v>
      </c>
      <c r="T20" s="306" t="s">
        <v>313</v>
      </c>
      <c r="U20" s="306" t="s">
        <v>314</v>
      </c>
      <c r="V20" s="306" t="s">
        <v>315</v>
      </c>
      <c r="W20" s="281" t="s">
        <v>316</v>
      </c>
      <c r="X20" s="287"/>
      <c r="Y20" s="275"/>
      <c r="Z20" s="264"/>
      <c r="AA20" s="265"/>
      <c r="AB20" s="265"/>
      <c r="AC20" s="265"/>
      <c r="AD20" s="265"/>
      <c r="AE20" s="265"/>
      <c r="AF20" s="265"/>
      <c r="AG20" s="262"/>
    </row>
    <row r="21" spans="2:33" ht="18" customHeight="1">
      <c r="B21" s="59" t="s">
        <v>247</v>
      </c>
      <c r="C21" s="55" t="s">
        <v>248</v>
      </c>
      <c r="D21" s="55">
        <f>换算!B15</f>
        <v>0</v>
      </c>
      <c r="E21" s="58">
        <f>换算!E15</f>
        <v>1</v>
      </c>
      <c r="F21" s="304"/>
      <c r="G21" s="343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282"/>
      <c r="X21" s="287"/>
      <c r="Y21" s="275"/>
      <c r="Z21" s="257" t="s">
        <v>133</v>
      </c>
      <c r="AA21" s="258"/>
      <c r="AB21" s="258"/>
      <c r="AC21" s="258"/>
      <c r="AD21" s="258"/>
      <c r="AE21" s="258"/>
      <c r="AF21" s="258"/>
      <c r="AG21" s="261">
        <f>(11-E9)*2+E10*2+E12+(11-E13)*2+E15+E16*2+E18+(11-E19)+E21+E22*2</f>
        <v>60</v>
      </c>
    </row>
    <row r="22" spans="2:33" ht="18" customHeight="1" thickBot="1">
      <c r="B22" s="59" t="s">
        <v>249</v>
      </c>
      <c r="C22" s="55" t="s">
        <v>250</v>
      </c>
      <c r="D22" s="55">
        <f>换算!B16</f>
        <v>0</v>
      </c>
      <c r="E22" s="58">
        <f>换算!E16</f>
        <v>1</v>
      </c>
      <c r="F22" s="304"/>
      <c r="G22" s="343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282"/>
      <c r="X22" s="287"/>
      <c r="Y22" s="275"/>
      <c r="Z22" s="259"/>
      <c r="AA22" s="260"/>
      <c r="AB22" s="260"/>
      <c r="AC22" s="260"/>
      <c r="AD22" s="260"/>
      <c r="AE22" s="260"/>
      <c r="AF22" s="260"/>
      <c r="AG22" s="262"/>
    </row>
    <row r="23" spans="2:33" ht="18" customHeight="1">
      <c r="B23" s="59" t="s">
        <v>251</v>
      </c>
      <c r="C23" s="55" t="s">
        <v>252</v>
      </c>
      <c r="D23" s="55">
        <f>换算!B17</f>
        <v>0</v>
      </c>
      <c r="E23" s="58">
        <f>换算!E17</f>
        <v>1</v>
      </c>
      <c r="F23" s="304"/>
      <c r="G23" s="343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282"/>
      <c r="X23" s="287"/>
      <c r="Y23" s="275"/>
      <c r="Z23" s="257" t="s">
        <v>135</v>
      </c>
      <c r="AA23" s="263"/>
      <c r="AB23" s="263"/>
      <c r="AC23" s="263"/>
      <c r="AD23" s="263"/>
      <c r="AE23" s="263"/>
      <c r="AF23" s="263"/>
      <c r="AG23" s="261">
        <f>E10+E14+E23+(11-E13)</f>
        <v>13</v>
      </c>
    </row>
    <row r="24" spans="2:33" ht="18" customHeight="1" thickBot="1">
      <c r="B24" s="70" t="s">
        <v>253</v>
      </c>
      <c r="C24" s="71" t="s">
        <v>254</v>
      </c>
      <c r="D24" s="71">
        <f>换算!B18</f>
        <v>0</v>
      </c>
      <c r="E24" s="72">
        <f>换算!E18</f>
        <v>1</v>
      </c>
      <c r="F24" s="305"/>
      <c r="G24" s="344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08"/>
      <c r="W24" s="283"/>
      <c r="X24" s="288"/>
      <c r="Y24" s="276"/>
      <c r="Z24" s="264"/>
      <c r="AA24" s="265"/>
      <c r="AB24" s="265"/>
      <c r="AC24" s="265"/>
      <c r="AD24" s="265"/>
      <c r="AE24" s="265"/>
      <c r="AF24" s="265"/>
      <c r="AG24" s="262"/>
    </row>
    <row r="25" spans="1:33" ht="18" customHeight="1" thickBot="1">
      <c r="A25" s="73"/>
      <c r="B25" s="102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4"/>
      <c r="AA25" s="104"/>
      <c r="AB25" s="104"/>
      <c r="AC25" s="104"/>
      <c r="AD25" s="104"/>
      <c r="AE25" s="104"/>
      <c r="AF25" s="104"/>
      <c r="AG25" s="105"/>
    </row>
    <row r="26" spans="1:33" ht="98.25" customHeight="1" thickBot="1">
      <c r="A26" s="73"/>
      <c r="B26" s="364" t="s">
        <v>524</v>
      </c>
      <c r="C26" s="347"/>
      <c r="D26" s="365"/>
      <c r="E26" s="366" t="str">
        <f>评价!C47</f>
        <v>1．安静观察者，具理想性与对其价值观及重要之人具忠诚心。
2.希外在生活形态与内在价值观相吻合。
3.具好奇心且很快能看出机会所在。常担负开发创意的触媒者。
4.除非价值观受侵犯，行事会具弹性、适应力高且承受力强。
5.具想了解及发展他人潜能的企图。想作太多且作事全神贯注。
6.对所处境遇及拥有不太在意。
7.具适应力、有弹性除非价值观受到威胁。</v>
      </c>
      <c r="F26" s="366"/>
      <c r="G26" s="366"/>
      <c r="H26" s="366"/>
      <c r="I26" s="366"/>
      <c r="J26" s="366"/>
      <c r="K26" s="366"/>
      <c r="L26" s="366"/>
      <c r="M26" s="366"/>
      <c r="N26" s="366"/>
      <c r="O26" s="366"/>
      <c r="P26" s="366"/>
      <c r="Q26" s="366"/>
      <c r="R26" s="366"/>
      <c r="S26" s="366"/>
      <c r="T26" s="366"/>
      <c r="U26" s="366"/>
      <c r="V26" s="366"/>
      <c r="W26" s="366"/>
      <c r="X26" s="366"/>
      <c r="Y26" s="366"/>
      <c r="Z26" s="366"/>
      <c r="AA26" s="366"/>
      <c r="AB26" s="366"/>
      <c r="AC26" s="366"/>
      <c r="AD26" s="366"/>
      <c r="AE26" s="366"/>
      <c r="AF26" s="366"/>
      <c r="AG26" s="367"/>
    </row>
    <row r="27" spans="1:33" ht="29.25" customHeight="1" thickBot="1">
      <c r="A27" s="73"/>
      <c r="B27" s="352" t="s">
        <v>484</v>
      </c>
      <c r="C27" s="353"/>
      <c r="D27" s="354"/>
      <c r="E27" s="355" t="str">
        <f>评价!D47</f>
        <v>治疗师/导师</v>
      </c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181"/>
      <c r="S27" s="181"/>
      <c r="T27" s="181"/>
      <c r="U27" s="181"/>
      <c r="V27" s="181"/>
      <c r="W27" s="181"/>
      <c r="X27" s="181"/>
      <c r="Y27" s="181"/>
      <c r="Z27" s="182"/>
      <c r="AA27" s="182"/>
      <c r="AB27" s="182"/>
      <c r="AC27" s="182"/>
      <c r="AD27" s="182"/>
      <c r="AE27" s="182"/>
      <c r="AF27" s="182"/>
      <c r="AG27" s="183"/>
    </row>
    <row r="28" spans="2:33" ht="38.25" customHeight="1" thickBot="1">
      <c r="B28" s="178" t="s">
        <v>387</v>
      </c>
      <c r="C28" s="347" t="s">
        <v>152</v>
      </c>
      <c r="D28" s="348"/>
      <c r="E28" s="298" t="s">
        <v>153</v>
      </c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9"/>
    </row>
    <row r="29" spans="2:33" s="66" customFormat="1" ht="69.95" customHeight="1">
      <c r="B29" s="69" t="s">
        <v>223</v>
      </c>
      <c r="C29" s="350">
        <f t="shared" si="0" ref="C29:C38">IF(E9&lt;=3,E9,IF(E9&gt;=8,E9,""))</f>
        <v>1</v>
      </c>
      <c r="D29" s="351"/>
      <c r="E29" s="300" t="str">
        <f>IF(E9&lt;=3,评价!C3,IF(E9&gt;=8,评价!D3,""))</f>
        <v>一般名称：含蓄
特征描述：通常表现为执拗、对人冷漠、落落寡欢，吹毛求疵，宁愿独自工作，对事不对人，不轻易放弃已见，为人工作的标准常很高，严谨而不苟且。</v>
      </c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301"/>
      <c r="AE29" s="301"/>
      <c r="AF29" s="301"/>
      <c r="AG29" s="302"/>
    </row>
    <row r="30" spans="2:33" s="66" customFormat="1" ht="69.95" customHeight="1">
      <c r="B30" s="69" t="s">
        <v>225</v>
      </c>
      <c r="C30" s="345">
        <f t="shared" si="0"/>
        <v>1</v>
      </c>
      <c r="D30" s="346"/>
      <c r="E30" s="267" t="str">
        <f>IF(E10&lt;=3,评价!C4,IF(E10&gt;=8,评价!D4,""))</f>
        <v xml:space="preserve">解释指标：思想迟钝，常识浅薄，抽象思维能力弱。
一般名称：智能较低
特征描述：低者通常理解力不强，不能“举一反三”。
</v>
      </c>
      <c r="F30" s="268"/>
      <c r="G30" s="268"/>
      <c r="H30" s="268"/>
      <c r="I30" s="268"/>
      <c r="J30" s="268"/>
      <c r="K30" s="268"/>
      <c r="L30" s="268"/>
      <c r="M30" s="268"/>
      <c r="N30" s="268"/>
      <c r="O30" s="268"/>
      <c r="P30" s="268"/>
      <c r="Q30" s="268"/>
      <c r="R30" s="268"/>
      <c r="S30" s="268"/>
      <c r="T30" s="268"/>
      <c r="U30" s="268"/>
      <c r="V30" s="268"/>
      <c r="W30" s="268"/>
      <c r="X30" s="268"/>
      <c r="Y30" s="268"/>
      <c r="Z30" s="268"/>
      <c r="AA30" s="268"/>
      <c r="AB30" s="268"/>
      <c r="AC30" s="268"/>
      <c r="AD30" s="268"/>
      <c r="AE30" s="268"/>
      <c r="AF30" s="268"/>
      <c r="AG30" s="269"/>
    </row>
    <row r="31" spans="2:33" s="66" customFormat="1" ht="69.95" customHeight="1">
      <c r="B31" s="69" t="s">
        <v>227</v>
      </c>
      <c r="C31" s="345">
        <f t="shared" si="0"/>
        <v>1</v>
      </c>
      <c r="D31" s="346"/>
      <c r="E31" s="267" t="str">
        <f>IF(E11&lt;=3,评价!C5,IF(E11&gt;=8,评价!D5,""))</f>
        <v xml:space="preserve">解释指标：情绪激动，容易产生烦恼
技术名称：低自我力量
一般名称：情感影响
特征描述：低者通常不容易应付生活上所遇到的阻挠和挫折，容易受环境支配而心神动摇不定，不能面对现实，常常会急躁不安，身心疲乏，甚至失眠、恶梦、恐怖等。
</v>
      </c>
      <c r="F31" s="268"/>
      <c r="G31" s="268"/>
      <c r="H31" s="268"/>
      <c r="I31" s="268"/>
      <c r="J31" s="268"/>
      <c r="K31" s="268"/>
      <c r="L31" s="268"/>
      <c r="M31" s="268"/>
      <c r="N31" s="268"/>
      <c r="O31" s="268"/>
      <c r="P31" s="268"/>
      <c r="Q31" s="268"/>
      <c r="R31" s="268"/>
      <c r="S31" s="268"/>
      <c r="T31" s="268"/>
      <c r="U31" s="268"/>
      <c r="V31" s="268"/>
      <c r="W31" s="268"/>
      <c r="X31" s="268"/>
      <c r="Y31" s="268"/>
      <c r="Z31" s="268"/>
      <c r="AA31" s="268"/>
      <c r="AB31" s="268"/>
      <c r="AC31" s="268"/>
      <c r="AD31" s="268"/>
      <c r="AE31" s="268"/>
      <c r="AF31" s="268"/>
      <c r="AG31" s="269"/>
    </row>
    <row r="32" spans="2:33" s="66" customFormat="1" ht="69.95" customHeight="1">
      <c r="B32" s="69" t="s">
        <v>229</v>
      </c>
      <c r="C32" s="345">
        <f t="shared" si="0"/>
        <v>1</v>
      </c>
      <c r="D32" s="346"/>
      <c r="E32" s="267" t="str">
        <f>IF(E12&lt;=3,评价!C6,IF(E12&gt;=8,评价!D6,""))</f>
        <v xml:space="preserve">解释指标：谦虚、顺从、通融、恭顺
技术名称：顺从性
一般名称：谦虚
特征描述：低者通常行为温顺，迎合别人的旨意；也可能即使处在十全十美的境地，也有“事事不如人”之感。
</v>
      </c>
      <c r="F32" s="268"/>
      <c r="G32" s="268"/>
      <c r="H32" s="268"/>
      <c r="I32" s="268"/>
      <c r="J32" s="268"/>
      <c r="K32" s="268"/>
      <c r="L32" s="268"/>
      <c r="M32" s="268"/>
      <c r="N32" s="268"/>
      <c r="O32" s="268"/>
      <c r="P32" s="268"/>
      <c r="Q32" s="268"/>
      <c r="R32" s="268"/>
      <c r="S32" s="268"/>
      <c r="T32" s="268"/>
      <c r="U32" s="268"/>
      <c r="V32" s="268"/>
      <c r="W32" s="268"/>
      <c r="X32" s="268"/>
      <c r="Y32" s="268"/>
      <c r="Z32" s="268"/>
      <c r="AA32" s="268"/>
      <c r="AB32" s="268"/>
      <c r="AC32" s="268"/>
      <c r="AD32" s="268"/>
      <c r="AE32" s="268"/>
      <c r="AF32" s="268"/>
      <c r="AG32" s="269"/>
    </row>
    <row r="33" spans="2:33" s="66" customFormat="1" ht="69.95" customHeight="1">
      <c r="B33" s="69" t="s">
        <v>231</v>
      </c>
      <c r="C33" s="345">
        <f t="shared" si="0"/>
        <v>1</v>
      </c>
      <c r="D33" s="346"/>
      <c r="E33" s="267" t="str">
        <f>IF(E13&lt;=3,评价!C7,IF(E13&gt;=8,评价!D7,""))</f>
        <v xml:space="preserve">解释指标：严肃、审慎、冷静、寡言
技术名称：平静
一般名称：严肃
特征描述：低者通常行动拘谨，内省而不轻发言，较消极、阴郁；有时可能过份深思熟虑，又近乎骄傲自满；在工作上，常常是一位认真而可靠的工作人员。
</v>
      </c>
      <c r="F33" s="268"/>
      <c r="G33" s="268"/>
      <c r="H33" s="268"/>
      <c r="I33" s="268"/>
      <c r="J33" s="268"/>
      <c r="K33" s="268"/>
      <c r="L33" s="268"/>
      <c r="M33" s="268"/>
      <c r="N33" s="268"/>
      <c r="O33" s="268"/>
      <c r="P33" s="268"/>
      <c r="Q33" s="268"/>
      <c r="R33" s="268"/>
      <c r="S33" s="268"/>
      <c r="T33" s="268"/>
      <c r="U33" s="268"/>
      <c r="V33" s="268"/>
      <c r="W33" s="268"/>
      <c r="X33" s="268"/>
      <c r="Y33" s="268"/>
      <c r="Z33" s="268"/>
      <c r="AA33" s="268"/>
      <c r="AB33" s="268"/>
      <c r="AC33" s="268"/>
      <c r="AD33" s="268"/>
      <c r="AE33" s="268"/>
      <c r="AF33" s="268"/>
      <c r="AG33" s="269"/>
    </row>
    <row r="34" spans="2:33" s="66" customFormat="1" ht="69.95" customHeight="1">
      <c r="B34" s="69" t="s">
        <v>233</v>
      </c>
      <c r="C34" s="345">
        <f t="shared" si="0"/>
        <v>1</v>
      </c>
      <c r="D34" s="346"/>
      <c r="E34" s="267" t="str">
        <f>IF(E14&lt;=3,评价!C8,IF(E14&gt;=8,评价!D8,""))</f>
        <v xml:space="preserve">解释指标：苟且敷衍，缺乏奉公守法精神
技术名称：低超我
一般名称：自私自利
特征描述：低者通常缺乏远大的目标和理想，缺乏责任感甚至有时会不择手段地达到某一目的。
</v>
      </c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R34" s="268"/>
      <c r="S34" s="268"/>
      <c r="T34" s="268"/>
      <c r="U34" s="268"/>
      <c r="V34" s="268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9"/>
    </row>
    <row r="35" spans="2:33" s="66" customFormat="1" ht="69.95" customHeight="1">
      <c r="B35" s="69" t="s">
        <v>235</v>
      </c>
      <c r="C35" s="345">
        <f t="shared" si="0"/>
        <v>1</v>
      </c>
      <c r="D35" s="346"/>
      <c r="E35" s="267" t="str">
        <f>IF(E15&lt;=3,评价!C9,IF(E15&gt;=8,评价!D9,""))</f>
        <v xml:space="preserve">解释指标：畏怯退缩，缺乏信心
技术名称：威胁反应性
一般名称：胆小
特征描述：低者通常在人中羞怯，有不自然的表现，有强烈的自卑感；拙于发言，更不愿和陌生人交谈；凡事采取观望态度；有时由于过份的自我意识而忽视了对社会环境中的重要事物的认识。
</v>
      </c>
      <c r="F35" s="268"/>
      <c r="G35" s="268"/>
      <c r="H35" s="268"/>
      <c r="I35" s="268"/>
      <c r="J35" s="268"/>
      <c r="K35" s="268"/>
      <c r="L35" s="268"/>
      <c r="M35" s="268"/>
      <c r="N35" s="268"/>
      <c r="O35" s="268"/>
      <c r="P35" s="268"/>
      <c r="Q35" s="268"/>
      <c r="R35" s="268"/>
      <c r="S35" s="268"/>
      <c r="T35" s="268"/>
      <c r="U35" s="268"/>
      <c r="V35" s="268"/>
      <c r="W35" s="268"/>
      <c r="X35" s="268"/>
      <c r="Y35" s="268"/>
      <c r="Z35" s="268"/>
      <c r="AA35" s="268"/>
      <c r="AB35" s="268"/>
      <c r="AC35" s="268"/>
      <c r="AD35" s="268"/>
      <c r="AE35" s="268"/>
      <c r="AF35" s="268"/>
      <c r="AG35" s="269"/>
    </row>
    <row r="36" spans="2:33" s="66" customFormat="1" ht="69.95" customHeight="1">
      <c r="B36" s="69" t="s">
        <v>237</v>
      </c>
      <c r="C36" s="345">
        <f t="shared" si="0"/>
        <v>1</v>
      </c>
      <c r="D36" s="346"/>
      <c r="E36" s="267" t="str">
        <f>IF(E16&lt;=3,评价!C10,IF(E16&gt;=8,评价!D10,""))</f>
        <v xml:space="preserve">解释指标：理智，着重现实，自恃其力
技术名称：极度现实性
一般名称：硬心肠
特征描述：常多以客观、坚强、独立的态度处理当前的问题；并不重视文化修养，以及一些主观和感情之事；可能过份骄傲，冷酷无情。
</v>
      </c>
      <c r="F36" s="268"/>
      <c r="G36" s="268"/>
      <c r="H36" s="268"/>
      <c r="I36" s="268"/>
      <c r="J36" s="268"/>
      <c r="K36" s="268"/>
      <c r="L36" s="268"/>
      <c r="M36" s="268"/>
      <c r="N36" s="268"/>
      <c r="O36" s="268"/>
      <c r="P36" s="268"/>
      <c r="Q36" s="268"/>
      <c r="R36" s="268"/>
      <c r="S36" s="268"/>
      <c r="T36" s="268"/>
      <c r="U36" s="268"/>
      <c r="V36" s="268"/>
      <c r="W36" s="268"/>
      <c r="X36" s="268"/>
      <c r="Y36" s="268"/>
      <c r="Z36" s="268"/>
      <c r="AA36" s="268"/>
      <c r="AB36" s="268"/>
      <c r="AC36" s="268"/>
      <c r="AD36" s="268"/>
      <c r="AE36" s="268"/>
      <c r="AF36" s="268"/>
      <c r="AG36" s="269"/>
    </row>
    <row r="37" spans="2:33" s="66" customFormat="1" ht="69.95" customHeight="1">
      <c r="B37" s="69" t="s">
        <v>239</v>
      </c>
      <c r="C37" s="345">
        <f t="shared" si="0"/>
        <v>1</v>
      </c>
      <c r="D37" s="346"/>
      <c r="E37" s="267" t="str">
        <f>IF(E17&lt;=3,评价!C11,IF(E17&gt;=8,评价!D11,""))</f>
        <v xml:space="preserve">解释指标：依赖随和，容易与人相处
技术名称：放松
一般名称：信任别人
特征描述：低者通常无猜忌，不与人竞争；顺应合作，善于体贴人。
</v>
      </c>
      <c r="F37" s="268"/>
      <c r="G37" s="268"/>
      <c r="H37" s="268"/>
      <c r="I37" s="268"/>
      <c r="J37" s="268"/>
      <c r="K37" s="268"/>
      <c r="L37" s="268"/>
      <c r="M37" s="268"/>
      <c r="N37" s="268"/>
      <c r="O37" s="268"/>
      <c r="P37" s="268"/>
      <c r="Q37" s="268"/>
      <c r="R37" s="268"/>
      <c r="S37" s="268"/>
      <c r="T37" s="268"/>
      <c r="U37" s="268"/>
      <c r="V37" s="268"/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9"/>
    </row>
    <row r="38" spans="2:33" s="66" customFormat="1" ht="69.95" customHeight="1">
      <c r="B38" s="69" t="s">
        <v>384</v>
      </c>
      <c r="C38" s="345">
        <f t="shared" si="0"/>
        <v>1</v>
      </c>
      <c r="D38" s="346"/>
      <c r="E38" s="267" t="str">
        <f>IF(E18&lt;=3,评价!C12,IF(E18&gt;=8,评价!D12,""))</f>
        <v xml:space="preserve">解释指标：现实、合于成规，力求妥善合理
技术名称：实际性
一般名称：实际
特征描述：低者通常先要斟酌现实条件，而后决定取舍，不鲁莽从事，在关健时刻，也能保持镇静，有时可能过份重视现实，为人索然寡趣。
</v>
      </c>
      <c r="F38" s="268"/>
      <c r="G38" s="268"/>
      <c r="H38" s="268"/>
      <c r="I38" s="268"/>
      <c r="J38" s="268"/>
      <c r="K38" s="268"/>
      <c r="L38" s="268"/>
      <c r="M38" s="268"/>
      <c r="N38" s="268"/>
      <c r="O38" s="268"/>
      <c r="P38" s="268"/>
      <c r="Q38" s="268"/>
      <c r="R38" s="268"/>
      <c r="S38" s="268"/>
      <c r="T38" s="268"/>
      <c r="U38" s="268"/>
      <c r="V38" s="268"/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9"/>
    </row>
    <row r="39" spans="2:33" s="66" customFormat="1" ht="69.95" customHeight="1">
      <c r="B39" s="69" t="s">
        <v>385</v>
      </c>
      <c r="C39" s="345">
        <f t="shared" si="1" ref="C39:C44">IF(E19&lt;=3,E19,IF(E19&gt;=8,E19,""))</f>
        <v>1</v>
      </c>
      <c r="D39" s="346"/>
      <c r="E39" s="267" t="str">
        <f>IF(E19&lt;=3,评价!C13,IF(E19&gt;=8,评价!D13,""))</f>
        <v xml:space="preserve">解释指标：坦白、直率、天真
技术名称：朴实性
一般名称：直率
特征描述：低者通常思想简单，感情用事；与人无争，心满意足；但有时显得幼稚、粗鲁笨拙，似乎缺乏教养。
</v>
      </c>
      <c r="F39" s="268"/>
      <c r="G39" s="268"/>
      <c r="H39" s="268"/>
      <c r="I39" s="268"/>
      <c r="J39" s="268"/>
      <c r="K39" s="268"/>
      <c r="L39" s="268"/>
      <c r="M39" s="268"/>
      <c r="N39" s="268"/>
      <c r="O39" s="268"/>
      <c r="P39" s="268"/>
      <c r="Q39" s="268"/>
      <c r="R39" s="268"/>
      <c r="S39" s="268"/>
      <c r="T39" s="268"/>
      <c r="U39" s="268"/>
      <c r="V39" s="268"/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9"/>
    </row>
    <row r="40" spans="2:33" s="66" customFormat="1" ht="69.95" customHeight="1">
      <c r="B40" s="69" t="s">
        <v>386</v>
      </c>
      <c r="C40" s="345">
        <f t="shared" si="1"/>
        <v>1</v>
      </c>
      <c r="D40" s="346"/>
      <c r="E40" s="267" t="str">
        <f>IF(E20&lt;=3,评价!C14,IF(E20&gt;=8,评价!D14,""))</f>
        <v xml:space="preserve">解释指标：安祥沉着，有自信心
技术名称：信念把握
一般名称：安静
特征描述：低者通常有自信心，不易动摇，信任自己有应付问题的能力；有安全感，能运用自如；有时因缺乏同情而引起别人的反感。
</v>
      </c>
      <c r="F40" s="268"/>
      <c r="G40" s="268"/>
      <c r="H40" s="268"/>
      <c r="I40" s="268"/>
      <c r="J40" s="268"/>
      <c r="K40" s="268"/>
      <c r="L40" s="268"/>
      <c r="M40" s="268"/>
      <c r="N40" s="268"/>
      <c r="O40" s="268"/>
      <c r="P40" s="268"/>
      <c r="Q40" s="268"/>
      <c r="R40" s="268"/>
      <c r="S40" s="268"/>
      <c r="T40" s="268"/>
      <c r="U40" s="268"/>
      <c r="V40" s="268"/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9"/>
    </row>
    <row r="41" spans="2:33" s="66" customFormat="1" ht="69.95" customHeight="1">
      <c r="B41" s="69" t="s">
        <v>352</v>
      </c>
      <c r="C41" s="345">
        <f t="shared" si="1"/>
        <v>1</v>
      </c>
      <c r="D41" s="346"/>
      <c r="E41" s="267" t="str">
        <f>IF(E21&lt;=3,评价!C15,IF(E21&gt;=8,评价!D15,""))</f>
        <v xml:space="preserve">解释指标：保守、尊重传统观念和标准
技术名称：保守性
一般名称：保守
特征描述：低者通常无条件地接受社会中许多相沿已久的、而有权威性的见解，不愿尝试探新，常常激烈的反对新思想以及一切新的变革，墨守成规。
</v>
      </c>
      <c r="F41" s="268"/>
      <c r="G41" s="268"/>
      <c r="H41" s="268"/>
      <c r="I41" s="268"/>
      <c r="J41" s="268"/>
      <c r="K41" s="268"/>
      <c r="L41" s="268"/>
      <c r="M41" s="268"/>
      <c r="N41" s="268"/>
      <c r="O41" s="268"/>
      <c r="P41" s="268"/>
      <c r="Q41" s="268"/>
      <c r="R41" s="268"/>
      <c r="S41" s="268"/>
      <c r="T41" s="268"/>
      <c r="U41" s="268"/>
      <c r="V41" s="268"/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9"/>
    </row>
    <row r="42" spans="2:33" s="66" customFormat="1" ht="69.95" customHeight="1">
      <c r="B42" s="69" t="s">
        <v>376</v>
      </c>
      <c r="C42" s="345">
        <f t="shared" si="1"/>
        <v>1</v>
      </c>
      <c r="D42" s="346"/>
      <c r="E42" s="267" t="str">
        <f>IF(E22&lt;=3,评价!C16,IF(E22&gt;=8,评价!D16,""))</f>
        <v xml:space="preserve">解释指标：依赖、随群、附和
技术名称：团体依附
一般名称：依赖集体
特征描述：低者通常愿意与人共同工作，而不愿独立孤行；常常放弃个人主见，附合众议，以取得别人的好感；需要团体的支持以维持其自信心，但不是真正的乐群者。
</v>
      </c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68"/>
      <c r="Q42" s="268"/>
      <c r="R42" s="268"/>
      <c r="S42" s="268"/>
      <c r="T42" s="268"/>
      <c r="U42" s="268"/>
      <c r="V42" s="268"/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9"/>
    </row>
    <row r="43" spans="2:33" s="66" customFormat="1" ht="69.95" customHeight="1">
      <c r="B43" s="69" t="s">
        <v>379</v>
      </c>
      <c r="C43" s="345">
        <f t="shared" si="1"/>
        <v>1</v>
      </c>
      <c r="D43" s="346"/>
      <c r="E43" s="267" t="str">
        <f>IF(E23&lt;=3,评价!C17,IF(E23&gt;=8,评价!D17,""))</f>
        <v xml:space="preserve">解释指标：矛盾冲突，不顾大体
技术名称：低整合性
一般名称：无原则
特征描述：低者通常既不能克制自己，又不能新生礼欲，更不愿考虑别人的需要，充满矛盾，却无法解决。
</v>
      </c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68"/>
      <c r="Q43" s="268"/>
      <c r="R43" s="268"/>
      <c r="S43" s="268"/>
      <c r="T43" s="268"/>
      <c r="U43" s="268"/>
      <c r="V43" s="268"/>
      <c r="W43" s="268"/>
      <c r="X43" s="268"/>
      <c r="Y43" s="268"/>
      <c r="Z43" s="268"/>
      <c r="AA43" s="268"/>
      <c r="AB43" s="268"/>
      <c r="AC43" s="268"/>
      <c r="AD43" s="268"/>
      <c r="AE43" s="268"/>
      <c r="AF43" s="268"/>
      <c r="AG43" s="269"/>
    </row>
    <row r="44" spans="2:33" s="66" customFormat="1" ht="69.95" customHeight="1">
      <c r="B44" s="177" t="s">
        <v>382</v>
      </c>
      <c r="C44" s="349">
        <f t="shared" si="1"/>
        <v>1</v>
      </c>
      <c r="D44" s="349"/>
      <c r="E44" s="272" t="str">
        <f>IF(E24&lt;=3,评价!C18,IF(E24&gt;=8,评价!D18,""))</f>
        <v xml:space="preserve">解释指标：心平气和，闲散宁静
技术名称：低能量紧张
一般名称：松懈（驰）
特征描述：低者通常知足常乐，保持内心的平衡，也可能过分疏懒，缺乏进取心。
</v>
      </c>
      <c r="F44" s="272"/>
      <c r="G44" s="272"/>
      <c r="H44" s="272"/>
      <c r="I44" s="272"/>
      <c r="J44" s="272"/>
      <c r="K44" s="272"/>
      <c r="L44" s="272"/>
      <c r="M44" s="272"/>
      <c r="N44" s="272"/>
      <c r="O44" s="272"/>
      <c r="P44" s="272"/>
      <c r="Q44" s="272"/>
      <c r="R44" s="272"/>
      <c r="S44" s="272"/>
      <c r="T44" s="27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273"/>
    </row>
  </sheetData>
  <sheetProtection password="EFCF" sheet="1" objects="1" scenarios="1"/>
  <mergeCells count="118">
    <mergeCell ref="B27:D27"/>
    <mergeCell ref="E27:Q27"/>
    <mergeCell ref="Z10:AA10"/>
    <mergeCell ref="AE3:AF3"/>
    <mergeCell ref="AA4:AB4"/>
    <mergeCell ref="AF4:AG4"/>
    <mergeCell ref="Z4:Z5"/>
    <mergeCell ref="T20:T24"/>
    <mergeCell ref="B26:D26"/>
    <mergeCell ref="E26:AG26"/>
    <mergeCell ref="C43:D43"/>
    <mergeCell ref="C44:D44"/>
    <mergeCell ref="C29:D29"/>
    <mergeCell ref="C30:D30"/>
    <mergeCell ref="C31:D31"/>
    <mergeCell ref="C32:D32"/>
    <mergeCell ref="C33:D33"/>
    <mergeCell ref="C34:D34"/>
    <mergeCell ref="C35:D35"/>
    <mergeCell ref="C41:D41"/>
    <mergeCell ref="C42:D42"/>
    <mergeCell ref="C40:D40"/>
    <mergeCell ref="C28:D28"/>
    <mergeCell ref="C36:D36"/>
    <mergeCell ref="C37:D37"/>
    <mergeCell ref="C38:D38"/>
    <mergeCell ref="C39:D39"/>
    <mergeCell ref="G20:G24"/>
    <mergeCell ref="Q20:Q24"/>
    <mergeCell ref="R20:R24"/>
    <mergeCell ref="S20:S24"/>
    <mergeCell ref="K20:K24"/>
    <mergeCell ref="L20:L24"/>
    <mergeCell ref="M20:M24"/>
    <mergeCell ref="N20:N24"/>
    <mergeCell ref="O20:O24"/>
    <mergeCell ref="R7:R11"/>
    <mergeCell ref="S7:S11"/>
    <mergeCell ref="T7:T11"/>
    <mergeCell ref="V7:V11"/>
    <mergeCell ref="B4:E4"/>
    <mergeCell ref="M4:N4"/>
    <mergeCell ref="J4:L4"/>
    <mergeCell ref="I6:L6"/>
    <mergeCell ref="M6:X6"/>
    <mergeCell ref="S4:T4"/>
    <mergeCell ref="U4:V4"/>
    <mergeCell ref="W4:X4"/>
    <mergeCell ref="F4:G4"/>
    <mergeCell ref="H4:I4"/>
    <mergeCell ref="B5:E5"/>
    <mergeCell ref="B6:E6"/>
    <mergeCell ref="F6:H6"/>
    <mergeCell ref="F5:X5"/>
    <mergeCell ref="L7:L11"/>
    <mergeCell ref="Q7:Q11"/>
    <mergeCell ref="N7:N11"/>
    <mergeCell ref="I7:I11"/>
    <mergeCell ref="K7:K11"/>
    <mergeCell ref="O7:O11"/>
    <mergeCell ref="P7:P11"/>
    <mergeCell ref="B7:C8"/>
    <mergeCell ref="D7:D8"/>
    <mergeCell ref="E7:E8"/>
    <mergeCell ref="H7:H11"/>
    <mergeCell ref="G7:G11"/>
    <mergeCell ref="E31:AG31"/>
    <mergeCell ref="E32:AG32"/>
    <mergeCell ref="Z8:Z9"/>
    <mergeCell ref="Z3:AA3"/>
    <mergeCell ref="AE10:AF10"/>
    <mergeCell ref="Z15:Z16"/>
    <mergeCell ref="Z11:Z12"/>
    <mergeCell ref="AA11:AB11"/>
    <mergeCell ref="AF11:AG11"/>
    <mergeCell ref="J7:J11"/>
    <mergeCell ref="E28:AG28"/>
    <mergeCell ref="E29:AG29"/>
    <mergeCell ref="F20:F24"/>
    <mergeCell ref="E30:AG30"/>
    <mergeCell ref="H20:H24"/>
    <mergeCell ref="I20:I24"/>
    <mergeCell ref="J20:J24"/>
    <mergeCell ref="P20:P24"/>
    <mergeCell ref="U20:U24"/>
    <mergeCell ref="V20:V24"/>
    <mergeCell ref="Y17:Y24"/>
    <mergeCell ref="U7:U11"/>
    <mergeCell ref="X7:X11"/>
    <mergeCell ref="W7:W11"/>
    <mergeCell ref="W20:W24"/>
    <mergeCell ref="F12:X19"/>
    <mergeCell ref="X20:X24"/>
    <mergeCell ref="Y3:Y16"/>
    <mergeCell ref="M7:M11"/>
    <mergeCell ref="B2:X3"/>
    <mergeCell ref="O4:P4"/>
    <mergeCell ref="Q4:R4"/>
    <mergeCell ref="E33:AG33"/>
    <mergeCell ref="E44:AG44"/>
    <mergeCell ref="E43:AG43"/>
    <mergeCell ref="E42:AG42"/>
    <mergeCell ref="E41:AG41"/>
    <mergeCell ref="E40:AG40"/>
    <mergeCell ref="E39:AG39"/>
    <mergeCell ref="E38:AG38"/>
    <mergeCell ref="E37:AG37"/>
    <mergeCell ref="E36:AG36"/>
    <mergeCell ref="E35:AG35"/>
    <mergeCell ref="E34:AG34"/>
    <mergeCell ref="Z17:AF18"/>
    <mergeCell ref="AG17:AG18"/>
    <mergeCell ref="Z19:AF20"/>
    <mergeCell ref="AG19:AG20"/>
    <mergeCell ref="Z21:AF22"/>
    <mergeCell ref="AG21:AG22"/>
    <mergeCell ref="Z23:AF24"/>
    <mergeCell ref="AG23:AG24"/>
  </mergeCells>
  <printOptions horizontalCentered="1"/>
  <pageMargins left="0.748031496062992" right="0.748031496062992" top="0.511811023622047" bottom="0.866141732283465" header="0.511811023622047" footer="0.511811023622047"/>
  <pageSetup horizontalDpi="300" verticalDpi="300" orientation="landscape" paperSize="9" r:id="rId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电子填表</vt:lpstr>
      <vt:lpstr>转换或补录</vt:lpstr>
      <vt:lpstr>统分</vt:lpstr>
      <vt:lpstr>换算</vt:lpstr>
      <vt:lpstr>评价</vt:lpstr>
      <vt:lpstr>剖图1</vt:lpstr>
      <vt:lpstr>剖图2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jujumao</cp:lastModifiedBy>
  <cp:lastPrinted>2008-02-19T04:37:28Z</cp:lastPrinted>
  <dcterms:created xsi:type="dcterms:W3CDTF">2005-11-23T11:43:55Z</dcterms:created>
  <dcterms:modified xsi:type="dcterms:W3CDTF">2009-09-01T08:30:22Z</dcterms:modified>
  <cp:category/>
</cp:coreProperties>
</file>