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lsrvcdf" ContentType="image/jpe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media/image2.xlsrvcdf" ContentType="image/png"/>
  <Override PartName="/xl/media/image3.xlsrvcdf" ContentType="image/png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filterPrivacy="1"/>
  <xr:revisionPtr revIDLastSave="0" documentId="8_{EB6CA2BD-2283-4B89-9D52-E93F07223309}" xr6:coauthVersionLast="47" xr6:coauthVersionMax="47" xr10:uidLastSave="{00000000-0000-0000-0000-000000000000}"/>
  <bookViews>
    <workbookView xWindow="-120" yWindow="-120" windowWidth="29040" windowHeight="17640" firstSheet="1" activeTab="1" xr2:uid="{83E43DC8-C7A0-4A4D-AAF4-DA46DABAE971}"/>
  </bookViews>
  <sheets>
    <sheet name="Controlador de Projetos" sheetId="4" r:id="rId1"/>
    <sheet name="Gráfico de Gantt" sheetId="5" r:id="rId2"/>
    <sheet name="Sobre" sheetId="3" r:id="rId3"/>
    <sheet name="Dados do gráf. dinâmico oculta" sheetId="2" state="hidden" r:id="rId4"/>
  </sheets>
  <definedNames>
    <definedName name="Data_de_início">'Controlador de Projetos'!$D$2</definedName>
    <definedName name="Data_de_término">'Controlador de Projetos'!$D$3</definedName>
    <definedName name="Duração">Marcos[Duração da tarefa]</definedName>
    <definedName name="IncrementoDeRolagem">Marcos[Posição]</definedName>
    <definedName name="InícioDoDia">Marcos[Início do dia]</definedName>
    <definedName name="Marco">Marcos[Jogos]</definedName>
    <definedName name="Rolagem">'Gráfico de Gantt'!$C$1</definedName>
    <definedName name="TabeladeDataInicial">Marcos[Data De Compra]</definedName>
    <definedName name="_xlnm.Print_Titles" localSheetId="0">'Controlador de Projetos'!$4:$5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20" i="4" l="1"/>
  <c r="C19" i="4"/>
  <c r="C18" i="4"/>
  <c r="C17" i="4"/>
  <c r="C16" i="4"/>
  <c r="C15" i="4"/>
  <c r="C14" i="4"/>
  <c r="C13" i="4"/>
  <c r="C12" i="4"/>
  <c r="C11" i="4"/>
  <c r="C10" i="4"/>
  <c r="C10" i="2" s="1"/>
  <c r="C9" i="4"/>
  <c r="C9" i="2" s="1"/>
  <c r="C8" i="4"/>
  <c r="C8" i="2" s="1"/>
  <c r="C7" i="4"/>
  <c r="C7" i="2" s="1"/>
  <c r="D7" i="4" l="1"/>
  <c r="F21" i="4"/>
  <c r="G21" i="4" s="1"/>
  <c r="C6" i="4" l="1"/>
  <c r="C6" i="2" s="1"/>
  <c r="B10" i="2"/>
  <c r="B9" i="2"/>
  <c r="B8" i="2"/>
  <c r="D2" i="4" l="1"/>
  <c r="D8" i="4"/>
  <c r="F8" i="4" s="1"/>
  <c r="D8" i="2" s="1"/>
  <c r="D6" i="4"/>
  <c r="G8" i="4" l="1"/>
  <c r="E8" i="2" s="1"/>
  <c r="F6" i="4"/>
  <c r="D6" i="2" s="1"/>
  <c r="D15" i="4"/>
  <c r="F15" i="4" s="1"/>
  <c r="G15" i="4" s="1"/>
  <c r="D9" i="4"/>
  <c r="F9" i="4" s="1"/>
  <c r="D9" i="2" s="1"/>
  <c r="B7" i="2"/>
  <c r="G9" i="4" l="1"/>
  <c r="E9" i="2" s="1"/>
  <c r="D16" i="4"/>
  <c r="F16" i="4" s="1"/>
  <c r="G16" i="4" s="1"/>
  <c r="D10" i="4"/>
  <c r="F10" i="4" s="1"/>
  <c r="D10" i="2" s="1"/>
  <c r="G10" i="4" l="1"/>
  <c r="E10" i="2" s="1"/>
  <c r="D11" i="4"/>
  <c r="D14" i="4"/>
  <c r="F14" i="4" s="1"/>
  <c r="G14" i="4" s="1"/>
  <c r="G6" i="4"/>
  <c r="E6" i="2" l="1"/>
  <c r="F11" i="4" l="1"/>
  <c r="G11" i="4" l="1"/>
  <c r="D12" i="4"/>
  <c r="F12" i="4" s="1"/>
  <c r="G12" i="4" s="1"/>
  <c r="F7" i="4"/>
  <c r="D7" i="2" s="1"/>
  <c r="G7" i="4" l="1"/>
  <c r="D13" i="4" l="1"/>
  <c r="F13" i="4" s="1"/>
  <c r="G13" i="4" s="1"/>
  <c r="E7" i="2" l="1"/>
  <c r="D17" i="4"/>
  <c r="F17" i="4" s="1"/>
  <c r="G17" i="4" l="1"/>
  <c r="D20" i="4"/>
  <c r="F20" i="4" l="1"/>
  <c r="G20" i="4" s="1"/>
  <c r="D18" i="4" l="1"/>
  <c r="F18" i="4" s="1"/>
  <c r="G18" i="4" l="1"/>
  <c r="D19" i="4" l="1"/>
  <c r="D3" i="4" l="1"/>
  <c r="F19" i="4"/>
  <c r="G19" i="4" l="1"/>
</calcChain>
</file>

<file path=xl/sharedStrings.xml><?xml version="1.0" encoding="utf-8"?>
<sst xmlns="http://schemas.openxmlformats.org/spreadsheetml/2006/main" count="55" uniqueCount="52">
  <si>
    <t>Crie um Controlador de projetos nesta planilha.
O título desta planilha está na célula B1. 
As informações sobre como usar esta planilha, incluindo instruções para leitores de tela, estão na planilha Sobre.</t>
  </si>
  <si>
    <t>Controlador de Projetos</t>
  </si>
  <si>
    <t>A Data de início pode ser inserida manualmente na célula D2 ou você pode usar a fórmula de exemplo do modelo para encontrar a menor data na coluna de marcos na tabela correspondente abaixo.</t>
  </si>
  <si>
    <t>Data de compra:</t>
  </si>
  <si>
    <t>A Data de término pode ser inserida manualmente na célula D3 ou você pode usar a fórmula de exemplo do modelo para encontrar a menor data na coluna de marcos na tabela correspondente abaixo.</t>
  </si>
  <si>
    <t>Data de término:</t>
  </si>
  <si>
    <t>Há informações sobre as colunas da tabela de marcos nas células B4 a G4.</t>
  </si>
  <si>
    <t>Posição</t>
  </si>
  <si>
    <t>Data de Compra</t>
  </si>
  <si>
    <t>Data de Término</t>
  </si>
  <si>
    <t>Jogos Adquiridos.</t>
  </si>
  <si>
    <t>Calculado automaticamente. Os dados abaixo desta coluna são usados para criar o gráfico de marcos e atividades.</t>
  </si>
  <si>
    <t xml:space="preserve">Calculado automaticamente. Duração de cada tarefa </t>
  </si>
  <si>
    <t>Os títulos da tabela estão nas células B5 a G5. 
Há duas colunas ocultas: As colunas Iniciar no dia e Duração da tarefa nas células F5 e G5 são calculadas automaticamente e usadas para criar o Gráfico de Gantt na planilha correspondente. 
Os dados de amostra estão nas células B6 a E21. 
A próxima instrução está na célula A22.</t>
  </si>
  <si>
    <t>Data De Compra</t>
  </si>
  <si>
    <t>Jogos</t>
  </si>
  <si>
    <t>Início do dia</t>
  </si>
  <si>
    <t>Duração da tarefa</t>
  </si>
  <si>
    <t>LEGO BATMAN 3</t>
  </si>
  <si>
    <t>ROBLOX</t>
  </si>
  <si>
    <t>MINECRAFT</t>
  </si>
  <si>
    <t>GTA V</t>
  </si>
  <si>
    <t>FOR HONOR</t>
  </si>
  <si>
    <t>SNIPER ELITE 5</t>
  </si>
  <si>
    <t>FORZAN HORIZON 5</t>
  </si>
  <si>
    <t>FORTNITE</t>
  </si>
  <si>
    <t>ROCKET LEAGUE</t>
  </si>
  <si>
    <t>PUBG</t>
  </si>
  <si>
    <t>CALL OF DUTY WARZONE</t>
  </si>
  <si>
    <t>UFC 5</t>
  </si>
  <si>
    <t>FIFA 2025</t>
  </si>
  <si>
    <t>WWE 2020</t>
  </si>
  <si>
    <t>TOM CLANCY RAINBOW SIX SIEGE</t>
  </si>
  <si>
    <t>Para adicionar mais marcos/atividades, insira novas linhas acima desta linha.
Esta é a última instrução nesta planilha.</t>
  </si>
  <si>
    <t>Para adicionar mais Marcos/Atividades, insira novas linhas acima desta linha.</t>
  </si>
  <si>
    <t>Gráfico de Gantt com a capacidade de rolar, um incremento de rolagem C1 incrementa o intervalo de datas mostrando atividades futuras.
Esta é a última instrução nesta planilha.</t>
  </si>
  <si>
    <t>Incremento de rolagem:</t>
  </si>
  <si>
    <t>JOGOS MAIS COMPRADOS NA LOJA MICROSFT DE XBOX</t>
  </si>
  <si>
    <t>TOP 6 MAIS ADQUIRIDOS</t>
  </si>
  <si>
    <t>Projeto: Gestão de Jogos</t>
  </si>
  <si>
    <t>Descrição do Projeto</t>
  </si>
  <si>
    <t>Este projeto tem como objetivo criar uma ferramenta simples e eficiente para gerenciar o ciclo de vida de jogos, desde a data de compra até a data de término. A planilha desenvolvida no Excel permite organizar e visualizar informações sobre os jogos, como datas de aquisição, período de uso e nome do jogo, facilitando o acompanhamento do progresso e a gestão do tempo dedicado a cada título.</t>
  </si>
  <si>
    <t>A ferramenta é ideal para entusiastas de jogos, colecionadores ou qualquer pessoa que deseje manter um controle organizado de sua biblioteca de jogos, garantindo que nenhum título seja negligenciado e que o tempo de uso seja otimizado.</t>
  </si>
  <si>
    <t>Título desta planilha está na célula B1.</t>
  </si>
  <si>
    <t>Dados do gráfico dinâmico</t>
  </si>
  <si>
    <t>O título da tabela está na célula B4.</t>
  </si>
  <si>
    <t>Tabela de dados dinâmicos</t>
  </si>
  <si>
    <t>Os títulos da tabela estão nas células B5 a E5. 
Há uma anotação na célula F5.
Esta tabela cria gráficos com até cinco marcos por vez. 
Não altere ou exclua essa planilha ou seu conteúdo.</t>
  </si>
  <si>
    <t>marco</t>
  </si>
  <si>
    <t>data</t>
  </si>
  <si>
    <t>duração</t>
  </si>
  <si>
    <t>&lt;--criar gráfico com até cinco marcos por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</si>
</sst>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_);_(* \(#,##0\);_(* &quot;-&quot;_);_(@_)"/>
    <numFmt numFmtId="165" formatCode="_-&quot;£&quot;* #,##0_-;\-&quot;£&quot;* #,##0_-;_-&quot;£&quot;* &quot;-&quot;_-;_-@_-"/>
    <numFmt numFmtId="166" formatCode="_-&quot;£&quot;* #,##0.00_-;\-&quot;£&quot;* #,##0.00_-;_-&quot;£&quot;* &quot;-&quot;??_-;_-@_-"/>
    <numFmt numFmtId="167" formatCode="#,##0_ ;\-#,##0\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 tint="-0.24994659260841701"/>
      <name val="Calibri"/>
      <family val="2"/>
      <scheme val="minor"/>
    </font>
    <font>
      <b/>
      <sz val="12"/>
      <color theme="4" tint="-0.2499465926084170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sz val="11"/>
      <color theme="4" tint="-0.24994659260841701"/>
      <name val="Calibri"/>
      <family val="2"/>
      <scheme val="minor"/>
    </font>
    <font>
      <sz val="18"/>
      <color theme="3"/>
      <name val="Calibri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5" tint="-0.24994659260841701"/>
      </bottom>
      <diagonal/>
    </border>
    <border>
      <left style="double">
        <color theme="0"/>
      </left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/>
      <right/>
      <top/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4506668294322"/>
      </left>
      <right/>
      <top style="thin">
        <color indexed="64"/>
      </top>
      <bottom/>
      <diagonal/>
    </border>
    <border>
      <left/>
      <right style="thin">
        <color theme="4" tint="0.39994506668294322"/>
      </right>
      <top style="thin">
        <color indexed="64"/>
      </top>
      <bottom/>
      <diagonal/>
    </border>
  </borders>
  <cellStyleXfs count="48">
    <xf numFmtId="0" fontId="0" fillId="0" borderId="0"/>
    <xf numFmtId="0" fontId="4" fillId="0" borderId="0" applyNumberFormat="0" applyFill="0" applyProtection="0">
      <alignment vertical="center"/>
    </xf>
    <xf numFmtId="0" fontId="5" fillId="0" borderId="0" applyNumberFormat="0" applyFill="0" applyProtection="0">
      <alignment horizontal="right" vertical="center" indent="1"/>
    </xf>
    <xf numFmtId="0" fontId="2" fillId="4" borderId="0" applyNumberFormat="0" applyProtection="0">
      <alignment horizontal="center" vertical="center"/>
    </xf>
    <xf numFmtId="14" fontId="1" fillId="0" borderId="0">
      <alignment horizontal="center" vertical="center"/>
    </xf>
    <xf numFmtId="0" fontId="6" fillId="0" borderId="0" applyNumberFormat="0" applyFill="0" applyProtection="0">
      <alignment horizontal="left" vertical="center"/>
    </xf>
    <xf numFmtId="167" fontId="1" fillId="0" borderId="0" applyFont="0" applyFill="0" applyBorder="0" applyProtection="0">
      <alignment horizontal="center"/>
    </xf>
    <xf numFmtId="0" fontId="1" fillId="2" borderId="1" applyNumberFormat="0" applyAlignment="0" applyProtection="0"/>
    <xf numFmtId="0" fontId="7" fillId="0" borderId="0" applyNumberFormat="0" applyFill="0" applyProtection="0">
      <alignment wrapText="1"/>
    </xf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7" applyNumberFormat="0" applyAlignment="0" applyProtection="0"/>
    <xf numFmtId="0" fontId="13" fillId="11" borderId="8" applyNumberFormat="0" applyAlignment="0" applyProtection="0"/>
    <xf numFmtId="0" fontId="14" fillId="11" borderId="7" applyNumberFormat="0" applyAlignment="0" applyProtection="0"/>
    <xf numFmtId="0" fontId="15" fillId="0" borderId="9" applyNumberFormat="0" applyFill="0" applyAlignment="0" applyProtection="0"/>
    <xf numFmtId="0" fontId="2" fillId="12" borderId="10" applyNumberFormat="0" applyAlignment="0" applyProtection="0"/>
    <xf numFmtId="0" fontId="16" fillId="0" borderId="0" applyNumberFormat="0" applyFill="0" applyBorder="0" applyAlignment="0" applyProtection="0"/>
    <xf numFmtId="0" fontId="1" fillId="13" borderId="11" applyNumberFormat="0" applyFont="0" applyAlignment="0" applyProtection="0"/>
    <xf numFmtId="0" fontId="17" fillId="0" borderId="12" applyNumberFormat="0" applyFill="0" applyAlignment="0" applyProtection="0"/>
    <xf numFmtId="0" fontId="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35">
    <xf numFmtId="0" fontId="0" fillId="0" borderId="0" xfId="0"/>
    <xf numFmtId="0" fontId="4" fillId="0" borderId="0" xfId="1">
      <alignment vertical="center"/>
    </xf>
    <xf numFmtId="0" fontId="5" fillId="0" borderId="0" xfId="2">
      <alignment horizontal="right" vertical="center" indent="1"/>
    </xf>
    <xf numFmtId="0" fontId="2" fillId="4" borderId="0" xfId="3">
      <alignment horizontal="center" vertical="center"/>
    </xf>
    <xf numFmtId="0" fontId="0" fillId="0" borderId="0" xfId="0" applyAlignment="1">
      <alignment wrapText="1"/>
    </xf>
    <xf numFmtId="0" fontId="0" fillId="0" borderId="3" xfId="0" applyBorder="1"/>
    <xf numFmtId="14" fontId="0" fillId="0" borderId="4" xfId="0" applyNumberFormat="1" applyBorder="1"/>
    <xf numFmtId="0" fontId="0" fillId="0" borderId="4" xfId="0" applyBorder="1"/>
    <xf numFmtId="0" fontId="0" fillId="0" borderId="5" xfId="0" applyBorder="1"/>
    <xf numFmtId="14" fontId="1" fillId="2" borderId="6" xfId="7" applyNumberFormat="1" applyBorder="1" applyAlignment="1">
      <alignment horizontal="center" vertical="center"/>
    </xf>
    <xf numFmtId="0" fontId="5" fillId="0" borderId="6" xfId="2" applyBorder="1">
      <alignment horizontal="right" vertical="center" indent="1"/>
    </xf>
    <xf numFmtId="0" fontId="0" fillId="0" borderId="6" xfId="0" applyBorder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8">
      <alignment wrapText="1"/>
    </xf>
    <xf numFmtId="0" fontId="3" fillId="0" borderId="2" xfId="0" applyFont="1" applyBorder="1" applyAlignment="1">
      <alignment wrapText="1"/>
    </xf>
    <xf numFmtId="167" fontId="0" fillId="5" borderId="0" xfId="6" applyFont="1" applyFill="1" applyBorder="1">
      <alignment horizontal="center"/>
    </xf>
    <xf numFmtId="0" fontId="7" fillId="6" borderId="0" xfId="8" applyFill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14" fontId="0" fillId="0" borderId="0" xfId="4" applyFont="1">
      <alignment horizontal="center" vertical="center"/>
    </xf>
    <xf numFmtId="14" fontId="0" fillId="0" borderId="16" xfId="4" applyFont="1" applyBorder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4" xfId="0" applyBorder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0" fillId="37" borderId="0" xfId="0" applyFill="1" applyAlignment="1">
      <alignment wrapText="1"/>
    </xf>
    <xf numFmtId="0" fontId="21" fillId="38" borderId="0" xfId="0" applyFont="1" applyFill="1"/>
    <xf numFmtId="0" fontId="0" fillId="38" borderId="0" xfId="0" applyFill="1"/>
    <xf numFmtId="0" fontId="22" fillId="38" borderId="0" xfId="0" applyFont="1" applyFill="1"/>
  </cellXfs>
  <cellStyles count="48">
    <cellStyle name="20% - Ênfase1" xfId="26" builtinId="30" customBuiltin="1"/>
    <cellStyle name="20% - Ênfase2" xfId="30" builtinId="34" customBuiltin="1"/>
    <cellStyle name="20% - Ênfase3" xfId="34" builtinId="38" customBuiltin="1"/>
    <cellStyle name="20% - Ênfase4" xfId="38" builtinId="42" customBuiltin="1"/>
    <cellStyle name="20% - Ênfase5" xfId="7" builtinId="46" customBuiltin="1"/>
    <cellStyle name="20% - Ênfase6" xfId="45" builtinId="50" customBuiltin="1"/>
    <cellStyle name="40% - Ênfase1" xfId="27" builtinId="31" customBuiltin="1"/>
    <cellStyle name="40% - Ênfase2" xfId="31" builtinId="35" customBuiltin="1"/>
    <cellStyle name="40% - Ênfase3" xfId="35" builtinId="39" customBuiltin="1"/>
    <cellStyle name="40% - Ênfase4" xfId="39" builtinId="43" customBuiltin="1"/>
    <cellStyle name="40% - Ênfase5" xfId="42" builtinId="47" customBuiltin="1"/>
    <cellStyle name="40% - Ênfase6" xfId="46" builtinId="51" customBuiltin="1"/>
    <cellStyle name="60% - Ênfase1" xfId="28" builtinId="32" customBuiltin="1"/>
    <cellStyle name="60% - Ênfase2" xfId="32" builtinId="36" customBuiltin="1"/>
    <cellStyle name="60% - Ênfase3" xfId="36" builtinId="40" customBuiltin="1"/>
    <cellStyle name="60% - Ênfase4" xfId="40" builtinId="44" customBuiltin="1"/>
    <cellStyle name="60% - Ênfase5" xfId="43" builtinId="48" customBuiltin="1"/>
    <cellStyle name="60% - Ênfase6" xfId="47" builtinId="52" customBuiltin="1"/>
    <cellStyle name="Bom" xfId="14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Data" xfId="4" xr:uid="{A5654282-6065-4D12-BA7A-82AAEC707206}"/>
    <cellStyle name="Ênfase1" xfId="25" builtinId="29" customBuiltin="1"/>
    <cellStyle name="Ênfase2" xfId="29" builtinId="33" customBuiltin="1"/>
    <cellStyle name="Ênfase3" xfId="33" builtinId="37" customBuiltin="1"/>
    <cellStyle name="Ênfase4" xfId="37" builtinId="41" customBuiltin="1"/>
    <cellStyle name="Ênfase5" xfId="41" builtinId="45" customBuiltin="1"/>
    <cellStyle name="Ênfase6" xfId="44" builtinId="49" customBuiltin="1"/>
    <cellStyle name="Entrada" xfId="17" builtinId="20" customBuiltin="1"/>
    <cellStyle name="Moeda" xfId="10" builtinId="4" customBuiltin="1"/>
    <cellStyle name="Moeda [0]" xfId="11" builtinId="7" customBuiltin="1"/>
    <cellStyle name="Neutro" xfId="16" builtinId="28" customBuiltin="1"/>
    <cellStyle name="Normal" xfId="0" builtinId="0" customBuiltin="1"/>
    <cellStyle name="Nota" xfId="23" builtinId="10" customBuiltin="1"/>
    <cellStyle name="Porcentagem" xfId="12" builtinId="5" customBuiltin="1"/>
    <cellStyle name="Ruim" xfId="15" builtinId="27" customBuiltin="1"/>
    <cellStyle name="Saída" xfId="18" builtinId="21" customBuiltin="1"/>
    <cellStyle name="Separador de milhares [0]" xfId="9" builtinId="6" customBuiltin="1"/>
    <cellStyle name="Texto de Aviso" xfId="22" builtinId="11" customBuiltin="1"/>
    <cellStyle name="Texto Explicativo" xfId="8" builtinId="53" customBuiltin="1"/>
    <cellStyle name="Título" xfId="13" builtinId="15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5" builtinId="19" customBuiltin="1"/>
    <cellStyle name="Total" xfId="24" builtinId="25" customBuiltin="1"/>
    <cellStyle name="Vírgula" xfId="6" builtinId="3" customBuiltin="1"/>
  </cellStyles>
  <dxfs count="21">
    <dxf>
      <numFmt numFmtId="0" formatCode="General"/>
      <border diagonalUp="0" diagonalDown="0">
        <left/>
        <right style="medium">
          <color theme="5" tint="-0.249977111117893"/>
        </right>
        <top/>
        <bottom/>
      </border>
    </dxf>
    <dxf>
      <border diagonalUp="0" diagonalDown="0" outline="0">
        <left/>
        <right style="medium">
          <color theme="5" tint="-0.249977111117893"/>
        </right>
        <top/>
        <bottom/>
      </border>
    </dxf>
    <dxf>
      <numFmt numFmtId="0" formatCode="General"/>
    </dxf>
    <dxf>
      <numFmt numFmtId="19" formatCode="dd/mm/yyyy"/>
    </dxf>
    <dxf>
      <numFmt numFmtId="0" formatCode="General"/>
      <border diagonalUp="0" diagonalDown="0">
        <left style="medium">
          <color theme="5" tint="-0.249977111117893"/>
        </left>
        <right/>
        <top/>
        <bottom/>
        <vertical/>
        <horizontal/>
      </border>
    </dxf>
    <dxf>
      <border diagonalUp="0" diagonalDown="0" outline="0">
        <left style="medium">
          <color theme="5" tint="-0.249977111117893"/>
        </left>
        <right/>
        <top/>
        <bottom/>
      </border>
    </dxf>
    <dxf>
      <border outline="0">
        <bottom style="medium">
          <color theme="5" tint="-0.249977111117893"/>
        </bottom>
      </border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theme="4" tint="0.39994506668294322"/>
        </right>
        <top style="thin">
          <color theme="4" tint="0.39991454817346722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/>
        <top/>
        <bottom/>
      </border>
    </dxf>
    <dxf>
      <fill>
        <patternFill patternType="solid">
          <fgColor theme="4" tint="0.79995117038483843"/>
          <bgColor theme="4" tint="0.79998168889431442"/>
        </patternFill>
      </fill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</dxfs>
  <tableStyles count="1" defaultPivotStyle="PivotStyleLight16">
    <tableStyle name="Estilo de tabela do Gráfico de Gantt" pivot="0" count="2" xr9:uid="{D7A9D309-76D4-47FD-AAFA-79E72526BC00}">
      <tableStyleElement type="headerRow" dxfId="20"/>
      <tableStyleElement type="first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'Dados do gráf. dinâmico oculta'!$C$5</c:f>
              <c:strCache>
                <c:ptCount val="1"/>
                <c:pt idx="0">
                  <c:v>data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'Dados do gráf. dinâmico oculta'!$B$6:$B$10</c:f>
              <c:strCache>
                <c:ptCount val="5"/>
                <c:pt idx="0">
                  <c:v>LEGO BATMAN 3</c:v>
                </c:pt>
                <c:pt idx="1">
                  <c:v>ROBLOX</c:v>
                </c:pt>
                <c:pt idx="2">
                  <c:v>MINECRAFT</c:v>
                </c:pt>
                <c:pt idx="3">
                  <c:v>GTA V</c:v>
                </c:pt>
                <c:pt idx="4">
                  <c:v>FOR HONOR</c:v>
                </c:pt>
              </c:strCache>
            </c:strRef>
          </c:cat>
          <c:val>
            <c:numRef>
              <c:f>'Dados do gráf. dinâmico oculta'!$C$6:$C$10</c:f>
              <c:numCache>
                <c:formatCode>m/d/yyyy</c:formatCode>
                <c:ptCount val="5"/>
                <c:pt idx="0">
                  <c:v>45703</c:v>
                </c:pt>
                <c:pt idx="1">
                  <c:v>45718</c:v>
                </c:pt>
                <c:pt idx="2">
                  <c:v>45683</c:v>
                </c:pt>
                <c:pt idx="3">
                  <c:v>45715</c:v>
                </c:pt>
                <c:pt idx="4">
                  <c:v>45728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237-8C26-8D976BA022B1}"/>
            </c:ext>
          </c:extLst>
        </c:ser>
        <c:ser>
          <c:idx val="1"/>
          <c:order val="1"/>
          <c:tx>
            <c:strRef>
              <c:f>'Dados do gráf. dinâmico oculta'!$E$5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1FEE428-3DDA-4EAB-843D-7E3BBAF17AF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066-4237-8C26-8D976BA022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BD50B9-1D73-4C61-9B39-D28A0233E4F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066-4237-8C26-8D976BA022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5B74C7-FCF0-4B22-8D5C-705966EB3E1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066-4237-8C26-8D976BA022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3A6625-5C3A-4DD7-A743-3D8AE52B5A2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066-4237-8C26-8D976BA022B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02EE06-6745-4EAE-9C27-CF980435C3A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066-4237-8C26-8D976BA022B1}"/>
                </c:ext>
              </c:extLst>
            </c:dLbl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'Dados do gráf. dinâmico oculta'!$B$6:$B$10</c:f>
              <c:strCache>
                <c:ptCount val="5"/>
                <c:pt idx="0">
                  <c:v>LEGO BATMAN 3</c:v>
                </c:pt>
                <c:pt idx="1">
                  <c:v>ROBLOX</c:v>
                </c:pt>
                <c:pt idx="2">
                  <c:v>MINECRAFT</c:v>
                </c:pt>
                <c:pt idx="3">
                  <c:v>GTA V</c:v>
                </c:pt>
                <c:pt idx="4">
                  <c:v>FOR HONOR</c:v>
                </c:pt>
              </c:strCache>
            </c:strRef>
          </c:cat>
          <c:val>
            <c:numRef>
              <c:f>'Dados do gráf. dinâmico oculta'!$E$6:$E$10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153</c:v>
                </c:pt>
                <c:pt idx="3">
                  <c:v>151</c:v>
                </c:pt>
                <c:pt idx="4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'Dados do gráf. dinâmico oculta'!$B$6:$B$11</c15:f>
                <c15:dlblRangeCache>
                  <c:ptCount val="6"/>
                  <c:pt idx="0">
                    <c:v>LEGO BATMAN 3</c:v>
                  </c:pt>
                  <c:pt idx="1">
                    <c:v>ROBLOX</c:v>
                  </c:pt>
                  <c:pt idx="2">
                    <c:v>MINECRAFT</c:v>
                  </c:pt>
                  <c:pt idx="3">
                    <c:v>GTA V</c:v>
                  </c:pt>
                  <c:pt idx="4">
                    <c:v>FOR HONOR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5066-4237-8C26-8D976BA0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6877856"/>
        <c:axId val="746878512"/>
        <c:axId val="0"/>
      </c:bar3DChart>
      <c:catAx>
        <c:axId val="746877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878512"/>
        <c:crosses val="autoZero"/>
        <c:auto val="1"/>
        <c:lblAlgn val="ctr"/>
        <c:lblOffset val="100"/>
        <c:noMultiLvlLbl val="0"/>
      </c:catAx>
      <c:valAx>
        <c:axId val="7468785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\-yy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8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reativecommons.org/licenses/by-nc/3.0/" TargetMode="External"/><Relationship Id="rId13" Type="http://schemas.openxmlformats.org/officeDocument/2006/relationships/hyperlink" Target="https://creativecommons.org/licenses/by-sa/3.0/" TargetMode="External"/><Relationship Id="rId3" Type="http://schemas.openxmlformats.org/officeDocument/2006/relationships/hyperlink" Target="https://sketchfab.com/3d-models/xbox-logo-6fedd757c2fe47b2850df4ab6e110670" TargetMode="External"/><Relationship Id="rId7" Type="http://schemas.openxmlformats.org/officeDocument/2006/relationships/hyperlink" Target="https://freepngimg.com/png/112487-roblox-logo-png-file-hd" TargetMode="External"/><Relationship Id="rId12" Type="http://schemas.openxmlformats.org/officeDocument/2006/relationships/hyperlink" Target="https://www.playstationblast.com.br/2017/02/atualizacao-ps-store-for-honor.html" TargetMode="External"/><Relationship Id="rId2" Type="http://schemas.openxmlformats.org/officeDocument/2006/relationships/image" Target="../media/image1.xlsrvcdf"/><Relationship Id="rId1" Type="http://schemas.openxmlformats.org/officeDocument/2006/relationships/chart" Target="../charts/chart1.xml"/><Relationship Id="rId6" Type="http://schemas.openxmlformats.org/officeDocument/2006/relationships/image" Target="../media/image3.xlsrvcdf"/><Relationship Id="rId11" Type="http://schemas.openxmlformats.org/officeDocument/2006/relationships/image" Target="../media/image5.xlsrvcdf"/><Relationship Id="rId5" Type="http://schemas.openxmlformats.org/officeDocument/2006/relationships/image" Target="../media/image2.xlsrvcdf"/><Relationship Id="rId15" Type="http://schemas.openxmlformats.org/officeDocument/2006/relationships/hyperlink" Target="https://strategywiki.org/wiki/LEGO_Batman_3:_Beyond_Gotham" TargetMode="External"/><Relationship Id="rId10" Type="http://schemas.openxmlformats.org/officeDocument/2006/relationships/hyperlink" Target="https://www.thevisualtraveler.net/2016/04/5-things-i-have-learned-from-playing.html" TargetMode="External"/><Relationship Id="rId4" Type="http://schemas.openxmlformats.org/officeDocument/2006/relationships/hyperlink" Target="https://creativecommons.org/licenses/by/3.0/" TargetMode="External"/><Relationship Id="rId9" Type="http://schemas.openxmlformats.org/officeDocument/2006/relationships/image" Target="../media/image4.xlsrvcdf"/><Relationship Id="rId14" Type="http://schemas.openxmlformats.org/officeDocument/2006/relationships/image" Target="../media/image6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3</xdr:row>
      <xdr:rowOff>47624</xdr:rowOff>
    </xdr:from>
    <xdr:to>
      <xdr:col>1</xdr:col>
      <xdr:colOff>7748587</xdr:colOff>
      <xdr:row>28</xdr:row>
      <xdr:rowOff>162878</xdr:rowOff>
    </xdr:to>
    <xdr:graphicFrame macro="">
      <xdr:nvGraphicFramePr>
        <xdr:cNvPr id="2" name="Gráfico de Gantt" descr="Gráfico de Gantt com uma linha do tempo de dat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1</xdr:row>
      <xdr:rowOff>161925</xdr:rowOff>
    </xdr:from>
    <xdr:to>
      <xdr:col>2</xdr:col>
      <xdr:colOff>1190625</xdr:colOff>
      <xdr:row>3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9BD423-FC5F-EC69-3491-E0084DE12017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8020050" y="514350"/>
          <a:ext cx="1190625" cy="6572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</xdr:row>
      <xdr:rowOff>38100</xdr:rowOff>
    </xdr:from>
    <xdr:to>
      <xdr:col>9</xdr:col>
      <xdr:colOff>304800</xdr:colOff>
      <xdr:row>14</xdr:row>
      <xdr:rowOff>80805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DF7DC7-947B-C44F-C052-C21F0B5D4722}"/>
            </a:ext>
            <a:ext uri="{147F2762-F138-4A5C-976F-8EAC2B608ADB}">
              <a16:predDERef xmlns:a16="http://schemas.microsoft.com/office/drawing/2014/main" pred="{779BD423-FC5F-EC69-3491-E0084DE12017}"/>
            </a:ext>
          </a:extLst>
        </xdr:cNvPr>
        <xdr:cNvSpPr txBox="1"/>
      </xdr:nvSpPr>
      <xdr:spPr>
        <a:xfrm>
          <a:off x="8020050" y="3105150"/>
          <a:ext cx="457200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3" tooltip="https://sketchfab.com/3d-models/xbox-logo-6fedd757c2fe47b2850df4ab6e110670"/>
            </a:rPr>
            <a:t>Esta Foto</a:t>
          </a:r>
          <a:r>
            <a:rPr lang="en-US" sz="900"/>
            <a:t> por Autor Desconhecido está licenciado sob </a:t>
          </a:r>
          <a:r>
            <a:rPr lang="en-US" sz="900">
              <a:hlinkClick xmlns:r="http://schemas.openxmlformats.org/officeDocument/2006/relationships" r:id="rId4" tooltip="https://creativecommons.org/licenses/by/3.0/"/>
            </a:rPr>
            <a:t>CC BY</a:t>
          </a:r>
          <a:endParaRPr lang="en-US"/>
        </a:p>
      </xdr:txBody>
    </xdr:sp>
    <xdr:clientData/>
  </xdr:twoCellAnchor>
  <xdr:twoCellAnchor editAs="oneCell">
    <xdr:from>
      <xdr:col>1</xdr:col>
      <xdr:colOff>7753350</xdr:colOff>
      <xdr:row>11</xdr:row>
      <xdr:rowOff>142875</xdr:rowOff>
    </xdr:from>
    <xdr:to>
      <xdr:col>4</xdr:col>
      <xdr:colOff>228600</xdr:colOff>
      <xdr:row>20</xdr:row>
      <xdr:rowOff>66675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6E28B4F-32F0-7C03-4C39-16A8E3DFCDF2}"/>
            </a:ext>
            <a:ext uri="{147F2762-F138-4A5C-976F-8EAC2B608ADB}">
              <a16:predDERef xmlns:a16="http://schemas.microsoft.com/office/drawing/2014/main" pred="{86DF7DC7-947B-C44F-C052-C21F0B5D4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0" y="2828925"/>
          <a:ext cx="2457450" cy="16383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12</xdr:row>
      <xdr:rowOff>133350</xdr:rowOff>
    </xdr:from>
    <xdr:to>
      <xdr:col>10</xdr:col>
      <xdr:colOff>0</xdr:colOff>
      <xdr:row>19</xdr:row>
      <xdr:rowOff>161925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3C5661D-5CEB-47C6-40FA-748107916A14}"/>
            </a:ext>
            <a:ext uri="{147F2762-F138-4A5C-976F-8EAC2B608ADB}">
              <a16:predDERef xmlns:a16="http://schemas.microsoft.com/office/drawing/2014/main" pred="{26E28B4F-32F0-7C03-4C39-16A8E3DFC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1468100" y="3286125"/>
          <a:ext cx="2343150" cy="136207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32</xdr:row>
      <xdr:rowOff>161925</xdr:rowOff>
    </xdr:from>
    <xdr:to>
      <xdr:col>11</xdr:col>
      <xdr:colOff>304800</xdr:colOff>
      <xdr:row>34</xdr:row>
      <xdr:rowOff>14130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F2F70-A1B6-8D12-63F9-D3ADC68FC8F2}"/>
            </a:ext>
            <a:ext uri="{147F2762-F138-4A5C-976F-8EAC2B608ADB}">
              <a16:predDERef xmlns:a16="http://schemas.microsoft.com/office/drawing/2014/main" pred="{A3C5661D-5CEB-47C6-40FA-748107916A14}"/>
            </a:ext>
          </a:extLst>
        </xdr:cNvPr>
        <xdr:cNvSpPr txBox="1"/>
      </xdr:nvSpPr>
      <xdr:spPr>
        <a:xfrm>
          <a:off x="9239250" y="6848475"/>
          <a:ext cx="457200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7" tooltip="https://freepngimg.com/png/112487-roblox-logo-png-file-hd"/>
            </a:rPr>
            <a:t>Esta Foto</a:t>
          </a:r>
          <a:r>
            <a:rPr lang="en-US" sz="900"/>
            <a:t> por Autor Desconhecido está licenciado sob </a:t>
          </a:r>
          <a:r>
            <a:rPr lang="en-US" sz="900">
              <a:hlinkClick xmlns:r="http://schemas.openxmlformats.org/officeDocument/2006/relationships" r:id="rId8" tooltip="https://creativecommons.org/licenses/by-nc/3.0/"/>
            </a:rPr>
            <a:t>CC BY-NC</a:t>
          </a:r>
          <a:endParaRPr lang="en-US"/>
        </a:p>
      </xdr:txBody>
    </xdr:sp>
    <xdr:clientData/>
  </xdr:twoCellAnchor>
  <xdr:twoCellAnchor editAs="oneCell">
    <xdr:from>
      <xdr:col>1</xdr:col>
      <xdr:colOff>7743825</xdr:colOff>
      <xdr:row>20</xdr:row>
      <xdr:rowOff>66675</xdr:rowOff>
    </xdr:from>
    <xdr:to>
      <xdr:col>4</xdr:col>
      <xdr:colOff>247650</xdr:colOff>
      <xdr:row>28</xdr:row>
      <xdr:rowOff>95250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80CBD7D-1159-C962-E312-AE8BE15A8E62}"/>
            </a:ext>
            <a:ext uri="{147F2762-F138-4A5C-976F-8EAC2B608ADB}">
              <a16:predDERef xmlns:a16="http://schemas.microsoft.com/office/drawing/2014/main" pred="{9E0F2F70-A1B6-8D12-63F9-D3ADC68FC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7915275" y="4467225"/>
          <a:ext cx="2486025" cy="1552575"/>
        </a:xfrm>
        <a:prstGeom prst="rect">
          <a:avLst/>
        </a:prstGeom>
      </xdr:spPr>
    </xdr:pic>
    <xdr:clientData/>
  </xdr:twoCellAnchor>
  <xdr:twoCellAnchor>
    <xdr:from>
      <xdr:col>9</xdr:col>
      <xdr:colOff>295275</xdr:colOff>
      <xdr:row>23</xdr:row>
      <xdr:rowOff>95250</xdr:rowOff>
    </xdr:from>
    <xdr:to>
      <xdr:col>14</xdr:col>
      <xdr:colOff>295275</xdr:colOff>
      <xdr:row>24</xdr:row>
      <xdr:rowOff>137955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2B531BF-147A-E0B9-1652-3C5136703636}"/>
            </a:ext>
            <a:ext uri="{147F2762-F138-4A5C-976F-8EAC2B608ADB}">
              <a16:predDERef xmlns:a16="http://schemas.microsoft.com/office/drawing/2014/main" pred="{880CBD7D-1159-C962-E312-AE8BE15A8E62}"/>
            </a:ext>
          </a:extLst>
        </xdr:cNvPr>
        <xdr:cNvSpPr txBox="1"/>
      </xdr:nvSpPr>
      <xdr:spPr>
        <a:xfrm>
          <a:off x="13496925" y="5343525"/>
          <a:ext cx="304800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10" tooltip="https://www.thevisualtraveler.net/2016/04/5-things-i-have-learned-from-playing.html"/>
            </a:rPr>
            <a:t>Esta Foto</a:t>
          </a:r>
          <a:r>
            <a:rPr lang="en-US" sz="900"/>
            <a:t> por Autor Desconhecido está licenciado sob </a:t>
          </a:r>
          <a:r>
            <a:rPr lang="en-US" sz="900">
              <a:hlinkClick xmlns:r="http://schemas.openxmlformats.org/officeDocument/2006/relationships" r:id="rId4" tooltip="https://creativecommons.org/licenses/by/3.0/"/>
            </a:rPr>
            <a:t>CC BY</a:t>
          </a:r>
          <a:endParaRPr lang="en-US"/>
        </a:p>
      </xdr:txBody>
    </xdr:sp>
    <xdr:clientData/>
  </xdr:twoCellAnchor>
  <xdr:twoCellAnchor editAs="oneCell">
    <xdr:from>
      <xdr:col>4</xdr:col>
      <xdr:colOff>238125</xdr:colOff>
      <xdr:row>20</xdr:row>
      <xdr:rowOff>85725</xdr:rowOff>
    </xdr:from>
    <xdr:to>
      <xdr:col>9</xdr:col>
      <xdr:colOff>66675</xdr:colOff>
      <xdr:row>28</xdr:row>
      <xdr:rowOff>76200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47427E1-39E8-E4AC-393F-FF6FD881B0B1}"/>
            </a:ext>
            <a:ext uri="{147F2762-F138-4A5C-976F-8EAC2B608ADB}">
              <a16:predDERef xmlns:a16="http://schemas.microsoft.com/office/drawing/2014/main" pred="{82B531BF-147A-E0B9-1652-3C513670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0391775" y="4762500"/>
          <a:ext cx="2876550" cy="151447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114300</xdr:rowOff>
    </xdr:from>
    <xdr:to>
      <xdr:col>15</xdr:col>
      <xdr:colOff>304800</xdr:colOff>
      <xdr:row>33</xdr:row>
      <xdr:rowOff>157005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9EB87F-C942-DABD-DEEA-36959EDE35E2}"/>
            </a:ext>
            <a:ext uri="{147F2762-F138-4A5C-976F-8EAC2B608ADB}">
              <a16:predDERef xmlns:a16="http://schemas.microsoft.com/office/drawing/2014/main" pred="{147427E1-39E8-E4AC-393F-FF6FD881B0B1}"/>
            </a:ext>
          </a:extLst>
        </xdr:cNvPr>
        <xdr:cNvSpPr txBox="1"/>
      </xdr:nvSpPr>
      <xdr:spPr>
        <a:xfrm>
          <a:off x="11677650" y="6800850"/>
          <a:ext cx="457200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12" tooltip="https://www.playstationblast.com.br/2017/02/atualizacao-ps-store-for-honor.html"/>
            </a:rPr>
            <a:t>Esta Foto</a:t>
          </a:r>
          <a:r>
            <a:rPr lang="en-US" sz="900"/>
            <a:t> por Autor Desconhecido está licenciado sob </a:t>
          </a:r>
          <a:r>
            <a:rPr lang="en-US" sz="900">
              <a:hlinkClick xmlns:r="http://schemas.openxmlformats.org/officeDocument/2006/relationships" r:id="rId13" tooltip="https://creativecommons.org/licenses/by-sa/3.0/"/>
            </a:rPr>
            <a:t>CC BY-SA</a:t>
          </a:r>
          <a:endParaRPr lang="en-US"/>
        </a:p>
      </xdr:txBody>
    </xdr:sp>
    <xdr:clientData/>
  </xdr:twoCellAnchor>
  <xdr:twoCellAnchor editAs="oneCell">
    <xdr:from>
      <xdr:col>4</xdr:col>
      <xdr:colOff>228600</xdr:colOff>
      <xdr:row>11</xdr:row>
      <xdr:rowOff>161925</xdr:rowOff>
    </xdr:from>
    <xdr:to>
      <xdr:col>6</xdr:col>
      <xdr:colOff>466725</xdr:colOff>
      <xdr:row>20</xdr:row>
      <xdr:rowOff>114300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6AD9D0E-EA46-2F33-7B3B-F71E5FFB71AE}"/>
            </a:ext>
            <a:ext uri="{147F2762-F138-4A5C-976F-8EAC2B608ADB}">
              <a16:predDERef xmlns:a16="http://schemas.microsoft.com/office/drawing/2014/main" pred="{FA9EB87F-C942-DABD-DEEA-36959EDE3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837473B0-CC2E-450A-ABE3-18F120FF3D39}">
              <a1611:picAttrSrcUrl xmlns:a1611="http://schemas.microsoft.com/office/drawing/2016/11/main" r:id="rId15"/>
            </a:ext>
          </a:extLst>
        </a:blip>
        <a:stretch>
          <a:fillRect/>
        </a:stretch>
      </xdr:blipFill>
      <xdr:spPr>
        <a:xfrm>
          <a:off x="10382250" y="3124200"/>
          <a:ext cx="1457325" cy="1666875"/>
        </a:xfrm>
        <a:prstGeom prst="rect">
          <a:avLst/>
        </a:prstGeom>
      </xdr:spPr>
    </xdr:pic>
    <xdr:clientData/>
  </xdr:twoCellAnchor>
  <xdr:twoCellAnchor>
    <xdr:from>
      <xdr:col>9</xdr:col>
      <xdr:colOff>295275</xdr:colOff>
      <xdr:row>24</xdr:row>
      <xdr:rowOff>85725</xdr:rowOff>
    </xdr:from>
    <xdr:to>
      <xdr:col>13</xdr:col>
      <xdr:colOff>238125</xdr:colOff>
      <xdr:row>26</xdr:row>
      <xdr:rowOff>78802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A20B5E8-B0E8-24A8-B191-87346351AC77}"/>
            </a:ext>
            <a:ext uri="{147F2762-F138-4A5C-976F-8EAC2B608ADB}">
              <a16:predDERef xmlns:a16="http://schemas.microsoft.com/office/drawing/2014/main" pred="{96AD9D0E-EA46-2F33-7B3B-F71E5FFB71AE}"/>
            </a:ext>
          </a:extLst>
        </xdr:cNvPr>
        <xdr:cNvSpPr txBox="1"/>
      </xdr:nvSpPr>
      <xdr:spPr>
        <a:xfrm>
          <a:off x="13496925" y="5524500"/>
          <a:ext cx="2381250" cy="374077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15" tooltip="https://strategywiki.org/wiki/LEGO_Batman_3:_Beyond_Gotham"/>
            </a:rPr>
            <a:t>Esta Foto</a:t>
          </a:r>
          <a:r>
            <a:rPr lang="en-US" sz="900"/>
            <a:t> por Autor Desconhecido está licenciado sob </a:t>
          </a:r>
          <a:r>
            <a:rPr lang="en-US" sz="900">
              <a:hlinkClick xmlns:r="http://schemas.openxmlformats.org/officeDocument/2006/relationships" r:id="rId1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1F6C39-7593-48A4-A1D2-A0D26E951BF8}" name="Marcos" displayName="Marcos" ref="B5:G21">
  <autoFilter ref="B5:G21" xr:uid="{951635E4-FCFF-47B1-A6C6-5C24ECDE9A5A}"/>
  <sortState xmlns:xlrd2="http://schemas.microsoft.com/office/spreadsheetml/2017/richdata2" ref="B6:G21">
    <sortCondition ref="C6:C21"/>
    <sortCondition ref="D6:D21"/>
  </sortState>
  <tableColumns count="6">
    <tableColumn id="12" xr3:uid="{417148D6-7A28-40C6-80F2-B6C648F24A03}" name="Posição" totalsRowLabel="Total" dataDxfId="17" totalsRowDxfId="18"/>
    <tableColumn id="2" xr3:uid="{0B09DBBE-2FBF-46E2-8C69-E2CFCC08C5F9}" name="Data De Compra" dataDxfId="15" totalsRowDxfId="16" dataCellStyle="Data"/>
    <tableColumn id="3" xr3:uid="{5169FF04-1487-4814-B98C-C577FE120139}" name="Data de Término" dataDxfId="13" totalsRowDxfId="14" dataCellStyle="Data"/>
    <tableColumn id="10" xr3:uid="{DBA6C66F-3413-4788-966C-44D320586126}" name="Jogos" dataDxfId="11" totalsRowDxfId="12">
      <calculatedColumnFormula>"Atividade"&amp;" "&amp;ROW($A1)</calculatedColumnFormula>
    </tableColumn>
    <tableColumn id="11" xr3:uid="{31798575-BD57-466D-AC99-9EF7707B63C7}" name="Início do dia" dataDxfId="9" totalsRowDxfId="10" dataCellStyle="Vírgula">
      <calculatedColumnFormula>IFERROR(IF(OR(LEN(Marcos[[#This Row],[Data De Compra]])=0,LEN(Marcos[[#This Row],[Data de Término]])=0),"",INT(C6)-INT($C$6)),"")</calculatedColumnFormula>
    </tableColumn>
    <tableColumn id="8" xr3:uid="{A36515AD-389B-4321-BB8D-89BAC7740995}" name="Duração da tarefa" totalsRowFunction="count" dataDxfId="7" totalsRowDxfId="8" dataCellStyle="Vírgula">
      <calculatedColumnFormula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calculatedColumnFormula>
    </tableColumn>
  </tableColumns>
  <tableStyleInfo name="Estilo de tabela do Gráfico de Gantt" showFirstColumn="1" showLastColumn="0" showRowStripes="1" showColumnStripes="0"/>
  <extLst>
    <ext xmlns:x14="http://schemas.microsoft.com/office/spreadsheetml/2009/9/main" uri="{504A1905-F514-4f6f-8877-14C23A59335A}">
      <x14:table altTextSummary="Insira atividades e tarefas de marcos nesta tabela. Insira a data de início, a data de término e marco/atividade. Posição, Iniciar no Dia e Duração da Tarefa são usados para gráficos. Não exclua ou modifique essas colunas ou o gráfico não funcionará mais. 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238B8-7B36-4150-AB60-309683693954}" name="DynamicData" displayName="DynamicData" ref="B5:E10" tableBorderDxfId="6">
  <autoFilter ref="B5:E10" xr:uid="{1E53AE3B-B95A-4BA4-940B-6E408D35B4AD}">
    <filterColumn colId="0" hiddenButton="1"/>
    <filterColumn colId="1" hiddenButton="1"/>
    <filterColumn colId="2" hiddenButton="1"/>
    <filterColumn colId="3" hiddenButton="1"/>
  </autoFilter>
  <tableColumns count="4">
    <tableColumn id="1" xr3:uid="{D75F8E51-B33E-49A6-911D-57AEC59F5557}" name="marco" totalsRowLabel="Total" dataDxfId="4" totalsRowDxfId="5">
      <calculatedColumnFormula>IFERROR(IF(LEN(OFFSET('Controlador de Projetos'!$E6,Rolagem,0,1,1))=0,"",INDEX(Marcos[],'Controlador de Projetos'!$B6+Rolagem,4)),"")</calculatedColumnFormula>
    </tableColumn>
    <tableColumn id="2" xr3:uid="{24BD43CB-1C65-4F2C-BE9D-D5C601681B07}" name="data" dataDxfId="3">
      <calculatedColumnFormula>IFERROR(IF(LEN(OFFSET('Controlador de Projetos'!$C6,Rolagem,0,1,1))=0,Data_de_término,INDEX(Marcos[],'Controlador de Projetos'!$B6+Rolagem,2)),"")</calculatedColumnFormula>
    </tableColumn>
    <tableColumn id="3" xr3:uid="{1391FB0D-B504-4322-B211-D2B787F64A2D}" name="Início do dia" dataDxfId="2">
      <calculatedColumnFormula>IFERROR(IF(LEN(OFFSET('Controlador de Projetos'!$F6,Rolagem,0,1,1))=0,"",INDEX(Marcos[],'Controlador de Projetos'!$B6+Rolagem,5)),"")</calculatedColumnFormula>
    </tableColumn>
    <tableColumn id="4" xr3:uid="{21D31F93-1DE3-4841-8614-466E50A648E8}" name="duração" totalsRowFunction="sum" dataDxfId="0" totalsRowDxfId="1">
      <calculatedColumnFormula>IFERROR(IF(LEN(OFFSET('Controlador de Projetos'!$G6,Rolagem,0,1,1))=0,"",INDEX(Marcos[],'Controlador de Projetos'!$B6+Rolagem,6)),"")</calculatedColumnFormula>
    </tableColumn>
  </tableColumns>
  <tableStyleInfo name="TableStyleLight1" showFirstColumn="1" showLastColumn="0" showRowStripes="1" showColumnStripes="0"/>
  <extLst>
    <ext xmlns:x14="http://schemas.microsoft.com/office/spreadsheetml/2009/9/main" uri="{504A1905-F514-4f6f-8877-14C23A59335A}">
      <x14:table altTextSummary="Crie um gráfico de até 5 marcos por vez nesta tabela._x000d__x000a_ NÃO exclua ou modifique células nesta tabela ou o mecanismo de gráficos será interrompido. "/>
    </ext>
  </extLst>
</table>
</file>

<file path=xl/theme/theme1.xml><?xml version="1.0" encoding="utf-8"?>
<a:theme xmlns:a="http://schemas.openxmlformats.org/drawingml/2006/main" name="Attitud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469802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183C-14AC-4614-B363-EEC9DB69300C}">
  <sheetPr>
    <pageSetUpPr fitToPage="1"/>
  </sheetPr>
  <dimension ref="A1:G22"/>
  <sheetViews>
    <sheetView showGridLines="0" zoomScaleNormal="100" workbookViewId="0">
      <selection activeCell="E3" sqref="E3"/>
    </sheetView>
  </sheetViews>
  <sheetFormatPr defaultRowHeight="15"/>
  <cols>
    <col min="1" max="1" width="2.7109375" style="13" customWidth="1"/>
    <col min="2" max="2" width="11.5703125" customWidth="1"/>
    <col min="3" max="3" width="20.140625" customWidth="1"/>
    <col min="4" max="4" width="18" bestFit="1" customWidth="1"/>
    <col min="5" max="5" width="25.85546875" customWidth="1"/>
    <col min="6" max="6" width="20.85546875" hidden="1" customWidth="1"/>
    <col min="7" max="7" width="20.5703125" hidden="1" customWidth="1"/>
    <col min="8" max="8" width="2.5703125" customWidth="1"/>
  </cols>
  <sheetData>
    <row r="1" spans="1:7" ht="50.1" customHeight="1">
      <c r="A1" s="16" t="s">
        <v>0</v>
      </c>
      <c r="B1" s="1" t="s">
        <v>1</v>
      </c>
    </row>
    <row r="2" spans="1:7" ht="30" customHeight="1" thickBot="1">
      <c r="A2" s="13" t="s">
        <v>2</v>
      </c>
      <c r="C2" s="2" t="s">
        <v>3</v>
      </c>
      <c r="D2" s="9">
        <f ca="1">IFERROR(IF(MIN(Marcos[Data De Compra])=0,TODAY(),MIN(Marcos[Data De Compra])),TODAY())</f>
        <v>45683</v>
      </c>
    </row>
    <row r="3" spans="1:7" ht="30" customHeight="1" thickBot="1">
      <c r="A3" s="13" t="s">
        <v>4</v>
      </c>
      <c r="C3" s="10" t="s">
        <v>5</v>
      </c>
      <c r="D3" s="9">
        <f ca="1">IFERROR(IF(MAX(Marcos[Data de Término])=0,TODAY(),MAX(Marcos[Data de Término])),TODAY())</f>
        <v>45893</v>
      </c>
      <c r="E3" s="11"/>
    </row>
    <row r="4" spans="1:7" ht="105" customHeight="1">
      <c r="A4" s="13" t="s">
        <v>6</v>
      </c>
      <c r="B4" s="15" t="s">
        <v>7</v>
      </c>
      <c r="C4" s="15" t="s">
        <v>8</v>
      </c>
      <c r="D4" s="15" t="s">
        <v>9</v>
      </c>
      <c r="E4" s="15" t="s">
        <v>10</v>
      </c>
      <c r="F4" s="18" t="s">
        <v>11</v>
      </c>
      <c r="G4" s="18" t="s">
        <v>12</v>
      </c>
    </row>
    <row r="5" spans="1:7" ht="15" customHeight="1">
      <c r="A5" s="14" t="s">
        <v>13</v>
      </c>
      <c r="B5" s="20" t="s">
        <v>7</v>
      </c>
      <c r="C5" s="19" t="s">
        <v>14</v>
      </c>
      <c r="D5" s="19" t="s">
        <v>9</v>
      </c>
      <c r="E5" s="21" t="s">
        <v>15</v>
      </c>
      <c r="F5" t="s">
        <v>16</v>
      </c>
      <c r="G5" t="s">
        <v>17</v>
      </c>
    </row>
    <row r="6" spans="1:7">
      <c r="B6" s="22">
        <v>1</v>
      </c>
      <c r="C6" s="25">
        <f ca="1">TODAY()-10</f>
        <v>45703</v>
      </c>
      <c r="D6" s="25">
        <f ca="1">Marcos[[#This Row],[Data De Compra]]+10</f>
        <v>45713</v>
      </c>
      <c r="E6" s="23" t="s">
        <v>18</v>
      </c>
      <c r="F6" s="17">
        <f ca="1">IFERROR(IF(OR(LEN(Marcos[[#This Row],[Data De Compra]])=0,LEN(Marcos[[#This Row],[Data de Término]])=0),"",INT(C6)-INT($C$6)),"")</f>
        <v>0</v>
      </c>
      <c r="G6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11</v>
      </c>
    </row>
    <row r="7" spans="1:7">
      <c r="B7" s="22">
        <v>2</v>
      </c>
      <c r="C7" s="25">
        <f ca="1">TODAY()+5</f>
        <v>45718</v>
      </c>
      <c r="D7" s="25">
        <f ca="1">Marcos[[#This Row],[Data De Compra]]+15</f>
        <v>45733</v>
      </c>
      <c r="E7" s="23" t="s">
        <v>19</v>
      </c>
      <c r="F7" s="17">
        <f ca="1">IFERROR(IF(OR(LEN(Marcos[[#This Row],[Data De Compra]])=0,LEN(Marcos[[#This Row],[Data de Término]])=0),"",INT(C7)-INT($C$6)),"")</f>
        <v>15</v>
      </c>
      <c r="G7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16</v>
      </c>
    </row>
    <row r="8" spans="1:7">
      <c r="B8" s="22">
        <v>3</v>
      </c>
      <c r="C8" s="25">
        <f ca="1">TODAY()-30</f>
        <v>45683</v>
      </c>
      <c r="D8" s="25">
        <f ca="1">Marcos[[#This Row],[Data De Compra]]+152</f>
        <v>45835</v>
      </c>
      <c r="E8" s="23" t="s">
        <v>20</v>
      </c>
      <c r="F8" s="17">
        <f ca="1">IFERROR(IF(OR(LEN(Marcos[[#This Row],[Data De Compra]])=0,LEN(Marcos[[#This Row],[Data de Término]])=0),"",INT(C8)-INT($C$6)),"")</f>
        <v>-20</v>
      </c>
      <c r="G8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153</v>
      </c>
    </row>
    <row r="9" spans="1:7">
      <c r="B9" s="22">
        <v>4</v>
      </c>
      <c r="C9" s="25">
        <f ca="1">TODAY()+2</f>
        <v>45715</v>
      </c>
      <c r="D9" s="25">
        <f ca="1">Marcos[[#This Row],[Data De Compra]]+150</f>
        <v>45865</v>
      </c>
      <c r="E9" s="23" t="s">
        <v>21</v>
      </c>
      <c r="F9" s="17">
        <f ca="1">IFERROR(IF(OR(LEN(Marcos[[#This Row],[Data De Compra]])=0,LEN(Marcos[[#This Row],[Data de Término]])=0),"",INT(C9)-INT($C$6)),"")</f>
        <v>12</v>
      </c>
      <c r="G9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151</v>
      </c>
    </row>
    <row r="10" spans="1:7">
      <c r="B10" s="22">
        <v>5</v>
      </c>
      <c r="C10" s="25">
        <f ca="1">TODAY()+15</f>
        <v>45728</v>
      </c>
      <c r="D10" s="25">
        <f ca="1">Marcos[[#This Row],[Data De Compra]]+14</f>
        <v>45742</v>
      </c>
      <c r="E10" s="23" t="s">
        <v>22</v>
      </c>
      <c r="F10" s="17">
        <f ca="1">IFERROR(IF(OR(LEN(Marcos[[#This Row],[Data De Compra]])=0,LEN(Marcos[[#This Row],[Data de Término]])=0),"",INT(C10)-INT($C$6)),"")</f>
        <v>25</v>
      </c>
      <c r="G10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15</v>
      </c>
    </row>
    <row r="11" spans="1:7">
      <c r="B11" s="22">
        <v>6</v>
      </c>
      <c r="C11" s="25">
        <f ca="1">TODAY()+30</f>
        <v>45743</v>
      </c>
      <c r="D11" s="25">
        <f ca="1">Marcos[[#This Row],[Data De Compra]]+45</f>
        <v>45788</v>
      </c>
      <c r="E11" s="23" t="s">
        <v>23</v>
      </c>
      <c r="F11" s="17">
        <f ca="1">IFERROR(IF(OR(LEN(Marcos[[#This Row],[Data De Compra]])=0,LEN(Marcos[[#This Row],[Data de Término]])=0),"",INT(C11)-INT($C$6)),"")</f>
        <v>40</v>
      </c>
      <c r="G11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46</v>
      </c>
    </row>
    <row r="12" spans="1:7">
      <c r="B12" s="22">
        <v>7</v>
      </c>
      <c r="C12" s="25">
        <f ca="1">TODAY()+45</f>
        <v>45758</v>
      </c>
      <c r="D12" s="25">
        <f ca="1">Marcos[[#This Row],[Data De Compra]]+56</f>
        <v>45814</v>
      </c>
      <c r="E12" s="23" t="s">
        <v>24</v>
      </c>
      <c r="F12" s="17">
        <f ca="1">IFERROR(IF(OR(LEN(Marcos[[#This Row],[Data De Compra]])=0,LEN(Marcos[[#This Row],[Data de Término]])=0),"",INT(C12)-INT($C$6)),"")</f>
        <v>55</v>
      </c>
      <c r="G12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57</v>
      </c>
    </row>
    <row r="13" spans="1:7">
      <c r="B13" s="22">
        <v>8</v>
      </c>
      <c r="C13" s="25">
        <f ca="1">TODAY()+60</f>
        <v>45773</v>
      </c>
      <c r="D13" s="25">
        <f ca="1">Marcos[[#This Row],[Data De Compra]]+30</f>
        <v>45803</v>
      </c>
      <c r="E13" s="23" t="s">
        <v>25</v>
      </c>
      <c r="F13" s="17">
        <f ca="1">IFERROR(IF(OR(LEN(Marcos[[#This Row],[Data De Compra]])=0,LEN(Marcos[[#This Row],[Data de Término]])=0),"",INT(C13)-INT($C$6)),"")</f>
        <v>70</v>
      </c>
      <c r="G13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31</v>
      </c>
    </row>
    <row r="14" spans="1:7">
      <c r="B14" s="22">
        <v>9</v>
      </c>
      <c r="C14" s="25">
        <f ca="1">TODAY()+37</f>
        <v>45750</v>
      </c>
      <c r="D14" s="25">
        <f ca="1">Marcos[[#This Row],[Data De Compra]]+22</f>
        <v>45772</v>
      </c>
      <c r="E14" s="23" t="s">
        <v>26</v>
      </c>
      <c r="F14" s="17">
        <f ca="1">IFERROR(IF(OR(LEN(Marcos[[#This Row],[Data De Compra]])=0,LEN(Marcos[[#This Row],[Data de Término]])=0),"",INT(C14)-INT($C$6)),"")</f>
        <v>47</v>
      </c>
      <c r="G14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23</v>
      </c>
    </row>
    <row r="15" spans="1:7">
      <c r="B15" s="22">
        <v>10</v>
      </c>
      <c r="C15" s="25">
        <f ca="1">TODAY()-20</f>
        <v>45693</v>
      </c>
      <c r="D15" s="25">
        <f ca="1">Marcos[[#This Row],[Data De Compra]]+160</f>
        <v>45853</v>
      </c>
      <c r="E15" s="23" t="s">
        <v>27</v>
      </c>
      <c r="F15" s="17">
        <f ca="1">IFERROR(IF(OR(LEN(Marcos[[#This Row],[Data De Compra]])=0,LEN(Marcos[[#This Row],[Data de Término]])=0),"",INT(C15)-INT($C$6)),"")</f>
        <v>-10</v>
      </c>
      <c r="G15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161</v>
      </c>
    </row>
    <row r="16" spans="1:7">
      <c r="B16" s="22">
        <v>11</v>
      </c>
      <c r="C16" s="25">
        <f ca="1">TODAY()+20</f>
        <v>45733</v>
      </c>
      <c r="D16" s="25">
        <f ca="1">Marcos[[#This Row],[Data De Compra]]+65</f>
        <v>45798</v>
      </c>
      <c r="E16" s="23" t="s">
        <v>28</v>
      </c>
      <c r="F16" s="17">
        <f ca="1">IFERROR(IF(OR(LEN(Marcos[[#This Row],[Data De Compra]])=0,LEN(Marcos[[#This Row],[Data de Término]])=0),"",INT(C16)-INT($C$6)),"")</f>
        <v>30</v>
      </c>
      <c r="G16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66</v>
      </c>
    </row>
    <row r="17" spans="1:7">
      <c r="B17" s="22">
        <v>12</v>
      </c>
      <c r="C17" s="25">
        <f ca="1">TODAY()+70</f>
        <v>45783</v>
      </c>
      <c r="D17" s="25">
        <f ca="1">Marcos[[#This Row],[Data De Compra]]+67</f>
        <v>45850</v>
      </c>
      <c r="E17" s="23" t="s">
        <v>29</v>
      </c>
      <c r="F17" s="17">
        <f ca="1">IFERROR(IF(OR(LEN(Marcos[[#This Row],[Data De Compra]])=0,LEN(Marcos[[#This Row],[Data de Término]])=0),"",INT(C17)-INT($C$6)),"")</f>
        <v>80</v>
      </c>
      <c r="G17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68</v>
      </c>
    </row>
    <row r="18" spans="1:7">
      <c r="B18" s="22">
        <v>13</v>
      </c>
      <c r="C18" s="25">
        <f ca="1">TODAY()+90</f>
        <v>45803</v>
      </c>
      <c r="D18" s="25">
        <f ca="1">Marcos[[#This Row],[Data De Compra]]+14</f>
        <v>45817</v>
      </c>
      <c r="E18" s="23" t="s">
        <v>30</v>
      </c>
      <c r="F18" s="17">
        <f ca="1">IFERROR(IF(OR(LEN(Marcos[[#This Row],[Data De Compra]])=0,LEN(Marcos[[#This Row],[Data de Término]])=0),"",INT(C18)-INT($C$6)),"")</f>
        <v>100</v>
      </c>
      <c r="G18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15</v>
      </c>
    </row>
    <row r="19" spans="1:7">
      <c r="B19" s="22">
        <v>14</v>
      </c>
      <c r="C19" s="25">
        <f ca="1">TODAY()+100</f>
        <v>45813</v>
      </c>
      <c r="D19" s="25">
        <f ca="1">Marcos[[#This Row],[Data De Compra]]+3</f>
        <v>45816</v>
      </c>
      <c r="E19" s="23" t="s">
        <v>31</v>
      </c>
      <c r="F19" s="17">
        <f ca="1">IFERROR(IF(OR(LEN(Marcos[[#This Row],[Data De Compra]])=0,LEN(Marcos[[#This Row],[Data de Término]])=0),"",INT(C19)-INT($C$6)),"")</f>
        <v>110</v>
      </c>
      <c r="G19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4</v>
      </c>
    </row>
    <row r="20" spans="1:7" ht="30.75">
      <c r="B20" s="22">
        <v>15</v>
      </c>
      <c r="C20" s="25">
        <f ca="1">TODAY()+50</f>
        <v>45763</v>
      </c>
      <c r="D20" s="25">
        <f ca="1">Marcos[[#This Row],[Data De Compra]]+130</f>
        <v>45893</v>
      </c>
      <c r="E20" s="28" t="s">
        <v>32</v>
      </c>
      <c r="F20" s="17">
        <f ca="1">IFERROR(IF(OR(LEN(Marcos[[#This Row],[Data De Compra]])=0,LEN(Marcos[[#This Row],[Data de Término]])=0),"",INT(C20)-INT($C$6)),"")</f>
        <v>60</v>
      </c>
      <c r="G20" s="17">
        <f ca="1"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>131</v>
      </c>
    </row>
    <row r="21" spans="1:7">
      <c r="B21" s="24"/>
      <c r="C21" s="26"/>
      <c r="D21" s="26"/>
      <c r="E21" s="23"/>
      <c r="F21" s="17" t="str">
        <f>IFERROR(IF(OR(LEN(Marcos[[#This Row],[Data De Compra]])=0,LEN(Marcos[[#This Row],[Data de Término]])=0),"",INT(C21)-INT($C$6)),"")</f>
        <v/>
      </c>
      <c r="G21" s="17" t="str">
        <f>IFERROR(IF(Marcos[[#This Row],[Início do dia]]=0,DATEDIF(Marcos[[#This Row],[Data De Compra]],Marcos[[#This Row],[Data de Término]],"d")+1,IF(LEN(Marcos[[#This Row],[Início do dia]])=0,"",DATEDIF(Marcos[[#This Row],[Data De Compra]],Marcos[[#This Row],[Data de Término]],"d")+1)),0)</f>
        <v/>
      </c>
    </row>
    <row r="22" spans="1:7">
      <c r="A22" s="13" t="s">
        <v>33</v>
      </c>
      <c r="B22" s="12" t="s">
        <v>34</v>
      </c>
      <c r="C22" s="12"/>
      <c r="D22" s="12"/>
      <c r="E22" s="12"/>
      <c r="F22" s="12"/>
      <c r="G22" s="12"/>
    </row>
  </sheetData>
  <printOptions horizontalCentered="1"/>
  <pageMargins left="0.7" right="0.7" top="0.75" bottom="0.75" header="0.3" footer="0.3"/>
  <pageSetup paperSize="9" scale="79" fitToHeight="0" orientation="portrait" horizontalDpi="1200" verticalDpi="1200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B18C-4FEB-4EDB-9966-5EEBD744C25D}">
  <sheetPr>
    <pageSetUpPr fitToPage="1"/>
  </sheetPr>
  <dimension ref="A1:C10"/>
  <sheetViews>
    <sheetView showGridLines="0" tabSelected="1" topLeftCell="B1" zoomScaleNormal="100" workbookViewId="0">
      <selection activeCell="N19" sqref="N19"/>
    </sheetView>
  </sheetViews>
  <sheetFormatPr defaultRowHeight="15"/>
  <cols>
    <col min="1" max="1" width="2.5703125" customWidth="1"/>
    <col min="2" max="2" width="117.7109375" customWidth="1"/>
    <col min="3" max="3" width="22.85546875" bestFit="1" customWidth="1"/>
  </cols>
  <sheetData>
    <row r="1" spans="1:3" ht="27.75" customHeight="1">
      <c r="A1" s="14" t="s">
        <v>35</v>
      </c>
      <c r="B1" s="27" t="s">
        <v>36</v>
      </c>
      <c r="C1" s="27">
        <v>0</v>
      </c>
    </row>
    <row r="2" spans="1:3" ht="14.45" customHeight="1"/>
    <row r="3" spans="1:3" ht="49.5" customHeight="1">
      <c r="B3" s="32" t="s">
        <v>37</v>
      </c>
    </row>
    <row r="10" spans="1:3" s="33" customFormat="1" ht="36.75" customHeight="1">
      <c r="C10" s="34" t="s">
        <v>38</v>
      </c>
    </row>
  </sheetData>
  <dataValidations count="1">
    <dataValidation allowBlank="1" showInputMessage="1" showErrorMessage="1" promptTitle="Incremento de rolagem" prompt="Alterar esse número rolará o Gráfico de Gantt." sqref="C1" xr:uid="{71F0885F-3AE1-4760-8878-DABCD535613C}"/>
  </dataValidations>
  <printOptions horizontalCentered="1"/>
  <pageMargins left="0.7" right="0.7" top="0.75" bottom="0.75" header="0.3" footer="0.3"/>
  <pageSetup paperSize="9" scale="69" fitToHeight="0" orientation="portrait" horizontalDpi="1200" verticalDpi="1200" r:id="rId1"/>
  <headerFooter differentFirst="1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2526-1639-484A-88EF-B2738E2C7DD5}">
  <sheetPr>
    <pageSetUpPr fitToPage="1"/>
  </sheetPr>
  <dimension ref="A3:A8"/>
  <sheetViews>
    <sheetView showGridLines="0" zoomScaleNormal="100" workbookViewId="0">
      <selection activeCell="A11" sqref="A11"/>
    </sheetView>
  </sheetViews>
  <sheetFormatPr defaultRowHeight="15"/>
  <cols>
    <col min="1" max="1" width="78.7109375" customWidth="1"/>
  </cols>
  <sheetData>
    <row r="3" spans="1:1" ht="26.25">
      <c r="A3" s="29" t="s">
        <v>39</v>
      </c>
    </row>
    <row r="4" spans="1:1" ht="18.75">
      <c r="A4" s="30" t="s">
        <v>40</v>
      </c>
    </row>
    <row r="5" spans="1:1">
      <c r="A5" s="31"/>
    </row>
    <row r="6" spans="1:1" ht="76.5">
      <c r="A6" s="4" t="s">
        <v>41</v>
      </c>
    </row>
    <row r="7" spans="1:1">
      <c r="A7" s="4"/>
    </row>
    <row r="8" spans="1:1" ht="45.75">
      <c r="A8" s="4" t="s">
        <v>42</v>
      </c>
    </row>
  </sheetData>
  <printOptions horizontalCentered="1"/>
  <pageMargins left="0.7" right="0.7" top="0.75" bottom="0.75" header="0.3" footer="0.3"/>
  <pageSetup paperSize="9" fitToHeight="0" orientation="portrait" horizontalDpi="1200" verticalDpi="1200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85FE-4B35-4282-8D21-8466FF120F07}">
  <sheetPr>
    <pageSetUpPr fitToPage="1"/>
  </sheetPr>
  <dimension ref="A1:F10"/>
  <sheetViews>
    <sheetView showGridLines="0" zoomScaleNormal="100" workbookViewId="0"/>
  </sheetViews>
  <sheetFormatPr defaultRowHeight="15"/>
  <cols>
    <col min="1" max="1" width="2.5703125" style="13" customWidth="1"/>
    <col min="2" max="2" width="20.5703125" customWidth="1"/>
    <col min="3" max="3" width="15.7109375" customWidth="1"/>
    <col min="4" max="4" width="23.140625" customWidth="1"/>
    <col min="5" max="5" width="15.7109375" customWidth="1"/>
  </cols>
  <sheetData>
    <row r="1" spans="1:6" ht="50.1" customHeight="1">
      <c r="A1" s="13" t="s">
        <v>43</v>
      </c>
      <c r="B1" s="1" t="s">
        <v>44</v>
      </c>
    </row>
    <row r="4" spans="1:6">
      <c r="A4" s="13" t="s">
        <v>45</v>
      </c>
      <c r="B4" t="s">
        <v>46</v>
      </c>
    </row>
    <row r="5" spans="1:6" ht="15.75" thickBot="1">
      <c r="A5" s="13" t="s">
        <v>47</v>
      </c>
      <c r="B5" s="3" t="s">
        <v>48</v>
      </c>
      <c r="C5" s="3" t="s">
        <v>49</v>
      </c>
      <c r="D5" s="3" t="s">
        <v>16</v>
      </c>
      <c r="E5" s="3" t="s">
        <v>50</v>
      </c>
      <c r="F5" t="s">
        <v>51</v>
      </c>
    </row>
    <row r="6" spans="1:6" ht="15.75" thickBot="1">
      <c r="B6" s="5" t="str">
        <f ca="1">IFERROR(IF(LEN(OFFSET('Controlador de Projetos'!$E6,Rolagem,0,1,1))=0,"",INDEX(Marcos[],'Controlador de Projetos'!$B6+Rolagem,4)),"")</f>
        <v>LEGO BATMAN 3</v>
      </c>
      <c r="C6" s="6">
        <f ca="1">IFERROR(IF(LEN(OFFSET('Controlador de Projetos'!$C6,Rolagem,0,1,1))=0,Data_de_término,INDEX(Marcos[],'Controlador de Projetos'!$B6+Rolagem,2)),"")</f>
        <v>45703</v>
      </c>
      <c r="D6" s="7">
        <f ca="1">IFERROR(IF(LEN(OFFSET('Controlador de Projetos'!$F6,Rolagem,0,1,1))=0,"",INDEX(Marcos[],'Controlador de Projetos'!$B6+Rolagem,5)),"")</f>
        <v>0</v>
      </c>
      <c r="E6" s="8">
        <f ca="1">IFERROR(IF(LEN(OFFSET('Controlador de Projetos'!$G6,Rolagem,0,1,1))=0,"",INDEX(Marcos[],'Controlador de Projetos'!$B6+Rolagem,6)),"")</f>
        <v>11</v>
      </c>
    </row>
    <row r="7" spans="1:6" ht="15.75" thickBot="1">
      <c r="B7" s="5" t="str">
        <f ca="1">IFERROR(IF(LEN(OFFSET('Controlador de Projetos'!$E7,Rolagem,0,1,1))=0,"",INDEX(Marcos[],'Controlador de Projetos'!$B7+Rolagem,4)),"")</f>
        <v>ROBLOX</v>
      </c>
      <c r="C7" s="6">
        <f ca="1">IFERROR(IF(LEN(OFFSET('Controlador de Projetos'!$C7,Rolagem,0,1,1))=0,Data_de_término,INDEX(Marcos[],'Controlador de Projetos'!$B7+Rolagem,2)),"")</f>
        <v>45718</v>
      </c>
      <c r="D7" s="7">
        <f ca="1">IFERROR(IF(LEN(OFFSET('Controlador de Projetos'!$F7,Rolagem,0,1,1))=0,"",INDEX(Marcos[],'Controlador de Projetos'!$B7+Rolagem,5)),"")</f>
        <v>15</v>
      </c>
      <c r="E7" s="8">
        <f ca="1">IFERROR(IF(LEN(OFFSET('Controlador de Projetos'!$G7,Rolagem,0,1,1))=0,"",INDEX(Marcos[],'Controlador de Projetos'!$B7+Rolagem,6)),"")</f>
        <v>16</v>
      </c>
    </row>
    <row r="8" spans="1:6" ht="15.75" thickBot="1">
      <c r="B8" s="5" t="str">
        <f ca="1">IFERROR(IF(LEN(OFFSET('Controlador de Projetos'!$E8,Rolagem,0,1,1))=0,"",INDEX(Marcos[],'Controlador de Projetos'!$B8+Rolagem,4)),"")</f>
        <v>MINECRAFT</v>
      </c>
      <c r="C8" s="6">
        <f ca="1">IFERROR(IF(LEN(OFFSET('Controlador de Projetos'!$C8,Rolagem,0,1,1))=0,Data_de_término,INDEX(Marcos[],'Controlador de Projetos'!$B8+Rolagem,2)),"")</f>
        <v>45683</v>
      </c>
      <c r="D8" s="7">
        <f ca="1">IFERROR(IF(LEN(OFFSET('Controlador de Projetos'!$F8,Rolagem,0,1,1))=0,"",INDEX(Marcos[],'Controlador de Projetos'!$B8+Rolagem,5)),"")</f>
        <v>-20</v>
      </c>
      <c r="E8" s="8">
        <f ca="1">IFERROR(IF(LEN(OFFSET('Controlador de Projetos'!$G8,Rolagem,0,1,1))=0,"",INDEX(Marcos[],'Controlador de Projetos'!$B8+Rolagem,6)),"")</f>
        <v>153</v>
      </c>
    </row>
    <row r="9" spans="1:6" ht="15.75" thickBot="1">
      <c r="B9" s="5" t="str">
        <f ca="1">IFERROR(IF(LEN(OFFSET('Controlador de Projetos'!$E9,Rolagem,0,1,1))=0,"",INDEX(Marcos[],'Controlador de Projetos'!$B9+Rolagem,4)),"")</f>
        <v>GTA V</v>
      </c>
      <c r="C9" s="6">
        <f ca="1">IFERROR(IF(LEN(OFFSET('Controlador de Projetos'!$C9,Rolagem,0,1,1))=0,Data_de_término,INDEX(Marcos[],'Controlador de Projetos'!$B9+Rolagem,2)),"")</f>
        <v>45715</v>
      </c>
      <c r="D9" s="7">
        <f ca="1">IFERROR(IF(LEN(OFFSET('Controlador de Projetos'!$F9,Rolagem,0,1,1))=0,"",INDEX(Marcos[],'Controlador de Projetos'!$B9+Rolagem,5)),"")</f>
        <v>12</v>
      </c>
      <c r="E9" s="8">
        <f ca="1">IFERROR(IF(LEN(OFFSET('Controlador de Projetos'!$G9,Rolagem,0,1,1))=0,"",INDEX(Marcos[],'Controlador de Projetos'!$B9+Rolagem,6)),"")</f>
        <v>151</v>
      </c>
    </row>
    <row r="10" spans="1:6">
      <c r="B10" s="5" t="str">
        <f ca="1">IFERROR(IF(LEN(OFFSET('Controlador de Projetos'!$E10,Rolagem,0,1,1))=0,"",INDEX(Marcos[],'Controlador de Projetos'!$B10+Rolagem,4)),"")</f>
        <v>FOR HONOR</v>
      </c>
      <c r="C10" s="6">
        <f ca="1">IFERROR(IF(LEN(OFFSET('Controlador de Projetos'!$C10,Rolagem,0,1,1))=0,Data_de_término,INDEX(Marcos[],'Controlador de Projetos'!$B10+Rolagem,2)),"")</f>
        <v>45728</v>
      </c>
      <c r="D10" s="7">
        <f ca="1">IFERROR(IF(LEN(OFFSET('Controlador de Projetos'!$F10,Rolagem,0,1,1))=0,"",INDEX(Marcos[],'Controlador de Projetos'!$B10+Rolagem,5)),"")</f>
        <v>25</v>
      </c>
      <c r="E10" s="8">
        <f ca="1">IFERROR(IF(LEN(OFFSET('Controlador de Projetos'!$G10,Rolagem,0,1,1))=0,"",INDEX(Marcos[],'Controlador de Projetos'!$B10+Rolagem,6)),"")</f>
        <v>15</v>
      </c>
    </row>
  </sheetData>
  <printOptions horizontalCentered="1"/>
  <pageMargins left="0.7" right="0.7" top="0.75" bottom="0.75" header="0.3" footer="0.3"/>
  <pageSetup paperSize="9" scale="76" fitToHeight="0" orientation="portrait" horizontalDpi="1200" verticalDpi="1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TM00064978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2025-02-25T21:23:12Z</dcterms:created>
  <dcterms:modified xsi:type="dcterms:W3CDTF">2025-02-25T21:54:19Z</dcterms:modified>
  <cp:category/>
  <cp:contentStatus/>
</cp:coreProperties>
</file>