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WEEK 1" sheetId="1" r:id="rId1"/>
    <sheet name="WEEK 2" sheetId="2" r:id="rId2"/>
    <sheet name="WEEK 3" sheetId="3" r:id="rId3"/>
  </sheets>
  <calcPr calcId="144525"/>
</workbook>
</file>

<file path=xl/calcChain.xml><?xml version="1.0" encoding="utf-8"?>
<calcChain xmlns="http://schemas.openxmlformats.org/spreadsheetml/2006/main">
  <c r="H19" i="2" l="1"/>
  <c r="F19" i="2" l="1"/>
  <c r="H19" i="3"/>
  <c r="J5" i="3"/>
  <c r="J19" i="3" s="1"/>
  <c r="I5" i="3"/>
  <c r="G5" i="3"/>
  <c r="E5" i="3"/>
  <c r="D5" i="3"/>
  <c r="C5" i="3"/>
  <c r="B5" i="3"/>
  <c r="F5" i="3"/>
  <c r="I4" i="3"/>
  <c r="I19" i="3" s="1"/>
  <c r="G4" i="3"/>
  <c r="G19" i="3" s="1"/>
  <c r="F4" i="3"/>
  <c r="F19" i="3" s="1"/>
  <c r="E4" i="3"/>
  <c r="E19" i="3" s="1"/>
  <c r="D4" i="3"/>
  <c r="D19" i="3" s="1"/>
  <c r="C4" i="3"/>
  <c r="C19" i="3" s="1"/>
  <c r="B4" i="3"/>
  <c r="B19" i="3" s="1"/>
  <c r="I7" i="3"/>
  <c r="G7" i="3"/>
  <c r="D7" i="3"/>
  <c r="J7" i="3"/>
  <c r="J6" i="3"/>
  <c r="I6" i="3"/>
  <c r="B6" i="3"/>
  <c r="G6" i="3"/>
  <c r="D6" i="3"/>
  <c r="I10" i="3"/>
  <c r="E10" i="3"/>
  <c r="B10" i="3"/>
  <c r="J9" i="3"/>
  <c r="I9" i="3"/>
  <c r="E9" i="3"/>
  <c r="B9" i="3"/>
  <c r="J11" i="3"/>
  <c r="I11" i="3"/>
  <c r="E11" i="3"/>
  <c r="B11" i="3"/>
  <c r="J12" i="3"/>
  <c r="I12" i="3"/>
  <c r="E12" i="3"/>
  <c r="B12" i="3"/>
  <c r="J10" i="3"/>
  <c r="I17" i="3"/>
  <c r="G17" i="3"/>
  <c r="B17" i="3"/>
  <c r="D17" i="3"/>
  <c r="J18" i="3"/>
  <c r="G18" i="3"/>
  <c r="D18" i="3"/>
  <c r="J17" i="3"/>
  <c r="J14" i="3"/>
  <c r="I14" i="3"/>
  <c r="G14" i="3"/>
  <c r="D14" i="3"/>
  <c r="I13" i="3"/>
  <c r="G13" i="3"/>
  <c r="D13" i="3"/>
  <c r="J16" i="3"/>
  <c r="I16" i="3"/>
  <c r="G16" i="3"/>
  <c r="D16" i="3"/>
  <c r="J15" i="3"/>
  <c r="I15" i="3"/>
  <c r="G15" i="3"/>
  <c r="D15" i="3"/>
  <c r="B15" i="3"/>
  <c r="J13" i="3"/>
  <c r="B13" i="3"/>
  <c r="D17" i="2"/>
  <c r="I17" i="2"/>
  <c r="G17" i="2"/>
  <c r="B17" i="2"/>
  <c r="I18" i="2"/>
  <c r="G18" i="2"/>
  <c r="D18" i="2"/>
  <c r="J17" i="2"/>
  <c r="J14" i="2"/>
  <c r="I14" i="2"/>
  <c r="D14" i="2"/>
  <c r="G14" i="2"/>
  <c r="I13" i="2"/>
  <c r="G13" i="2"/>
  <c r="D13" i="2"/>
  <c r="J16" i="2"/>
  <c r="I16" i="2"/>
  <c r="G16" i="2"/>
  <c r="D16" i="2"/>
  <c r="B16" i="2"/>
  <c r="J15" i="2"/>
  <c r="I15" i="2"/>
  <c r="G15" i="2"/>
  <c r="D15" i="2"/>
  <c r="B15" i="2"/>
  <c r="J13" i="2"/>
  <c r="B13" i="2"/>
  <c r="I7" i="2"/>
  <c r="G7" i="2"/>
  <c r="D7" i="2"/>
  <c r="J7" i="2"/>
  <c r="E7" i="2"/>
  <c r="J6" i="2"/>
  <c r="I6" i="2"/>
  <c r="D6" i="2"/>
  <c r="B6" i="2"/>
  <c r="G6" i="2"/>
  <c r="E6" i="2"/>
  <c r="I5" i="2"/>
  <c r="J5" i="2"/>
  <c r="C5" i="2"/>
  <c r="C19" i="2" s="1"/>
  <c r="D5" i="2"/>
  <c r="B5" i="2"/>
  <c r="G5" i="2"/>
  <c r="E5" i="2"/>
  <c r="I4" i="2"/>
  <c r="G4" i="2"/>
  <c r="E4" i="2"/>
  <c r="D4" i="2"/>
  <c r="B4" i="2"/>
  <c r="I12" i="2"/>
  <c r="E12" i="2"/>
  <c r="B12" i="2"/>
  <c r="I11" i="2"/>
  <c r="E11" i="2"/>
  <c r="B11" i="2"/>
  <c r="J9" i="2"/>
  <c r="I9" i="2"/>
  <c r="E9" i="2"/>
  <c r="B9" i="2"/>
  <c r="I10" i="2"/>
  <c r="E10" i="2"/>
  <c r="B10" i="2"/>
  <c r="J11" i="2"/>
  <c r="J10" i="2"/>
  <c r="I17" i="1"/>
  <c r="B17" i="1"/>
  <c r="D17" i="1"/>
  <c r="B18" i="1"/>
  <c r="G18" i="1"/>
  <c r="G17" i="1"/>
  <c r="I18" i="1"/>
  <c r="J17" i="1"/>
  <c r="I14" i="1"/>
  <c r="D14" i="1"/>
  <c r="G14" i="1"/>
  <c r="I13" i="1"/>
  <c r="G13" i="1"/>
  <c r="D13" i="1"/>
  <c r="J16" i="1"/>
  <c r="I16" i="1"/>
  <c r="D16" i="1"/>
  <c r="G16" i="1"/>
  <c r="J15" i="1"/>
  <c r="I15" i="1"/>
  <c r="B15" i="1"/>
  <c r="D15" i="1"/>
  <c r="G15" i="1"/>
  <c r="J14" i="1"/>
  <c r="J13" i="1"/>
  <c r="B13" i="1"/>
  <c r="J12" i="1"/>
  <c r="I12" i="1"/>
  <c r="E12" i="1"/>
  <c r="B12" i="1"/>
  <c r="I11" i="1"/>
  <c r="E11" i="1"/>
  <c r="B11" i="1"/>
  <c r="J9" i="1"/>
  <c r="I9" i="1"/>
  <c r="E9" i="1"/>
  <c r="B9" i="1"/>
  <c r="I10" i="1"/>
  <c r="E10" i="1"/>
  <c r="B10" i="1"/>
  <c r="J11" i="1"/>
  <c r="J10" i="1"/>
  <c r="J5" i="1"/>
  <c r="I5" i="1"/>
  <c r="G5" i="1"/>
  <c r="E5" i="1"/>
  <c r="D5" i="1"/>
  <c r="C5" i="1"/>
  <c r="B5" i="1"/>
  <c r="F5" i="1"/>
  <c r="G4" i="1"/>
  <c r="F4" i="1"/>
  <c r="F19" i="1" s="1"/>
  <c r="E4" i="1"/>
  <c r="J4" i="1"/>
  <c r="J19" i="1" s="1"/>
  <c r="I4" i="1"/>
  <c r="I19" i="1" s="1"/>
  <c r="C4" i="1"/>
  <c r="B4" i="1"/>
  <c r="G7" i="1"/>
  <c r="D7" i="1"/>
  <c r="I7" i="1"/>
  <c r="E7" i="1"/>
  <c r="B7" i="1"/>
  <c r="J8" i="1"/>
  <c r="I8" i="1"/>
  <c r="E8" i="1"/>
  <c r="D8" i="1"/>
  <c r="J7" i="1"/>
  <c r="H7" i="1"/>
  <c r="H19" i="1" s="1"/>
  <c r="J6" i="1"/>
  <c r="I6" i="1"/>
  <c r="G6" i="1"/>
  <c r="E6" i="1"/>
  <c r="D6" i="1"/>
  <c r="B6" i="1"/>
  <c r="B19" i="2" l="1"/>
  <c r="E19" i="2"/>
  <c r="I19" i="2"/>
  <c r="J19" i="2"/>
  <c r="G19" i="2"/>
  <c r="D19" i="2"/>
  <c r="B19" i="1"/>
  <c r="G19" i="1"/>
  <c r="E19" i="1"/>
  <c r="C19" i="1"/>
  <c r="D19" i="1"/>
</calcChain>
</file>

<file path=xl/sharedStrings.xml><?xml version="1.0" encoding="utf-8"?>
<sst xmlns="http://schemas.openxmlformats.org/spreadsheetml/2006/main" count="126" uniqueCount="32">
  <si>
    <t>AREA</t>
  </si>
  <si>
    <t>GHC 34</t>
  </si>
  <si>
    <t>GHC 34.5</t>
  </si>
  <si>
    <t>GHC 35</t>
  </si>
  <si>
    <t>GHC 35.5</t>
  </si>
  <si>
    <t>GHC 36</t>
  </si>
  <si>
    <t>GHC 37</t>
  </si>
  <si>
    <t>INDOMIE</t>
  </si>
  <si>
    <t xml:space="preserve">NUMBER OF SHOPS WITH </t>
  </si>
  <si>
    <t>YUMMIE</t>
  </si>
  <si>
    <t>TOFFEE LINE</t>
  </si>
  <si>
    <t>CENTRAL MARKET</t>
  </si>
  <si>
    <t>WEEK ONE</t>
  </si>
  <si>
    <t xml:space="preserve">ROMAN HILL </t>
  </si>
  <si>
    <t>BODE</t>
  </si>
  <si>
    <t>MAIN GATE</t>
  </si>
  <si>
    <t>PZ</t>
  </si>
  <si>
    <t>PAMPASO</t>
  </si>
  <si>
    <t>ADUM</t>
  </si>
  <si>
    <t>BUISCUITE LINE</t>
  </si>
  <si>
    <t>ESSAM LINE</t>
  </si>
  <si>
    <t>KONKONTE LINE</t>
  </si>
  <si>
    <t>MAIN LINE</t>
  </si>
  <si>
    <t>NKRAN LINE</t>
  </si>
  <si>
    <t>DR. MENSAH</t>
  </si>
  <si>
    <t>TOTAL</t>
  </si>
  <si>
    <t>WEEK TWO</t>
  </si>
  <si>
    <t>WEEK THREE</t>
  </si>
  <si>
    <t>NO. OF CUSTOMERS BUYING AT</t>
  </si>
  <si>
    <t>NO. OF CUSTOMERS SELLING AT</t>
  </si>
  <si>
    <t xml:space="preserve">BUYING TREND
</t>
  </si>
  <si>
    <t>SELLING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</si>
</sst>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9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1" fillId="0" borderId="8" xfId="0" applyFont="1" applyBorder="1"/>
    <xf numFmtId="0" fontId="2" fillId="6" borderId="1" xfId="0" applyFont="1" applyFill="1" applyBorder="1"/>
    <xf numFmtId="0" fontId="2" fillId="0" borderId="11" xfId="0" applyFont="1" applyBorder="1"/>
    <xf numFmtId="0" fontId="2" fillId="7" borderId="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1" fillId="0" borderId="4" xfId="0" applyFont="1" applyBorder="1" applyAlignment="1">
      <alignment horizontal="center"/>
    </xf>
    <xf numFmtId="0" fontId="0" fillId="0" borderId="0" xfId="0" applyAlignment="1">
      <alignment vertical="top"/>
    </xf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2" fillId="4" borderId="10" xfId="0" applyFont="1" applyFill="1" applyBorder="1"/>
    <xf numFmtId="0" fontId="1" fillId="0" borderId="2" xfId="0" applyFont="1" applyBorder="1" applyAlignment="1">
      <alignment horizontal="center"/>
    </xf>
    <xf numFmtId="0" fontId="2" fillId="4" borderId="17" xfId="0" applyFont="1" applyFill="1" applyBorder="1"/>
    <xf numFmtId="0" fontId="2" fillId="4" borderId="1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BUYING TREND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 1'!$L$3:$L$5</c:f>
              <c:strCache>
                <c:ptCount val="3"/>
                <c:pt idx="0">
                  <c:v>GHC 34</c:v>
                </c:pt>
                <c:pt idx="1">
                  <c:v>GHC 34.5</c:v>
                </c:pt>
                <c:pt idx="2">
                  <c:v>GHC 35</c:v>
                </c:pt>
              </c:strCache>
            </c:strRef>
          </c:cat>
          <c:val>
            <c:numRef>
              <c:f>'WEEK 1'!$M$3:$M$5</c:f>
              <c:numCache>
                <c:formatCode>General</c:formatCode>
                <c:ptCount val="3"/>
                <c:pt idx="0">
                  <c:v>155</c:v>
                </c:pt>
                <c:pt idx="1">
                  <c:v>7</c:v>
                </c:pt>
                <c:pt idx="2">
                  <c:v>122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SELLING TREND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 1'!$L$12:$L$15</c:f>
              <c:strCache>
                <c:ptCount val="4"/>
                <c:pt idx="0">
                  <c:v>GHC 35</c:v>
                </c:pt>
                <c:pt idx="1">
                  <c:v>GHC 35.5</c:v>
                </c:pt>
                <c:pt idx="2">
                  <c:v>GHC 36</c:v>
                </c:pt>
                <c:pt idx="3">
                  <c:v>GHC 37</c:v>
                </c:pt>
              </c:strCache>
            </c:strRef>
          </c:cat>
          <c:val>
            <c:numRef>
              <c:f>'WEEK 1'!$M$12:$M$15</c:f>
              <c:numCache>
                <c:formatCode>General</c:formatCode>
                <c:ptCount val="4"/>
                <c:pt idx="0">
                  <c:v>140</c:v>
                </c:pt>
                <c:pt idx="1">
                  <c:v>2</c:v>
                </c:pt>
                <c:pt idx="2">
                  <c:v>144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 1'!$L$22:$L$23</c:f>
              <c:strCache>
                <c:ptCount val="2"/>
                <c:pt idx="0">
                  <c:v>INDOMIE</c:v>
                </c:pt>
                <c:pt idx="1">
                  <c:v>YUMMIE</c:v>
                </c:pt>
              </c:strCache>
            </c:strRef>
          </c:cat>
          <c:val>
            <c:numRef>
              <c:f>'WEEK 1'!$M$22:$M$23</c:f>
              <c:numCache>
                <c:formatCode>General</c:formatCode>
                <c:ptCount val="2"/>
                <c:pt idx="0">
                  <c:v>288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BUYING TREND</a:t>
            </a:r>
          </a:p>
        </c:rich>
      </c:tx>
      <c:layout>
        <c:manualLayout>
          <c:xMode val="edge"/>
          <c:yMode val="edge"/>
          <c:x val="0.21036216762657323"/>
          <c:y val="7.7353850871762719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 2'!$L$3:$L$5</c:f>
              <c:strCache>
                <c:ptCount val="3"/>
                <c:pt idx="0">
                  <c:v>GHC 34</c:v>
                </c:pt>
                <c:pt idx="1">
                  <c:v>GHC 34.5</c:v>
                </c:pt>
                <c:pt idx="2">
                  <c:v>GHC 35</c:v>
                </c:pt>
              </c:strCache>
            </c:strRef>
          </c:cat>
          <c:val>
            <c:numRef>
              <c:f>'WEEK 2'!$M$3:$M$5</c:f>
              <c:numCache>
                <c:formatCode>General</c:formatCode>
                <c:ptCount val="3"/>
                <c:pt idx="0">
                  <c:v>140</c:v>
                </c:pt>
                <c:pt idx="1">
                  <c:v>1</c:v>
                </c:pt>
                <c:pt idx="2">
                  <c:v>150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SELLING TREND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 2'!$L$13:$L$16</c:f>
              <c:strCache>
                <c:ptCount val="4"/>
                <c:pt idx="0">
                  <c:v>GHC 35</c:v>
                </c:pt>
                <c:pt idx="1">
                  <c:v>GHC 35.5</c:v>
                </c:pt>
                <c:pt idx="2">
                  <c:v>GHC 36</c:v>
                </c:pt>
                <c:pt idx="3">
                  <c:v>GHC 37</c:v>
                </c:pt>
              </c:strCache>
            </c:strRef>
          </c:cat>
          <c:val>
            <c:numRef>
              <c:f>'WEEK 2'!$M$13:$M$16</c:f>
              <c:numCache>
                <c:formatCode>General</c:formatCode>
                <c:ptCount val="4"/>
                <c:pt idx="0">
                  <c:v>126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 2'!$L$26:$L$27</c:f>
              <c:strCache>
                <c:ptCount val="2"/>
                <c:pt idx="0">
                  <c:v>INDOMIE</c:v>
                </c:pt>
                <c:pt idx="1">
                  <c:v>YUMMIE</c:v>
                </c:pt>
              </c:strCache>
            </c:strRef>
          </c:cat>
          <c:val>
            <c:numRef>
              <c:f>'WEEK 2'!$M$26:$M$27</c:f>
              <c:numCache>
                <c:formatCode>General</c:formatCode>
                <c:ptCount val="2"/>
                <c:pt idx="0">
                  <c:v>291</c:v>
                </c:pt>
                <c:pt idx="1">
                  <c:v>35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BUYING TREND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 3'!$L$3:$L$5</c:f>
              <c:strCache>
                <c:ptCount val="3"/>
                <c:pt idx="0">
                  <c:v>GHC 34</c:v>
                </c:pt>
                <c:pt idx="1">
                  <c:v>GHC 34.5</c:v>
                </c:pt>
                <c:pt idx="2">
                  <c:v>GHC 35</c:v>
                </c:pt>
              </c:strCache>
            </c:strRef>
          </c:cat>
          <c:val>
            <c:numRef>
              <c:f>'WEEK 3'!$M$3:$M$5</c:f>
              <c:numCache>
                <c:formatCode>General</c:formatCode>
                <c:ptCount val="3"/>
                <c:pt idx="0">
                  <c:v>149</c:v>
                </c:pt>
                <c:pt idx="1">
                  <c:v>11</c:v>
                </c:pt>
                <c:pt idx="2">
                  <c:v>136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SELLING TREND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 3'!$L$12:$L$15</c:f>
              <c:strCache>
                <c:ptCount val="4"/>
                <c:pt idx="0">
                  <c:v>GHC 35</c:v>
                </c:pt>
                <c:pt idx="1">
                  <c:v>GHC 35.5</c:v>
                </c:pt>
                <c:pt idx="2">
                  <c:v>GHC 36</c:v>
                </c:pt>
                <c:pt idx="3">
                  <c:v>GHC 37</c:v>
                </c:pt>
              </c:strCache>
            </c:strRef>
          </c:cat>
          <c:val>
            <c:numRef>
              <c:f>'WEEK 3'!$M$12:$M$15</c:f>
              <c:numCache>
                <c:formatCode>General</c:formatCode>
                <c:ptCount val="4"/>
                <c:pt idx="0">
                  <c:v>121</c:v>
                </c:pt>
                <c:pt idx="1">
                  <c:v>2</c:v>
                </c:pt>
                <c:pt idx="2">
                  <c:v>173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 3'!$L$24:$L$25</c:f>
              <c:strCache>
                <c:ptCount val="2"/>
                <c:pt idx="0">
                  <c:v>INDOMIE</c:v>
                </c:pt>
                <c:pt idx="1">
                  <c:v>YUMMIE</c:v>
                </c:pt>
              </c:strCache>
            </c:strRef>
          </c:cat>
          <c:val>
            <c:numRef>
              <c:f>'WEEK 3'!$M$24:$M$25</c:f>
              <c:numCache>
                <c:formatCode>General</c:formatCode>
                <c:ptCount val="2"/>
                <c:pt idx="0">
                  <c:v>291</c:v>
                </c:pt>
                <c:pt idx="1">
                  <c:v>35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0</xdr:row>
      <xdr:rowOff>114300</xdr:rowOff>
    </xdr:from>
    <xdr:to>
      <xdr:col>18</xdr:col>
      <xdr:colOff>438150</xdr:colOff>
      <xdr:row>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9</xdr:row>
      <xdr:rowOff>133350</xdr:rowOff>
    </xdr:from>
    <xdr:to>
      <xdr:col>18</xdr:col>
      <xdr:colOff>428625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19</xdr:row>
      <xdr:rowOff>38100</xdr:rowOff>
    </xdr:from>
    <xdr:to>
      <xdr:col>18</xdr:col>
      <xdr:colOff>361949</xdr:colOff>
      <xdr:row>28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0</xdr:row>
      <xdr:rowOff>71436</xdr:rowOff>
    </xdr:from>
    <xdr:to>
      <xdr:col>18</xdr:col>
      <xdr:colOff>161925</xdr:colOff>
      <xdr:row>10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10</xdr:row>
      <xdr:rowOff>180975</xdr:rowOff>
    </xdr:from>
    <xdr:to>
      <xdr:col>18</xdr:col>
      <xdr:colOff>466725</xdr:colOff>
      <xdr:row>22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22</xdr:row>
      <xdr:rowOff>190499</xdr:rowOff>
    </xdr:from>
    <xdr:to>
      <xdr:col>18</xdr:col>
      <xdr:colOff>266700</xdr:colOff>
      <xdr:row>33</xdr:row>
      <xdr:rowOff>109536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0</xdr:row>
      <xdr:rowOff>90487</xdr:rowOff>
    </xdr:from>
    <xdr:to>
      <xdr:col>18</xdr:col>
      <xdr:colOff>542925</xdr:colOff>
      <xdr:row>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85724</xdr:colOff>
      <xdr:row>10</xdr:row>
      <xdr:rowOff>0</xdr:rowOff>
    </xdr:from>
    <xdr:to>
      <xdr:col>18</xdr:col>
      <xdr:colOff>533399</xdr:colOff>
      <xdr:row>19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76199</xdr:colOff>
      <xdr:row>21</xdr:row>
      <xdr:rowOff>147638</xdr:rowOff>
    </xdr:from>
    <xdr:to>
      <xdr:col>18</xdr:col>
      <xdr:colOff>523874</xdr:colOff>
      <xdr:row>33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L21" sqref="L21:M23"/>
    </sheetView>
  </sheetViews>
  <sheetFormatPr defaultRowHeight="15" x14ac:dyDescent="0.25"/>
  <cols>
    <col min="1" max="1" width="16.7109375" bestFit="1" customWidth="1"/>
    <col min="2" max="2" width="7.85546875" bestFit="1" customWidth="1"/>
    <col min="3" max="3" width="9.5703125" bestFit="1" customWidth="1"/>
    <col min="4" max="4" width="11.5703125" customWidth="1"/>
    <col min="5" max="5" width="7.85546875" bestFit="1" customWidth="1"/>
    <col min="6" max="6" width="9.5703125" bestFit="1" customWidth="1"/>
    <col min="7" max="8" width="7.85546875" bestFit="1" customWidth="1"/>
    <col min="9" max="9" width="12.85546875" customWidth="1"/>
    <col min="10" max="10" width="13.7109375" customWidth="1"/>
    <col min="12" max="12" width="11.5703125" customWidth="1"/>
    <col min="13" max="13" width="14.140625" customWidth="1"/>
  </cols>
  <sheetData>
    <row r="1" spans="1:13" ht="15.75" thickBot="1" x14ac:dyDescent="0.3">
      <c r="B1" s="33" t="s">
        <v>12</v>
      </c>
      <c r="C1" s="33"/>
      <c r="D1" s="33"/>
      <c r="E1" s="33"/>
      <c r="F1" s="33"/>
      <c r="G1" s="33"/>
      <c r="H1" s="33"/>
      <c r="I1" s="33"/>
      <c r="J1" s="33"/>
    </row>
    <row r="2" spans="1:13" ht="15.75" thickBot="1" x14ac:dyDescent="0.3">
      <c r="A2" s="34" t="s">
        <v>0</v>
      </c>
      <c r="B2" s="27" t="s">
        <v>28</v>
      </c>
      <c r="C2" s="23"/>
      <c r="D2" s="28"/>
      <c r="E2" s="29" t="s">
        <v>29</v>
      </c>
      <c r="F2" s="24"/>
      <c r="G2" s="24"/>
      <c r="H2" s="30"/>
      <c r="I2" s="31" t="s">
        <v>8</v>
      </c>
      <c r="J2" s="32"/>
      <c r="L2" s="43" t="s">
        <v>30</v>
      </c>
      <c r="M2" s="44"/>
    </row>
    <row r="3" spans="1:13" ht="16.5" thickBot="1" x14ac:dyDescent="0.3">
      <c r="A3" s="35"/>
      <c r="B3" s="12" t="s">
        <v>1</v>
      </c>
      <c r="C3" s="12" t="s">
        <v>2</v>
      </c>
      <c r="D3" s="12" t="s">
        <v>3</v>
      </c>
      <c r="E3" s="11" t="s">
        <v>3</v>
      </c>
      <c r="F3" s="11" t="s">
        <v>4</v>
      </c>
      <c r="G3" s="11" t="s">
        <v>5</v>
      </c>
      <c r="H3" s="11" t="s">
        <v>6</v>
      </c>
      <c r="I3" s="10" t="s">
        <v>7</v>
      </c>
      <c r="J3" s="10" t="s">
        <v>9</v>
      </c>
      <c r="L3" s="12" t="s">
        <v>1</v>
      </c>
      <c r="M3" s="7">
        <v>155</v>
      </c>
    </row>
    <row r="4" spans="1:13" ht="16.5" thickBot="1" x14ac:dyDescent="0.3">
      <c r="A4" s="5" t="s">
        <v>10</v>
      </c>
      <c r="B4" s="2">
        <f>9</f>
        <v>9</v>
      </c>
      <c r="C4" s="3">
        <f>2</f>
        <v>2</v>
      </c>
      <c r="D4" s="4"/>
      <c r="E4" s="2">
        <f>10</f>
        <v>10</v>
      </c>
      <c r="F4" s="3">
        <f>1</f>
        <v>1</v>
      </c>
      <c r="G4" s="3">
        <f>3</f>
        <v>3</v>
      </c>
      <c r="H4" s="4"/>
      <c r="I4" s="2">
        <f>14</f>
        <v>14</v>
      </c>
      <c r="J4" s="4">
        <f>0</f>
        <v>0</v>
      </c>
      <c r="L4" s="12" t="s">
        <v>2</v>
      </c>
      <c r="M4" s="8">
        <v>7</v>
      </c>
    </row>
    <row r="5" spans="1:13" ht="16.5" thickBot="1" x14ac:dyDescent="0.3">
      <c r="A5" s="5" t="s">
        <v>11</v>
      </c>
      <c r="B5" s="2">
        <f>13+20</f>
        <v>33</v>
      </c>
      <c r="C5" s="3">
        <f>1+4</f>
        <v>5</v>
      </c>
      <c r="D5" s="4">
        <f>4+7</f>
        <v>11</v>
      </c>
      <c r="E5" s="2">
        <f>13+20</f>
        <v>33</v>
      </c>
      <c r="F5" s="3">
        <f>1</f>
        <v>1</v>
      </c>
      <c r="G5" s="3">
        <f>4+11</f>
        <v>15</v>
      </c>
      <c r="H5" s="4"/>
      <c r="I5" s="2">
        <f>18+31</f>
        <v>49</v>
      </c>
      <c r="J5" s="4">
        <f>4+5</f>
        <v>9</v>
      </c>
      <c r="L5" s="12" t="s">
        <v>3</v>
      </c>
      <c r="M5" s="8">
        <v>122</v>
      </c>
    </row>
    <row r="6" spans="1:13" x14ac:dyDescent="0.25">
      <c r="A6" s="5" t="s">
        <v>13</v>
      </c>
      <c r="B6" s="2">
        <f>5</f>
        <v>5</v>
      </c>
      <c r="C6" s="3"/>
      <c r="D6" s="4">
        <f>2</f>
        <v>2</v>
      </c>
      <c r="E6" s="2">
        <f>5</f>
        <v>5</v>
      </c>
      <c r="F6" s="3"/>
      <c r="G6" s="3">
        <f>2</f>
        <v>2</v>
      </c>
      <c r="H6" s="4"/>
      <c r="I6" s="2">
        <f>7</f>
        <v>7</v>
      </c>
      <c r="J6" s="4">
        <f>1</f>
        <v>1</v>
      </c>
    </row>
    <row r="7" spans="1:13" x14ac:dyDescent="0.25">
      <c r="A7" s="5" t="s">
        <v>14</v>
      </c>
      <c r="B7" s="2">
        <f>9+11</f>
        <v>20</v>
      </c>
      <c r="C7" s="3"/>
      <c r="D7" s="4">
        <f>13+6</f>
        <v>19</v>
      </c>
      <c r="E7" s="2">
        <f>9+10</f>
        <v>19</v>
      </c>
      <c r="F7" s="3"/>
      <c r="G7" s="3">
        <f>13+6</f>
        <v>19</v>
      </c>
      <c r="H7" s="4">
        <f>1</f>
        <v>1</v>
      </c>
      <c r="I7" s="2">
        <f>23+17</f>
        <v>40</v>
      </c>
      <c r="J7" s="4">
        <f>4</f>
        <v>4</v>
      </c>
    </row>
    <row r="8" spans="1:13" x14ac:dyDescent="0.25">
      <c r="A8" s="5" t="s">
        <v>15</v>
      </c>
      <c r="B8" s="2"/>
      <c r="C8" s="3"/>
      <c r="D8" s="4">
        <f>1</f>
        <v>1</v>
      </c>
      <c r="E8" s="2">
        <f>1</f>
        <v>1</v>
      </c>
      <c r="F8" s="3"/>
      <c r="G8" s="3"/>
      <c r="H8" s="4"/>
      <c r="I8" s="2">
        <f>1</f>
        <v>1</v>
      </c>
      <c r="J8" s="4">
        <f>0</f>
        <v>0</v>
      </c>
    </row>
    <row r="9" spans="1:13" x14ac:dyDescent="0.25">
      <c r="A9" s="5" t="s">
        <v>16</v>
      </c>
      <c r="B9" s="2">
        <f>8+7</f>
        <v>15</v>
      </c>
      <c r="C9" s="3"/>
      <c r="D9" s="4"/>
      <c r="E9" s="2">
        <f>8+7</f>
        <v>15</v>
      </c>
      <c r="F9" s="3"/>
      <c r="G9" s="3"/>
      <c r="H9" s="4"/>
      <c r="I9" s="2">
        <f>8+7</f>
        <v>15</v>
      </c>
      <c r="J9" s="4">
        <f>1+1</f>
        <v>2</v>
      </c>
      <c r="M9" s="48"/>
    </row>
    <row r="10" spans="1:13" ht="15.75" thickBot="1" x14ac:dyDescent="0.3">
      <c r="A10" s="5" t="s">
        <v>17</v>
      </c>
      <c r="B10" s="2">
        <f>10+1</f>
        <v>11</v>
      </c>
      <c r="C10" s="3"/>
      <c r="D10" s="4"/>
      <c r="E10" s="2">
        <f>10+1</f>
        <v>11</v>
      </c>
      <c r="F10" s="3"/>
      <c r="G10" s="3"/>
      <c r="H10" s="4"/>
      <c r="I10" s="2">
        <f>10+1</f>
        <v>11</v>
      </c>
      <c r="J10" s="4">
        <f>4</f>
        <v>4</v>
      </c>
      <c r="K10" s="42"/>
    </row>
    <row r="11" spans="1:13" ht="15.75" thickBot="1" x14ac:dyDescent="0.3">
      <c r="A11" s="5" t="s">
        <v>18</v>
      </c>
      <c r="B11" s="2">
        <f>12+17+6</f>
        <v>35</v>
      </c>
      <c r="C11" s="3"/>
      <c r="D11" s="4"/>
      <c r="E11" s="2">
        <f>12+17+6</f>
        <v>35</v>
      </c>
      <c r="F11" s="3"/>
      <c r="G11" s="3"/>
      <c r="H11" s="4"/>
      <c r="I11" s="2">
        <f>12+17+6</f>
        <v>35</v>
      </c>
      <c r="J11" s="4">
        <f>3+1</f>
        <v>4</v>
      </c>
      <c r="L11" s="43" t="s">
        <v>31</v>
      </c>
      <c r="M11" s="44"/>
    </row>
    <row r="12" spans="1:13" x14ac:dyDescent="0.25">
      <c r="A12" s="5" t="s">
        <v>19</v>
      </c>
      <c r="B12" s="2">
        <f>7+4</f>
        <v>11</v>
      </c>
      <c r="C12" s="3"/>
      <c r="D12" s="4"/>
      <c r="E12" s="2">
        <f>7+4</f>
        <v>11</v>
      </c>
      <c r="F12" s="3"/>
      <c r="G12" s="3"/>
      <c r="H12" s="4"/>
      <c r="I12" s="2">
        <f>7+4</f>
        <v>11</v>
      </c>
      <c r="J12" s="4">
        <f>1</f>
        <v>1</v>
      </c>
      <c r="L12" s="49" t="s">
        <v>3</v>
      </c>
      <c r="M12" s="39">
        <v>140</v>
      </c>
    </row>
    <row r="13" spans="1:13" x14ac:dyDescent="0.25">
      <c r="A13" s="5" t="s">
        <v>20</v>
      </c>
      <c r="B13" s="2">
        <f>2</f>
        <v>2</v>
      </c>
      <c r="C13" s="3"/>
      <c r="D13" s="4">
        <f>11+2</f>
        <v>13</v>
      </c>
      <c r="E13" s="2"/>
      <c r="F13" s="3"/>
      <c r="G13" s="3">
        <f>13+2</f>
        <v>15</v>
      </c>
      <c r="H13" s="4"/>
      <c r="I13" s="2">
        <f>13+2</f>
        <v>15</v>
      </c>
      <c r="J13" s="4">
        <f>0</f>
        <v>0</v>
      </c>
      <c r="L13" s="50" t="s">
        <v>4</v>
      </c>
      <c r="M13" s="40">
        <v>2</v>
      </c>
    </row>
    <row r="14" spans="1:13" x14ac:dyDescent="0.25">
      <c r="A14" s="5" t="s">
        <v>21</v>
      </c>
      <c r="B14" s="2"/>
      <c r="C14" s="3"/>
      <c r="D14" s="4">
        <f>17+5+10</f>
        <v>32</v>
      </c>
      <c r="E14" s="2"/>
      <c r="F14" s="3"/>
      <c r="G14" s="3">
        <f>17+5+10</f>
        <v>32</v>
      </c>
      <c r="H14" s="4"/>
      <c r="I14" s="2">
        <f>17+5+10</f>
        <v>32</v>
      </c>
      <c r="J14" s="4">
        <f>3</f>
        <v>3</v>
      </c>
      <c r="L14" s="50" t="s">
        <v>5</v>
      </c>
      <c r="M14" s="40">
        <v>144</v>
      </c>
    </row>
    <row r="15" spans="1:13" ht="15.75" thickBot="1" x14ac:dyDescent="0.3">
      <c r="A15" s="5" t="s">
        <v>22</v>
      </c>
      <c r="B15" s="2">
        <f>1</f>
        <v>1</v>
      </c>
      <c r="C15" s="3"/>
      <c r="D15" s="4">
        <f>3+12</f>
        <v>15</v>
      </c>
      <c r="E15" s="2"/>
      <c r="F15" s="3"/>
      <c r="G15" s="3">
        <f>3+13</f>
        <v>16</v>
      </c>
      <c r="H15" s="4"/>
      <c r="I15" s="2">
        <f>3+13</f>
        <v>16</v>
      </c>
      <c r="J15" s="4">
        <f>3</f>
        <v>3</v>
      </c>
      <c r="L15" s="51" t="s">
        <v>6</v>
      </c>
      <c r="M15" s="41">
        <v>1</v>
      </c>
    </row>
    <row r="16" spans="1:13" x14ac:dyDescent="0.25">
      <c r="A16" s="5" t="s">
        <v>23</v>
      </c>
      <c r="B16" s="2"/>
      <c r="C16" s="3"/>
      <c r="D16" s="4">
        <f>14</f>
        <v>14</v>
      </c>
      <c r="E16" s="2"/>
      <c r="F16" s="3"/>
      <c r="G16" s="3">
        <f>14</f>
        <v>14</v>
      </c>
      <c r="H16" s="4"/>
      <c r="I16" s="2">
        <f>14</f>
        <v>14</v>
      </c>
      <c r="J16" s="4">
        <f>4</f>
        <v>4</v>
      </c>
    </row>
    <row r="17" spans="1:15" x14ac:dyDescent="0.25">
      <c r="A17" s="5" t="s">
        <v>24</v>
      </c>
      <c r="B17" s="2">
        <f>11+1</f>
        <v>12</v>
      </c>
      <c r="C17" s="3"/>
      <c r="D17" s="4">
        <f>12+3</f>
        <v>15</v>
      </c>
      <c r="E17" s="2"/>
      <c r="F17" s="3"/>
      <c r="G17" s="3">
        <f>23+4</f>
        <v>27</v>
      </c>
      <c r="H17" s="4"/>
      <c r="I17" s="2">
        <f>23+4</f>
        <v>27</v>
      </c>
      <c r="J17" s="4">
        <f>2</f>
        <v>2</v>
      </c>
    </row>
    <row r="18" spans="1:15" ht="15.75" thickBot="1" x14ac:dyDescent="0.3">
      <c r="A18" s="5" t="s">
        <v>13</v>
      </c>
      <c r="B18" s="2">
        <f>1</f>
        <v>1</v>
      </c>
      <c r="C18" s="3"/>
      <c r="D18" s="4"/>
      <c r="E18" s="2"/>
      <c r="F18" s="3"/>
      <c r="G18" s="3">
        <f>1</f>
        <v>1</v>
      </c>
      <c r="H18" s="4"/>
      <c r="I18" s="2">
        <f>1</f>
        <v>1</v>
      </c>
      <c r="J18" s="4"/>
    </row>
    <row r="19" spans="1:15" ht="15.75" thickBot="1" x14ac:dyDescent="0.3">
      <c r="A19" s="6" t="s">
        <v>25</v>
      </c>
      <c r="B19" s="7">
        <f>SUM(B4:B18)</f>
        <v>155</v>
      </c>
      <c r="C19" s="8">
        <f t="shared" ref="C19:J19" si="0">SUM(C4:C18)</f>
        <v>7</v>
      </c>
      <c r="D19" s="9">
        <f t="shared" si="0"/>
        <v>122</v>
      </c>
      <c r="E19" s="7">
        <f t="shared" si="0"/>
        <v>140</v>
      </c>
      <c r="F19" s="8">
        <f t="shared" si="0"/>
        <v>2</v>
      </c>
      <c r="G19" s="8">
        <f t="shared" si="0"/>
        <v>144</v>
      </c>
      <c r="H19" s="9">
        <f t="shared" si="0"/>
        <v>1</v>
      </c>
      <c r="I19" s="7">
        <f t="shared" si="0"/>
        <v>288</v>
      </c>
      <c r="J19" s="9">
        <f t="shared" si="0"/>
        <v>37</v>
      </c>
    </row>
    <row r="20" spans="1:15" ht="15.75" thickBot="1" x14ac:dyDescent="0.3">
      <c r="I20" s="1"/>
      <c r="J20" s="1"/>
    </row>
    <row r="21" spans="1:15" ht="15.75" thickBot="1" x14ac:dyDescent="0.3">
      <c r="L21" s="43" t="s">
        <v>8</v>
      </c>
      <c r="M21" s="44"/>
    </row>
    <row r="22" spans="1:15" ht="16.5" thickBot="1" x14ac:dyDescent="0.3">
      <c r="L22" s="52" t="s">
        <v>7</v>
      </c>
      <c r="M22" s="45">
        <v>288</v>
      </c>
      <c r="O22" s="38"/>
    </row>
    <row r="23" spans="1:15" ht="16.5" thickBot="1" x14ac:dyDescent="0.3">
      <c r="L23" s="10" t="s">
        <v>9</v>
      </c>
      <c r="M23" s="46">
        <v>37</v>
      </c>
    </row>
  </sheetData>
  <mergeCells count="8">
    <mergeCell ref="L2:M2"/>
    <mergeCell ref="L11:M11"/>
    <mergeCell ref="L21:M21"/>
    <mergeCell ref="B2:D2"/>
    <mergeCell ref="E2:H2"/>
    <mergeCell ref="I2:J2"/>
    <mergeCell ref="B1:J1"/>
    <mergeCell ref="A2: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3" workbookViewId="0">
      <selection activeCell="L25" sqref="L25:M27"/>
    </sheetView>
  </sheetViews>
  <sheetFormatPr defaultRowHeight="15" x14ac:dyDescent="0.25"/>
  <cols>
    <col min="1" max="1" width="16.7109375" bestFit="1" customWidth="1"/>
    <col min="4" max="4" width="10.7109375" customWidth="1"/>
    <col min="9" max="9" width="14.28515625" customWidth="1"/>
    <col min="10" max="10" width="14.7109375" customWidth="1"/>
    <col min="12" max="12" width="12.28515625" customWidth="1"/>
    <col min="13" max="13" width="12.5703125" customWidth="1"/>
  </cols>
  <sheetData>
    <row r="1" spans="1:13" ht="15.75" thickBot="1" x14ac:dyDescent="0.3">
      <c r="B1" s="33" t="s">
        <v>26</v>
      </c>
      <c r="C1" s="33"/>
      <c r="D1" s="33"/>
      <c r="E1" s="33"/>
      <c r="F1" s="33"/>
      <c r="G1" s="33"/>
      <c r="H1" s="33"/>
      <c r="I1" s="33"/>
      <c r="J1" s="33"/>
    </row>
    <row r="2" spans="1:13" ht="15.75" thickBot="1" x14ac:dyDescent="0.3">
      <c r="A2" s="21" t="s">
        <v>0</v>
      </c>
      <c r="B2" s="23" t="s">
        <v>28</v>
      </c>
      <c r="C2" s="23"/>
      <c r="D2" s="23"/>
      <c r="E2" s="24" t="s">
        <v>29</v>
      </c>
      <c r="F2" s="24"/>
      <c r="G2" s="24"/>
      <c r="H2" s="24"/>
      <c r="I2" s="36" t="s">
        <v>8</v>
      </c>
      <c r="J2" s="37"/>
      <c r="L2" s="43" t="s">
        <v>30</v>
      </c>
      <c r="M2" s="44"/>
    </row>
    <row r="3" spans="1:13" ht="16.5" thickBot="1" x14ac:dyDescent="0.3">
      <c r="A3" s="22"/>
      <c r="B3" s="12" t="s">
        <v>1</v>
      </c>
      <c r="C3" s="12" t="s">
        <v>2</v>
      </c>
      <c r="D3" s="12" t="s">
        <v>3</v>
      </c>
      <c r="E3" s="11" t="s">
        <v>3</v>
      </c>
      <c r="F3" s="11" t="s">
        <v>4</v>
      </c>
      <c r="G3" s="11" t="s">
        <v>5</v>
      </c>
      <c r="H3" s="11" t="s">
        <v>6</v>
      </c>
      <c r="I3" s="13" t="s">
        <v>7</v>
      </c>
      <c r="J3" s="13" t="s">
        <v>9</v>
      </c>
      <c r="L3" s="12" t="s">
        <v>1</v>
      </c>
      <c r="M3" s="6">
        <v>140</v>
      </c>
    </row>
    <row r="4" spans="1:13" ht="16.5" thickBot="1" x14ac:dyDescent="0.3">
      <c r="A4" s="18" t="s">
        <v>10</v>
      </c>
      <c r="B4" s="14">
        <f>9</f>
        <v>9</v>
      </c>
      <c r="C4" s="15"/>
      <c r="D4" s="16">
        <f>5</f>
        <v>5</v>
      </c>
      <c r="E4" s="14">
        <f>9</f>
        <v>9</v>
      </c>
      <c r="F4" s="15"/>
      <c r="G4" s="15">
        <f>5</f>
        <v>5</v>
      </c>
      <c r="H4" s="16"/>
      <c r="I4" s="14">
        <f>14</f>
        <v>14</v>
      </c>
      <c r="J4" s="16"/>
      <c r="L4" s="12" t="s">
        <v>2</v>
      </c>
      <c r="M4" s="6">
        <v>1</v>
      </c>
    </row>
    <row r="5" spans="1:13" ht="16.5" thickBot="1" x14ac:dyDescent="0.3">
      <c r="A5" s="5" t="s">
        <v>11</v>
      </c>
      <c r="B5" s="2">
        <f>15+25</f>
        <v>40</v>
      </c>
      <c r="C5" s="3">
        <f>1</f>
        <v>1</v>
      </c>
      <c r="D5" s="4">
        <f>3+5</f>
        <v>8</v>
      </c>
      <c r="E5" s="2">
        <f>16+25</f>
        <v>41</v>
      </c>
      <c r="F5" s="3"/>
      <c r="G5" s="3">
        <f>2+6</f>
        <v>8</v>
      </c>
      <c r="H5" s="4"/>
      <c r="I5" s="2">
        <f>18+31</f>
        <v>49</v>
      </c>
      <c r="J5" s="4">
        <f>1</f>
        <v>1</v>
      </c>
      <c r="L5" s="12" t="s">
        <v>3</v>
      </c>
      <c r="M5" s="6">
        <v>150</v>
      </c>
    </row>
    <row r="6" spans="1:13" x14ac:dyDescent="0.25">
      <c r="A6" s="5" t="s">
        <v>13</v>
      </c>
      <c r="B6" s="2">
        <f>3</f>
        <v>3</v>
      </c>
      <c r="C6" s="3"/>
      <c r="D6" s="4">
        <f>4</f>
        <v>4</v>
      </c>
      <c r="E6" s="2">
        <f>2</f>
        <v>2</v>
      </c>
      <c r="F6" s="3"/>
      <c r="G6" s="3">
        <f>5</f>
        <v>5</v>
      </c>
      <c r="H6" s="4"/>
      <c r="I6" s="2">
        <f>7</f>
        <v>7</v>
      </c>
      <c r="J6" s="4">
        <f>2</f>
        <v>2</v>
      </c>
    </row>
    <row r="7" spans="1:13" x14ac:dyDescent="0.25">
      <c r="A7" s="5" t="s">
        <v>14</v>
      </c>
      <c r="B7" s="2"/>
      <c r="C7" s="3"/>
      <c r="D7" s="4">
        <f>23+20</f>
        <v>43</v>
      </c>
      <c r="E7" s="2">
        <f>1</f>
        <v>1</v>
      </c>
      <c r="F7" s="3"/>
      <c r="G7" s="3">
        <f>22+20</f>
        <v>42</v>
      </c>
      <c r="H7" s="4"/>
      <c r="I7" s="2">
        <f>23+20</f>
        <v>43</v>
      </c>
      <c r="J7" s="4">
        <f>4</f>
        <v>4</v>
      </c>
    </row>
    <row r="8" spans="1:13" x14ac:dyDescent="0.25">
      <c r="A8" s="5" t="s">
        <v>15</v>
      </c>
      <c r="B8" s="2"/>
      <c r="C8" s="3"/>
      <c r="D8" s="4"/>
      <c r="E8" s="2"/>
      <c r="F8" s="3"/>
      <c r="G8" s="3"/>
      <c r="H8" s="4"/>
      <c r="I8" s="2"/>
      <c r="J8" s="4"/>
    </row>
    <row r="9" spans="1:13" x14ac:dyDescent="0.25">
      <c r="A9" s="5" t="s">
        <v>16</v>
      </c>
      <c r="B9" s="2">
        <f>7+7</f>
        <v>14</v>
      </c>
      <c r="C9" s="3"/>
      <c r="D9" s="4"/>
      <c r="E9" s="2">
        <f>7+7</f>
        <v>14</v>
      </c>
      <c r="F9" s="3"/>
      <c r="G9" s="3"/>
      <c r="H9" s="4"/>
      <c r="I9" s="2">
        <f>7+7</f>
        <v>14</v>
      </c>
      <c r="J9" s="4">
        <f>2+1</f>
        <v>3</v>
      </c>
    </row>
    <row r="10" spans="1:13" x14ac:dyDescent="0.25">
      <c r="A10" s="5" t="s">
        <v>17</v>
      </c>
      <c r="B10" s="2">
        <f>11+1</f>
        <v>12</v>
      </c>
      <c r="C10" s="3"/>
      <c r="D10" s="4"/>
      <c r="E10" s="2">
        <f>11+1</f>
        <v>12</v>
      </c>
      <c r="F10" s="3"/>
      <c r="G10" s="3"/>
      <c r="H10" s="4"/>
      <c r="I10" s="2">
        <f>11+1</f>
        <v>12</v>
      </c>
      <c r="J10" s="4">
        <f>4</f>
        <v>4</v>
      </c>
    </row>
    <row r="11" spans="1:13" ht="15.75" thickBot="1" x14ac:dyDescent="0.3">
      <c r="A11" s="5" t="s">
        <v>18</v>
      </c>
      <c r="B11" s="2">
        <f>12+19+6</f>
        <v>37</v>
      </c>
      <c r="C11" s="3"/>
      <c r="D11" s="4"/>
      <c r="E11" s="2">
        <f>12+19+6</f>
        <v>37</v>
      </c>
      <c r="F11" s="3"/>
      <c r="G11" s="3"/>
      <c r="H11" s="4"/>
      <c r="I11" s="2">
        <f>12+19+6</f>
        <v>37</v>
      </c>
      <c r="J11" s="4">
        <f>3+2</f>
        <v>5</v>
      </c>
    </row>
    <row r="12" spans="1:13" ht="15.75" thickBot="1" x14ac:dyDescent="0.3">
      <c r="A12" s="5" t="s">
        <v>19</v>
      </c>
      <c r="B12" s="2">
        <f>6+4</f>
        <v>10</v>
      </c>
      <c r="C12" s="3"/>
      <c r="D12" s="4"/>
      <c r="E12" s="2">
        <f>6+4</f>
        <v>10</v>
      </c>
      <c r="F12" s="3"/>
      <c r="G12" s="3"/>
      <c r="H12" s="4"/>
      <c r="I12" s="2">
        <f>6+4</f>
        <v>10</v>
      </c>
      <c r="J12" s="4"/>
      <c r="L12" s="43" t="s">
        <v>31</v>
      </c>
      <c r="M12" s="44"/>
    </row>
    <row r="13" spans="1:13" x14ac:dyDescent="0.25">
      <c r="A13" s="5" t="s">
        <v>20</v>
      </c>
      <c r="B13" s="2">
        <f>2</f>
        <v>2</v>
      </c>
      <c r="C13" s="3"/>
      <c r="D13" s="4">
        <f>11+2</f>
        <v>13</v>
      </c>
      <c r="E13" s="2"/>
      <c r="F13" s="3"/>
      <c r="G13" s="3">
        <f>13+2</f>
        <v>15</v>
      </c>
      <c r="H13" s="4"/>
      <c r="I13" s="2">
        <f>13+2</f>
        <v>15</v>
      </c>
      <c r="J13" s="4">
        <f>3</f>
        <v>3</v>
      </c>
      <c r="L13" s="49" t="s">
        <v>3</v>
      </c>
      <c r="M13" s="39">
        <v>126</v>
      </c>
    </row>
    <row r="14" spans="1:13" x14ac:dyDescent="0.25">
      <c r="A14" s="5" t="s">
        <v>21</v>
      </c>
      <c r="B14" s="2"/>
      <c r="C14" s="3"/>
      <c r="D14" s="4">
        <f>17+5+10</f>
        <v>32</v>
      </c>
      <c r="E14" s="2"/>
      <c r="F14" s="3"/>
      <c r="G14" s="3">
        <f>17+5+10</f>
        <v>32</v>
      </c>
      <c r="H14" s="4"/>
      <c r="I14" s="2">
        <f>17+5+10</f>
        <v>32</v>
      </c>
      <c r="J14" s="4">
        <f>5+2</f>
        <v>7</v>
      </c>
      <c r="L14" s="50" t="s">
        <v>4</v>
      </c>
      <c r="M14" s="40">
        <v>0</v>
      </c>
    </row>
    <row r="15" spans="1:13" x14ac:dyDescent="0.25">
      <c r="A15" s="5" t="s">
        <v>22</v>
      </c>
      <c r="B15" s="2">
        <f>1</f>
        <v>1</v>
      </c>
      <c r="C15" s="3"/>
      <c r="D15" s="4">
        <f>3+12</f>
        <v>15</v>
      </c>
      <c r="E15" s="2"/>
      <c r="F15" s="3"/>
      <c r="G15" s="3">
        <f>3+13</f>
        <v>16</v>
      </c>
      <c r="H15" s="4"/>
      <c r="I15" s="2">
        <f>3+13</f>
        <v>16</v>
      </c>
      <c r="J15" s="4">
        <f>2+1</f>
        <v>3</v>
      </c>
      <c r="L15" s="50" t="s">
        <v>5</v>
      </c>
      <c r="M15" s="40">
        <v>165</v>
      </c>
    </row>
    <row r="16" spans="1:13" ht="15.75" thickBot="1" x14ac:dyDescent="0.3">
      <c r="A16" s="5" t="s">
        <v>23</v>
      </c>
      <c r="B16" s="2">
        <f>1</f>
        <v>1</v>
      </c>
      <c r="C16" s="3"/>
      <c r="D16" s="4">
        <f>13</f>
        <v>13</v>
      </c>
      <c r="E16" s="2"/>
      <c r="F16" s="3"/>
      <c r="G16" s="3">
        <f>14</f>
        <v>14</v>
      </c>
      <c r="H16" s="4"/>
      <c r="I16" s="2">
        <f>14</f>
        <v>14</v>
      </c>
      <c r="J16" s="4">
        <f>1</f>
        <v>1</v>
      </c>
      <c r="L16" s="51" t="s">
        <v>6</v>
      </c>
      <c r="M16" s="41">
        <v>0</v>
      </c>
    </row>
    <row r="17" spans="1:13" x14ac:dyDescent="0.25">
      <c r="A17" s="5" t="s">
        <v>24</v>
      </c>
      <c r="B17" s="2">
        <f>10+1</f>
        <v>11</v>
      </c>
      <c r="C17" s="3"/>
      <c r="D17" s="4">
        <f>13+3</f>
        <v>16</v>
      </c>
      <c r="E17" s="2"/>
      <c r="F17" s="3"/>
      <c r="G17" s="3">
        <f>23+4</f>
        <v>27</v>
      </c>
      <c r="H17" s="4"/>
      <c r="I17" s="2">
        <f>23+4</f>
        <v>27</v>
      </c>
      <c r="J17" s="4">
        <f>2</f>
        <v>2</v>
      </c>
    </row>
    <row r="18" spans="1:13" ht="15.75" thickBot="1" x14ac:dyDescent="0.3">
      <c r="A18" s="5" t="s">
        <v>13</v>
      </c>
      <c r="B18" s="2"/>
      <c r="C18" s="3"/>
      <c r="D18" s="4">
        <f>1</f>
        <v>1</v>
      </c>
      <c r="E18" s="2"/>
      <c r="F18" s="3"/>
      <c r="G18" s="3">
        <f>1</f>
        <v>1</v>
      </c>
      <c r="H18" s="4"/>
      <c r="I18" s="2">
        <f>1</f>
        <v>1</v>
      </c>
      <c r="J18" s="4"/>
    </row>
    <row r="19" spans="1:13" ht="16.5" thickBot="1" x14ac:dyDescent="0.3">
      <c r="A19" s="17" t="s">
        <v>25</v>
      </c>
      <c r="B19" s="7">
        <f>SUM(B4:B18)</f>
        <v>140</v>
      </c>
      <c r="C19" s="8">
        <f t="shared" ref="C19:J19" si="0">SUM(C4:C18)</f>
        <v>1</v>
      </c>
      <c r="D19" s="9">
        <f t="shared" si="0"/>
        <v>150</v>
      </c>
      <c r="E19" s="7">
        <f t="shared" si="0"/>
        <v>126</v>
      </c>
      <c r="F19" s="8">
        <f t="shared" si="0"/>
        <v>0</v>
      </c>
      <c r="G19" s="8">
        <f t="shared" si="0"/>
        <v>165</v>
      </c>
      <c r="H19" s="9">
        <f t="shared" si="0"/>
        <v>0</v>
      </c>
      <c r="I19" s="7">
        <f t="shared" si="0"/>
        <v>291</v>
      </c>
      <c r="J19" s="9">
        <f t="shared" si="0"/>
        <v>35</v>
      </c>
    </row>
    <row r="24" spans="1:13" ht="15.75" thickBot="1" x14ac:dyDescent="0.3"/>
    <row r="25" spans="1:13" ht="15.75" thickBot="1" x14ac:dyDescent="0.3">
      <c r="L25" s="43" t="s">
        <v>8</v>
      </c>
      <c r="M25" s="44"/>
    </row>
    <row r="26" spans="1:13" ht="16.5" thickBot="1" x14ac:dyDescent="0.3">
      <c r="L26" s="52" t="s">
        <v>7</v>
      </c>
      <c r="M26" s="45">
        <v>291</v>
      </c>
    </row>
    <row r="27" spans="1:13" ht="16.5" thickBot="1" x14ac:dyDescent="0.3">
      <c r="L27" s="10" t="s">
        <v>9</v>
      </c>
      <c r="M27" s="46">
        <v>35</v>
      </c>
    </row>
  </sheetData>
  <mergeCells count="8">
    <mergeCell ref="L2:M2"/>
    <mergeCell ref="L12:M12"/>
    <mergeCell ref="L25:M25"/>
    <mergeCell ref="B1:J1"/>
    <mergeCell ref="B2:D2"/>
    <mergeCell ref="E2:H2"/>
    <mergeCell ref="I2:J2"/>
    <mergeCell ref="A2:A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C13" workbookViewId="0">
      <selection activeCell="H24" sqref="H24"/>
    </sheetView>
  </sheetViews>
  <sheetFormatPr defaultRowHeight="15" x14ac:dyDescent="0.25"/>
  <cols>
    <col min="1" max="1" width="16.7109375" bestFit="1" customWidth="1"/>
    <col min="4" max="4" width="10.42578125" customWidth="1"/>
    <col min="9" max="9" width="12.85546875" customWidth="1"/>
    <col min="10" max="10" width="10.7109375" customWidth="1"/>
    <col min="12" max="12" width="12.140625" customWidth="1"/>
    <col min="13" max="13" width="11.140625" customWidth="1"/>
  </cols>
  <sheetData>
    <row r="1" spans="1:13" ht="15.75" thickBot="1" x14ac:dyDescent="0.3">
      <c r="B1" s="33" t="s">
        <v>27</v>
      </c>
      <c r="C1" s="33"/>
      <c r="D1" s="33"/>
      <c r="E1" s="33"/>
      <c r="F1" s="33"/>
      <c r="G1" s="33"/>
      <c r="H1" s="33"/>
      <c r="I1" s="33"/>
      <c r="J1" s="33"/>
    </row>
    <row r="2" spans="1:13" ht="15.75" thickBot="1" x14ac:dyDescent="0.3">
      <c r="A2" s="21" t="s">
        <v>0</v>
      </c>
      <c r="B2" s="23" t="s">
        <v>28</v>
      </c>
      <c r="C2" s="23"/>
      <c r="D2" s="23"/>
      <c r="E2" s="24" t="s">
        <v>29</v>
      </c>
      <c r="F2" s="24"/>
      <c r="G2" s="24"/>
      <c r="H2" s="24"/>
      <c r="I2" s="25" t="s">
        <v>8</v>
      </c>
      <c r="J2" s="26"/>
      <c r="L2" s="43" t="s">
        <v>30</v>
      </c>
      <c r="M2" s="44"/>
    </row>
    <row r="3" spans="1:13" ht="16.5" thickBot="1" x14ac:dyDescent="0.3">
      <c r="A3" s="22"/>
      <c r="B3" s="12" t="s">
        <v>1</v>
      </c>
      <c r="C3" s="12" t="s">
        <v>2</v>
      </c>
      <c r="D3" s="12" t="s">
        <v>3</v>
      </c>
      <c r="E3" s="11" t="s">
        <v>3</v>
      </c>
      <c r="F3" s="11" t="s">
        <v>4</v>
      </c>
      <c r="G3" s="11" t="s">
        <v>5</v>
      </c>
      <c r="H3" s="11" t="s">
        <v>6</v>
      </c>
      <c r="I3" s="19" t="s">
        <v>7</v>
      </c>
      <c r="J3" s="19" t="s">
        <v>9</v>
      </c>
      <c r="L3" s="12" t="s">
        <v>1</v>
      </c>
      <c r="M3" s="6">
        <v>149</v>
      </c>
    </row>
    <row r="4" spans="1:13" ht="16.5" thickBot="1" x14ac:dyDescent="0.3">
      <c r="A4" s="18" t="s">
        <v>10</v>
      </c>
      <c r="B4" s="14">
        <f>9</f>
        <v>9</v>
      </c>
      <c r="C4" s="15">
        <f>2</f>
        <v>2</v>
      </c>
      <c r="D4" s="16">
        <f>3</f>
        <v>3</v>
      </c>
      <c r="E4" s="14">
        <f>10</f>
        <v>10</v>
      </c>
      <c r="F4" s="15">
        <f>1</f>
        <v>1</v>
      </c>
      <c r="G4" s="15">
        <f>3</f>
        <v>3</v>
      </c>
      <c r="H4" s="15"/>
      <c r="I4" s="14">
        <f>14</f>
        <v>14</v>
      </c>
      <c r="J4" s="16"/>
      <c r="L4" s="12" t="s">
        <v>2</v>
      </c>
      <c r="M4" s="6">
        <v>11</v>
      </c>
    </row>
    <row r="5" spans="1:13" ht="16.5" thickBot="1" x14ac:dyDescent="0.3">
      <c r="A5" s="5" t="s">
        <v>11</v>
      </c>
      <c r="B5" s="2">
        <f>14+23</f>
        <v>37</v>
      </c>
      <c r="C5" s="3">
        <f>4+5</f>
        <v>9</v>
      </c>
      <c r="D5" s="4">
        <f>3</f>
        <v>3</v>
      </c>
      <c r="E5" s="2">
        <f>13+23</f>
        <v>36</v>
      </c>
      <c r="F5" s="3">
        <f>1</f>
        <v>1</v>
      </c>
      <c r="G5" s="3">
        <f>4+8</f>
        <v>12</v>
      </c>
      <c r="H5" s="3"/>
      <c r="I5" s="2">
        <f>18+31</f>
        <v>49</v>
      </c>
      <c r="J5" s="4">
        <f>3</f>
        <v>3</v>
      </c>
      <c r="L5" s="12" t="s">
        <v>3</v>
      </c>
      <c r="M5" s="6">
        <v>136</v>
      </c>
    </row>
    <row r="6" spans="1:13" x14ac:dyDescent="0.25">
      <c r="A6" s="5" t="s">
        <v>13</v>
      </c>
      <c r="B6" s="2">
        <f>2</f>
        <v>2</v>
      </c>
      <c r="C6" s="3"/>
      <c r="D6" s="4">
        <f>5</f>
        <v>5</v>
      </c>
      <c r="E6" s="2"/>
      <c r="F6" s="3"/>
      <c r="G6" s="3">
        <f>7</f>
        <v>7</v>
      </c>
      <c r="H6" s="3"/>
      <c r="I6" s="2">
        <f>7</f>
        <v>7</v>
      </c>
      <c r="J6" s="4">
        <f>1</f>
        <v>1</v>
      </c>
    </row>
    <row r="7" spans="1:13" x14ac:dyDescent="0.25">
      <c r="A7" s="5" t="s">
        <v>14</v>
      </c>
      <c r="B7" s="2"/>
      <c r="C7" s="3"/>
      <c r="D7" s="4">
        <f>24+21</f>
        <v>45</v>
      </c>
      <c r="E7" s="2"/>
      <c r="F7" s="3"/>
      <c r="G7" s="3">
        <f>24+21</f>
        <v>45</v>
      </c>
      <c r="H7" s="3"/>
      <c r="I7" s="2">
        <f>24+21</f>
        <v>45</v>
      </c>
      <c r="J7" s="4">
        <f>4</f>
        <v>4</v>
      </c>
    </row>
    <row r="8" spans="1:13" x14ac:dyDescent="0.25">
      <c r="A8" s="5" t="s">
        <v>15</v>
      </c>
      <c r="B8" s="2"/>
      <c r="C8" s="3"/>
      <c r="D8" s="4">
        <v>1</v>
      </c>
      <c r="E8" s="2"/>
      <c r="F8" s="3"/>
      <c r="G8" s="3">
        <v>1</v>
      </c>
      <c r="H8" s="3"/>
      <c r="I8" s="2">
        <v>1</v>
      </c>
      <c r="J8" s="4"/>
    </row>
    <row r="9" spans="1:13" x14ac:dyDescent="0.25">
      <c r="A9" s="5" t="s">
        <v>16</v>
      </c>
      <c r="B9" s="2">
        <f>8+7</f>
        <v>15</v>
      </c>
      <c r="C9" s="3"/>
      <c r="D9" s="4"/>
      <c r="E9" s="2">
        <f>8+7</f>
        <v>15</v>
      </c>
      <c r="F9" s="3"/>
      <c r="G9" s="3"/>
      <c r="H9" s="3"/>
      <c r="I9" s="2">
        <f>8+7</f>
        <v>15</v>
      </c>
      <c r="J9" s="4">
        <f>2+2</f>
        <v>4</v>
      </c>
    </row>
    <row r="10" spans="1:13" ht="15.75" thickBot="1" x14ac:dyDescent="0.3">
      <c r="A10" s="5" t="s">
        <v>17</v>
      </c>
      <c r="B10" s="2">
        <f>12</f>
        <v>12</v>
      </c>
      <c r="C10" s="3"/>
      <c r="D10" s="4"/>
      <c r="E10" s="2">
        <f>12</f>
        <v>12</v>
      </c>
      <c r="F10" s="3"/>
      <c r="G10" s="3"/>
      <c r="H10" s="3"/>
      <c r="I10" s="2">
        <f>12</f>
        <v>12</v>
      </c>
      <c r="J10" s="4">
        <f>4</f>
        <v>4</v>
      </c>
    </row>
    <row r="11" spans="1:13" ht="15.75" thickBot="1" x14ac:dyDescent="0.3">
      <c r="A11" s="5" t="s">
        <v>18</v>
      </c>
      <c r="B11" s="2">
        <f>12+6+19</f>
        <v>37</v>
      </c>
      <c r="C11" s="3"/>
      <c r="D11" s="4"/>
      <c r="E11" s="2">
        <f>12+6+19</f>
        <v>37</v>
      </c>
      <c r="F11" s="3"/>
      <c r="G11" s="3"/>
      <c r="H11" s="3"/>
      <c r="I11" s="2">
        <f>12+6+19</f>
        <v>37</v>
      </c>
      <c r="J11" s="4">
        <f>3+2</f>
        <v>5</v>
      </c>
      <c r="L11" s="43" t="s">
        <v>31</v>
      </c>
      <c r="M11" s="44"/>
    </row>
    <row r="12" spans="1:13" x14ac:dyDescent="0.25">
      <c r="A12" s="5" t="s">
        <v>19</v>
      </c>
      <c r="B12" s="2">
        <f>4+7</f>
        <v>11</v>
      </c>
      <c r="C12" s="3"/>
      <c r="D12" s="4"/>
      <c r="E12" s="2">
        <f>4+7</f>
        <v>11</v>
      </c>
      <c r="F12" s="3"/>
      <c r="G12" s="3"/>
      <c r="H12" s="3"/>
      <c r="I12" s="2">
        <f>4+7</f>
        <v>11</v>
      </c>
      <c r="J12" s="4">
        <f>1+1</f>
        <v>2</v>
      </c>
      <c r="L12" s="49" t="s">
        <v>3</v>
      </c>
      <c r="M12" s="39">
        <v>121</v>
      </c>
    </row>
    <row r="13" spans="1:13" x14ac:dyDescent="0.25">
      <c r="A13" s="5" t="s">
        <v>20</v>
      </c>
      <c r="B13" s="2">
        <f>2</f>
        <v>2</v>
      </c>
      <c r="C13" s="3"/>
      <c r="D13" s="4">
        <f>11+2</f>
        <v>13</v>
      </c>
      <c r="E13" s="2"/>
      <c r="F13" s="3"/>
      <c r="G13" s="3">
        <f>13+2</f>
        <v>15</v>
      </c>
      <c r="H13" s="3"/>
      <c r="I13" s="2">
        <f>13+2</f>
        <v>15</v>
      </c>
      <c r="J13" s="4">
        <f>1</f>
        <v>1</v>
      </c>
      <c r="L13" s="50" t="s">
        <v>4</v>
      </c>
      <c r="M13" s="40">
        <v>2</v>
      </c>
    </row>
    <row r="14" spans="1:13" x14ac:dyDescent="0.25">
      <c r="A14" s="5" t="s">
        <v>21</v>
      </c>
      <c r="B14" s="2"/>
      <c r="C14" s="3"/>
      <c r="D14" s="4">
        <f>17+5+10</f>
        <v>32</v>
      </c>
      <c r="E14" s="2"/>
      <c r="F14" s="3"/>
      <c r="G14" s="3">
        <f>17+5+10</f>
        <v>32</v>
      </c>
      <c r="H14" s="3"/>
      <c r="I14" s="2">
        <f>17+5+10</f>
        <v>32</v>
      </c>
      <c r="J14" s="4">
        <f>3+1+1</f>
        <v>5</v>
      </c>
      <c r="L14" s="50" t="s">
        <v>5</v>
      </c>
      <c r="M14" s="40">
        <v>173</v>
      </c>
    </row>
    <row r="15" spans="1:13" ht="15.75" thickBot="1" x14ac:dyDescent="0.3">
      <c r="A15" s="5" t="s">
        <v>22</v>
      </c>
      <c r="B15" s="2">
        <f>12</f>
        <v>12</v>
      </c>
      <c r="C15" s="3"/>
      <c r="D15" s="4">
        <f>3+1</f>
        <v>4</v>
      </c>
      <c r="E15" s="2"/>
      <c r="F15" s="3"/>
      <c r="G15" s="3">
        <f>3+13</f>
        <v>16</v>
      </c>
      <c r="H15" s="3"/>
      <c r="I15" s="2">
        <f>3+13</f>
        <v>16</v>
      </c>
      <c r="J15" s="4">
        <f>1+5</f>
        <v>6</v>
      </c>
      <c r="L15" s="51" t="s">
        <v>6</v>
      </c>
      <c r="M15" s="41">
        <v>0</v>
      </c>
    </row>
    <row r="16" spans="1:13" x14ac:dyDescent="0.25">
      <c r="A16" s="5" t="s">
        <v>23</v>
      </c>
      <c r="B16" s="2"/>
      <c r="C16" s="3"/>
      <c r="D16" s="4">
        <f>14</f>
        <v>14</v>
      </c>
      <c r="E16" s="2"/>
      <c r="F16" s="3"/>
      <c r="G16" s="3">
        <f>14</f>
        <v>14</v>
      </c>
      <c r="H16" s="3"/>
      <c r="I16" s="2">
        <f>14</f>
        <v>14</v>
      </c>
      <c r="J16" s="4">
        <f>5</f>
        <v>5</v>
      </c>
    </row>
    <row r="17" spans="1:13" x14ac:dyDescent="0.25">
      <c r="A17" s="5" t="s">
        <v>24</v>
      </c>
      <c r="B17" s="2">
        <f>11+1</f>
        <v>12</v>
      </c>
      <c r="C17" s="3"/>
      <c r="D17" s="4">
        <f>12+3</f>
        <v>15</v>
      </c>
      <c r="E17" s="2"/>
      <c r="F17" s="3"/>
      <c r="G17" s="3">
        <f>23+4</f>
        <v>27</v>
      </c>
      <c r="H17" s="3"/>
      <c r="I17" s="2">
        <f>23+4</f>
        <v>27</v>
      </c>
      <c r="J17" s="4">
        <f>2</f>
        <v>2</v>
      </c>
    </row>
    <row r="18" spans="1:13" ht="15.75" thickBot="1" x14ac:dyDescent="0.3">
      <c r="A18" s="5" t="s">
        <v>13</v>
      </c>
      <c r="B18" s="2"/>
      <c r="C18" s="3"/>
      <c r="D18" s="4">
        <f>1</f>
        <v>1</v>
      </c>
      <c r="E18" s="2"/>
      <c r="F18" s="3"/>
      <c r="G18" s="3">
        <f>1</f>
        <v>1</v>
      </c>
      <c r="H18" s="3"/>
      <c r="I18" s="2">
        <v>1</v>
      </c>
      <c r="J18" s="4">
        <f>2</f>
        <v>2</v>
      </c>
    </row>
    <row r="19" spans="1:13" ht="16.5" thickBot="1" x14ac:dyDescent="0.3">
      <c r="A19" s="20" t="s">
        <v>25</v>
      </c>
      <c r="B19" s="7">
        <f>SUM(B4:B18)</f>
        <v>149</v>
      </c>
      <c r="C19" s="8">
        <f t="shared" ref="C19:J19" si="0">SUM(C4:C18)</f>
        <v>11</v>
      </c>
      <c r="D19" s="9">
        <f t="shared" si="0"/>
        <v>136</v>
      </c>
      <c r="E19" s="8">
        <f t="shared" si="0"/>
        <v>121</v>
      </c>
      <c r="F19" s="8">
        <f t="shared" si="0"/>
        <v>2</v>
      </c>
      <c r="G19" s="8">
        <f t="shared" si="0"/>
        <v>173</v>
      </c>
      <c r="H19" s="8">
        <f t="shared" si="0"/>
        <v>0</v>
      </c>
      <c r="I19" s="7">
        <f t="shared" si="0"/>
        <v>296</v>
      </c>
      <c r="J19" s="9">
        <f t="shared" si="0"/>
        <v>44</v>
      </c>
    </row>
    <row r="22" spans="1:13" ht="15.75" thickBot="1" x14ac:dyDescent="0.3"/>
    <row r="23" spans="1:13" ht="15.75" thickBot="1" x14ac:dyDescent="0.3">
      <c r="L23" s="53" t="s">
        <v>8</v>
      </c>
      <c r="M23" s="47"/>
    </row>
    <row r="24" spans="1:13" ht="15.75" x14ac:dyDescent="0.25">
      <c r="L24" s="54" t="s">
        <v>7</v>
      </c>
      <c r="M24" s="39">
        <v>291</v>
      </c>
    </row>
    <row r="25" spans="1:13" ht="16.5" thickBot="1" x14ac:dyDescent="0.3">
      <c r="L25" s="55" t="s">
        <v>9</v>
      </c>
      <c r="M25" s="41">
        <v>35</v>
      </c>
    </row>
  </sheetData>
  <mergeCells count="8">
    <mergeCell ref="L2:M2"/>
    <mergeCell ref="L11:M11"/>
    <mergeCell ref="L23:M23"/>
    <mergeCell ref="B1:J1"/>
    <mergeCell ref="B2:D2"/>
    <mergeCell ref="E2:H2"/>
    <mergeCell ref="I2:J2"/>
    <mergeCell ref="A2: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2017-10-16T13:56:31Z</dcterms:created>
  <dcterms:modified xsi:type="dcterms:W3CDTF">2017-10-18T11:21:30Z</dcterms:modified>
</cp:coreProperties>
</file>