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5180" windowHeight="6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9" i="1" l="1"/>
  <c r="C18" i="1"/>
  <c r="C17" i="1"/>
  <c r="D17" i="1" s="1"/>
  <c r="C16" i="1"/>
  <c r="D16" i="1" s="1"/>
  <c r="C15" i="1"/>
  <c r="C14" i="1"/>
  <c r="C13" i="1"/>
  <c r="D13" i="1" s="1"/>
  <c r="C12" i="1"/>
  <c r="D12" i="1" s="1"/>
  <c r="C11" i="1"/>
  <c r="C10" i="1"/>
  <c r="C9" i="1"/>
  <c r="C7" i="1"/>
  <c r="C8" i="1"/>
  <c r="C6" i="1"/>
  <c r="C5" i="1"/>
  <c r="C4" i="1"/>
  <c r="C3" i="1"/>
  <c r="C2" i="1"/>
  <c r="I2" i="1"/>
  <c r="I6" i="1"/>
  <c r="I8" i="1"/>
  <c r="I9" i="1"/>
  <c r="H3" i="1"/>
  <c r="H6" i="1"/>
  <c r="H8" i="1"/>
  <c r="H14" i="1"/>
  <c r="H18" i="1"/>
  <c r="E2" i="1"/>
  <c r="F2" i="1" s="1"/>
  <c r="E3" i="1"/>
  <c r="E5" i="1"/>
  <c r="G5" i="1" s="1"/>
  <c r="E6" i="1"/>
  <c r="E8" i="1"/>
  <c r="F8" i="1" s="1"/>
  <c r="D2" i="1"/>
  <c r="H2" i="1" s="1"/>
  <c r="J2" i="1" s="1"/>
  <c r="D3" i="1"/>
  <c r="I3" i="1" s="1"/>
  <c r="D4" i="1"/>
  <c r="I4" i="1" s="1"/>
  <c r="D5" i="1"/>
  <c r="I5" i="1" s="1"/>
  <c r="D6" i="1"/>
  <c r="D7" i="1"/>
  <c r="I7" i="1" s="1"/>
  <c r="D8" i="1"/>
  <c r="D9" i="1"/>
  <c r="H9" i="1" s="1"/>
  <c r="J9" i="1" s="1"/>
  <c r="D10" i="1"/>
  <c r="I10" i="1" s="1"/>
  <c r="D11" i="1"/>
  <c r="I11" i="1" s="1"/>
  <c r="D14" i="1"/>
  <c r="I14" i="1" s="1"/>
  <c r="D15" i="1"/>
  <c r="H15" i="1" s="1"/>
  <c r="D18" i="1"/>
  <c r="I18" i="1" s="1"/>
  <c r="D19" i="1"/>
  <c r="H19" i="1" s="1"/>
  <c r="J6" i="1"/>
  <c r="F3" i="1"/>
  <c r="F6" i="1"/>
  <c r="H12" i="1" l="1"/>
  <c r="I12" i="1"/>
  <c r="E12" i="1"/>
  <c r="F12" i="1" s="1"/>
  <c r="E16" i="1"/>
  <c r="F16" i="1" s="1"/>
  <c r="H16" i="1"/>
  <c r="I16" i="1"/>
  <c r="J18" i="1"/>
  <c r="H13" i="1"/>
  <c r="J13" i="1" s="1"/>
  <c r="E13" i="1"/>
  <c r="F13" i="1" s="1"/>
  <c r="I13" i="1"/>
  <c r="I17" i="1"/>
  <c r="H17" i="1"/>
  <c r="J17" i="1" s="1"/>
  <c r="E17" i="1"/>
  <c r="F17" i="1" s="1"/>
  <c r="J14" i="1"/>
  <c r="E19" i="1"/>
  <c r="G19" i="1" s="1"/>
  <c r="E15" i="1"/>
  <c r="F15" i="1" s="1"/>
  <c r="I19" i="1"/>
  <c r="J19" i="1" s="1"/>
  <c r="I15" i="1"/>
  <c r="E18" i="1"/>
  <c r="G18" i="1" s="1"/>
  <c r="E14" i="1"/>
  <c r="G14" i="1" s="1"/>
  <c r="E11" i="1"/>
  <c r="G11" i="1" s="1"/>
  <c r="H11" i="1"/>
  <c r="H10" i="1"/>
  <c r="J10" i="1" s="1"/>
  <c r="E10" i="1"/>
  <c r="F10" i="1" s="1"/>
  <c r="E9" i="1"/>
  <c r="F9" i="1" s="1"/>
  <c r="H7" i="1"/>
  <c r="J7" i="1" s="1"/>
  <c r="E7" i="1"/>
  <c r="G7" i="1" s="1"/>
  <c r="H5" i="1"/>
  <c r="J5" i="1" s="1"/>
  <c r="H4" i="1"/>
  <c r="J4" i="1" s="1"/>
  <c r="E4" i="1"/>
  <c r="G4" i="1" s="1"/>
  <c r="J16" i="1"/>
  <c r="J12" i="1"/>
  <c r="J8" i="1"/>
  <c r="J15" i="1"/>
  <c r="J11" i="1"/>
  <c r="J3" i="1"/>
  <c r="G12" i="1"/>
  <c r="G10" i="1"/>
  <c r="F5" i="1"/>
  <c r="G6" i="1"/>
  <c r="G16" i="1"/>
  <c r="F19" i="1"/>
  <c r="F4" i="1"/>
  <c r="F18" i="1"/>
  <c r="F14" i="1"/>
  <c r="F7" i="1"/>
  <c r="G8" i="1"/>
  <c r="G2" i="1"/>
  <c r="G3" i="1"/>
  <c r="G17" i="1"/>
  <c r="G13" i="1" l="1"/>
  <c r="F11" i="1"/>
  <c r="G15" i="1"/>
  <c r="G9" i="1"/>
</calcChain>
</file>

<file path=xl/sharedStrings.xml><?xml version="1.0" encoding="utf-8"?>
<sst xmlns="http://schemas.openxmlformats.org/spreadsheetml/2006/main" count="10" uniqueCount="10">
  <si>
    <t>r (bone width)</t>
  </si>
  <si>
    <t>k (spring constant)</t>
  </si>
  <si>
    <t>theta (joint angle)</t>
  </si>
  <si>
    <t>x (displacement)</t>
  </si>
  <si>
    <t>F (force)</t>
  </si>
  <si>
    <t>E (Energy)</t>
  </si>
  <si>
    <t>sin pi - theta</t>
  </si>
  <si>
    <t>sin theta/2</t>
  </si>
  <si>
    <t>sin ratio</t>
  </si>
  <si>
    <t>theta in 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</si>
</sst>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9" totalsRowShown="0" headerRowDxfId="5">
  <autoFilter ref="A1:J19"/>
  <tableColumns count="10">
    <tableColumn id="1" name="k (spring constant)"/>
    <tableColumn id="2" name="r (bone width)"/>
    <tableColumn id="3" name="theta (joint angle)"/>
    <tableColumn id="11" name="theta in radians" dataDxfId="3">
      <calculatedColumnFormula>PI()/180 * Table1[[#This Row],[theta (joint angle)]]</calculatedColumnFormula>
    </tableColumn>
    <tableColumn id="4" name="x (displacement)" dataDxfId="2">
      <calculatedColumnFormula>ABS(B2 * SIN(PI() - D2)/SIN(D2/2))</calculatedColumnFormula>
    </tableColumn>
    <tableColumn id="5" name="F (force)">
      <calculatedColumnFormula>A2*E2</calculatedColumnFormula>
    </tableColumn>
    <tableColumn id="6" name="E (Energy)">
      <calculatedColumnFormula>1/2 * A2 * E2^2</calculatedColumnFormula>
    </tableColumn>
    <tableColumn id="7" name="sin pi - theta" dataDxfId="1">
      <calculatedColumnFormula>SIN(PI() - Table1[[#This Row],[theta in radians]])</calculatedColumnFormula>
    </tableColumn>
    <tableColumn id="8" name="sin theta/2" dataDxfId="0">
      <calculatedColumnFormula>SIN(Table1[[#This Row],[theta in radians]]/2)</calculatedColumnFormula>
    </tableColumn>
    <tableColumn id="9" name="sin ratio" dataDxfId="4">
      <calculatedColumnFormula xml:space="preserve"> Table1[[#This Row],[sin pi - theta]]/Table1[[#This Row],[sin theta/2]]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B1" workbookViewId="0">
      <selection activeCell="F9" sqref="F9"/>
    </sheetView>
  </sheetViews>
  <sheetFormatPr defaultRowHeight="15" x14ac:dyDescent="0.25"/>
  <cols>
    <col min="1" max="1" width="19.28515625" customWidth="1"/>
    <col min="2" max="2" width="15.7109375" customWidth="1"/>
    <col min="3" max="4" width="19" customWidth="1"/>
    <col min="5" max="5" width="17.85546875" customWidth="1"/>
    <col min="6" max="6" width="10.42578125" customWidth="1"/>
    <col min="7" max="7" width="11.85546875" customWidth="1"/>
    <col min="8" max="8" width="14" customWidth="1"/>
    <col min="9" max="9" width="15.7109375" customWidth="1"/>
  </cols>
  <sheetData>
    <row r="1" spans="1:11" x14ac:dyDescent="0.25">
      <c r="A1" s="1" t="s">
        <v>1</v>
      </c>
      <c r="B1" s="1" t="s">
        <v>0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</row>
    <row r="2" spans="1:11" x14ac:dyDescent="0.25">
      <c r="A2">
        <v>200000</v>
      </c>
      <c r="B2">
        <v>0.05</v>
      </c>
      <c r="C2">
        <f>180 -10</f>
        <v>170</v>
      </c>
      <c r="D2">
        <f>PI()/180 * Table1[[#This Row],[theta (joint angle)]]</f>
        <v>2.9670597283903604</v>
      </c>
      <c r="E2">
        <f t="shared" ref="E2:E19" si="0">ABS(B2 * SIN(PI() - D2)/SIN(D2/2))</f>
        <v>8.7155742747658076E-3</v>
      </c>
      <c r="F2">
        <f>A2*E2</f>
        <v>1743.1148549531615</v>
      </c>
      <c r="G2">
        <f>1/2 * A2 * E2^2</f>
        <v>7.5961234938959539</v>
      </c>
      <c r="H2">
        <f>SIN(PI() - Table1[[#This Row],[theta in radians]])</f>
        <v>0.17364817766693014</v>
      </c>
      <c r="I2">
        <f>SIN(Table1[[#This Row],[theta in radians]]/2)</f>
        <v>0.99619469809174555</v>
      </c>
      <c r="J2">
        <f xml:space="preserve"> Table1[[#This Row],[sin pi - theta]]/Table1[[#This Row],[sin theta/2]]</f>
        <v>0.17431148549531614</v>
      </c>
      <c r="K2" s="2"/>
    </row>
    <row r="3" spans="1:11" x14ac:dyDescent="0.25">
      <c r="A3">
        <v>200000</v>
      </c>
      <c r="B3">
        <v>0.05</v>
      </c>
      <c r="C3">
        <f>180 - 20</f>
        <v>160</v>
      </c>
      <c r="D3">
        <f>PI()/180 * Table1[[#This Row],[theta (joint angle)]]</f>
        <v>2.7925268031909272</v>
      </c>
      <c r="E3">
        <f t="shared" si="0"/>
        <v>1.736481776669304E-2</v>
      </c>
      <c r="F3">
        <f t="shared" ref="F3:F19" si="1">A3*E3</f>
        <v>3472.9635533386081</v>
      </c>
      <c r="G3">
        <f t="shared" ref="G3:G19" si="2">1/2 * A3 * E3^2</f>
        <v>30.153689607045827</v>
      </c>
      <c r="H3">
        <f>SIN(PI() - Table1[[#This Row],[theta in radians]])</f>
        <v>0.34202014332566877</v>
      </c>
      <c r="I3">
        <f>SIN(Table1[[#This Row],[theta in radians]]/2)</f>
        <v>0.98480775301220802</v>
      </c>
      <c r="J3">
        <f xml:space="preserve"> Table1[[#This Row],[sin pi - theta]]/Table1[[#This Row],[sin theta/2]]</f>
        <v>0.34729635533386077</v>
      </c>
      <c r="K3" s="2"/>
    </row>
    <row r="4" spans="1:11" x14ac:dyDescent="0.25">
      <c r="A4">
        <v>200000</v>
      </c>
      <c r="B4">
        <v>0.05</v>
      </c>
      <c r="C4">
        <f>180 - 30</f>
        <v>150</v>
      </c>
      <c r="D4">
        <f>PI()/180 * Table1[[#This Row],[theta (joint angle)]]</f>
        <v>2.6179938779914944</v>
      </c>
      <c r="E4">
        <f t="shared" si="0"/>
        <v>2.588190451025207E-2</v>
      </c>
      <c r="F4">
        <f t="shared" si="1"/>
        <v>5176.3809020504141</v>
      </c>
      <c r="G4">
        <f t="shared" si="2"/>
        <v>66.987298107780646</v>
      </c>
      <c r="H4">
        <f>SIN(PI() - Table1[[#This Row],[theta in radians]])</f>
        <v>0.49999999999999983</v>
      </c>
      <c r="I4">
        <f>SIN(Table1[[#This Row],[theta in radians]]/2)</f>
        <v>0.96592582628906831</v>
      </c>
      <c r="J4">
        <f xml:space="preserve"> Table1[[#This Row],[sin pi - theta]]/Table1[[#This Row],[sin theta/2]]</f>
        <v>0.51763809020504137</v>
      </c>
      <c r="K4" s="2"/>
    </row>
    <row r="5" spans="1:11" x14ac:dyDescent="0.25">
      <c r="A5">
        <v>200000</v>
      </c>
      <c r="B5">
        <v>0.05</v>
      </c>
      <c r="C5">
        <f>180-40</f>
        <v>140</v>
      </c>
      <c r="D5">
        <f>PI()/180 * Table1[[#This Row],[theta (joint angle)]]</f>
        <v>2.4434609527920612</v>
      </c>
      <c r="E5">
        <f t="shared" si="0"/>
        <v>3.420201433256688E-2</v>
      </c>
      <c r="F5">
        <f t="shared" si="1"/>
        <v>6840.4028665133756</v>
      </c>
      <c r="G5">
        <f t="shared" si="2"/>
        <v>116.97777844051102</v>
      </c>
      <c r="H5">
        <f>SIN(PI() - Table1[[#This Row],[theta in radians]])</f>
        <v>0.64278760968653936</v>
      </c>
      <c r="I5">
        <f>SIN(Table1[[#This Row],[theta in radians]]/2)</f>
        <v>0.93969262078590832</v>
      </c>
      <c r="J5">
        <f xml:space="preserve"> Table1[[#This Row],[sin pi - theta]]/Table1[[#This Row],[sin theta/2]]</f>
        <v>0.68404028665133754</v>
      </c>
      <c r="K5" s="2"/>
    </row>
    <row r="6" spans="1:11" x14ac:dyDescent="0.25">
      <c r="A6">
        <v>200000</v>
      </c>
      <c r="B6">
        <v>0.05</v>
      </c>
      <c r="C6">
        <f>180-50</f>
        <v>130</v>
      </c>
      <c r="D6">
        <f>PI()/180 * Table1[[#This Row],[theta (joint angle)]]</f>
        <v>2.2689280275926285</v>
      </c>
      <c r="E6">
        <f t="shared" si="0"/>
        <v>4.2261826174069941E-2</v>
      </c>
      <c r="F6">
        <f t="shared" si="1"/>
        <v>8452.3652348139876</v>
      </c>
      <c r="G6">
        <f t="shared" si="2"/>
        <v>178.60619515673034</v>
      </c>
      <c r="H6">
        <f>SIN(PI() - Table1[[#This Row],[theta in radians]])</f>
        <v>0.7660444431189779</v>
      </c>
      <c r="I6">
        <f>SIN(Table1[[#This Row],[theta in radians]]/2)</f>
        <v>0.90630778703664994</v>
      </c>
      <c r="J6">
        <f xml:space="preserve"> Table1[[#This Row],[sin pi - theta]]/Table1[[#This Row],[sin theta/2]]</f>
        <v>0.84523652348139877</v>
      </c>
      <c r="K6" s="2"/>
    </row>
    <row r="7" spans="1:11" x14ac:dyDescent="0.25">
      <c r="A7">
        <v>200000</v>
      </c>
      <c r="B7">
        <v>0.05</v>
      </c>
      <c r="C7">
        <f>180-60</f>
        <v>120</v>
      </c>
      <c r="D7">
        <f>PI()/180 * Table1[[#This Row],[theta (joint angle)]]</f>
        <v>2.0943951023931953</v>
      </c>
      <c r="E7">
        <f t="shared" si="0"/>
        <v>5.000000000000001E-2</v>
      </c>
      <c r="F7">
        <f t="shared" si="1"/>
        <v>10000.000000000002</v>
      </c>
      <c r="G7">
        <f t="shared" si="2"/>
        <v>250.00000000000009</v>
      </c>
      <c r="H7">
        <f>SIN(PI() - Table1[[#This Row],[theta in radians]])</f>
        <v>0.86602540378443871</v>
      </c>
      <c r="I7">
        <f>SIN(Table1[[#This Row],[theta in radians]]/2)</f>
        <v>0.8660254037844386</v>
      </c>
      <c r="J7">
        <f xml:space="preserve"> Table1[[#This Row],[sin pi - theta]]/Table1[[#This Row],[sin theta/2]]</f>
        <v>1.0000000000000002</v>
      </c>
      <c r="K7" s="2"/>
    </row>
    <row r="8" spans="1:11" x14ac:dyDescent="0.25">
      <c r="A8">
        <v>200000</v>
      </c>
      <c r="B8">
        <v>0.05</v>
      </c>
      <c r="C8">
        <f>180-70</f>
        <v>110</v>
      </c>
      <c r="D8">
        <f>PI()/180 * Table1[[#This Row],[theta (joint angle)]]</f>
        <v>1.9198621771937625</v>
      </c>
      <c r="E8">
        <f t="shared" si="0"/>
        <v>5.7357643635104608E-2</v>
      </c>
      <c r="F8">
        <f t="shared" si="1"/>
        <v>11471.528727020921</v>
      </c>
      <c r="G8">
        <f t="shared" si="2"/>
        <v>328.98992833716562</v>
      </c>
      <c r="H8">
        <f>SIN(PI() - Table1[[#This Row],[theta in radians]])</f>
        <v>0.93969262078590832</v>
      </c>
      <c r="I8">
        <f>SIN(Table1[[#This Row],[theta in radians]]/2)</f>
        <v>0.8191520442889918</v>
      </c>
      <c r="J8">
        <f xml:space="preserve"> Table1[[#This Row],[sin pi - theta]]/Table1[[#This Row],[sin theta/2]]</f>
        <v>1.1471528727020921</v>
      </c>
      <c r="K8" s="2"/>
    </row>
    <row r="9" spans="1:11" x14ac:dyDescent="0.25">
      <c r="A9">
        <v>200000</v>
      </c>
      <c r="B9">
        <v>0.05</v>
      </c>
      <c r="C9">
        <f>180 - 80</f>
        <v>100</v>
      </c>
      <c r="D9">
        <f>PI()/180 * Table1[[#This Row],[theta (joint angle)]]</f>
        <v>1.7453292519943295</v>
      </c>
      <c r="E9">
        <f t="shared" si="0"/>
        <v>6.4278760968653939E-2</v>
      </c>
      <c r="F9">
        <f t="shared" si="1"/>
        <v>12855.752193730788</v>
      </c>
      <c r="G9">
        <f t="shared" si="2"/>
        <v>413.17591116653495</v>
      </c>
      <c r="H9">
        <f>SIN(PI() - Table1[[#This Row],[theta in radians]])</f>
        <v>0.98480775301220802</v>
      </c>
      <c r="I9">
        <f>SIN(Table1[[#This Row],[theta in radians]]/2)</f>
        <v>0.76604444311897801</v>
      </c>
      <c r="J9">
        <f xml:space="preserve"> Table1[[#This Row],[sin pi - theta]]/Table1[[#This Row],[sin theta/2]]</f>
        <v>1.2855752193730787</v>
      </c>
      <c r="K9" s="2"/>
    </row>
    <row r="10" spans="1:11" x14ac:dyDescent="0.25">
      <c r="A10">
        <v>200000</v>
      </c>
      <c r="B10">
        <v>0.05</v>
      </c>
      <c r="C10">
        <f>180 - 90</f>
        <v>90</v>
      </c>
      <c r="D10">
        <f>PI()/180 * Table1[[#This Row],[theta (joint angle)]]</f>
        <v>1.5707963267948966</v>
      </c>
      <c r="E10">
        <f t="shared" si="0"/>
        <v>7.0710678118654766E-2</v>
      </c>
      <c r="F10">
        <f t="shared" si="1"/>
        <v>14142.135623730954</v>
      </c>
      <c r="G10">
        <f t="shared" si="2"/>
        <v>500.00000000000017</v>
      </c>
      <c r="H10">
        <f>SIN(PI() - Table1[[#This Row],[theta in radians]])</f>
        <v>1</v>
      </c>
      <c r="I10">
        <f>SIN(Table1[[#This Row],[theta in radians]]/2)</f>
        <v>0.70710678118654746</v>
      </c>
      <c r="J10">
        <f xml:space="preserve"> Table1[[#This Row],[sin pi - theta]]/Table1[[#This Row],[sin theta/2]]</f>
        <v>1.4142135623730951</v>
      </c>
      <c r="K10" s="2"/>
    </row>
    <row r="11" spans="1:11" x14ac:dyDescent="0.25">
      <c r="A11">
        <v>20000</v>
      </c>
      <c r="B11">
        <v>0.05</v>
      </c>
      <c r="C11">
        <f>180 -10</f>
        <v>170</v>
      </c>
      <c r="D11">
        <f>PI()/180 * Table1[[#This Row],[theta (joint angle)]]</f>
        <v>2.9670597283903604</v>
      </c>
      <c r="E11">
        <f t="shared" si="0"/>
        <v>8.7155742747658076E-3</v>
      </c>
      <c r="F11">
        <f t="shared" si="1"/>
        <v>174.31148549531616</v>
      </c>
      <c r="G11">
        <f t="shared" si="2"/>
        <v>0.75961234938959532</v>
      </c>
      <c r="H11">
        <f>SIN(PI() - Table1[[#This Row],[theta in radians]])</f>
        <v>0.17364817766693014</v>
      </c>
      <c r="I11">
        <f>SIN(Table1[[#This Row],[theta in radians]]/2)</f>
        <v>0.99619469809174555</v>
      </c>
      <c r="J11">
        <f xml:space="preserve"> Table1[[#This Row],[sin pi - theta]]/Table1[[#This Row],[sin theta/2]]</f>
        <v>0.17431148549531614</v>
      </c>
      <c r="K11" s="2"/>
    </row>
    <row r="12" spans="1:11" x14ac:dyDescent="0.25">
      <c r="A12">
        <v>20000</v>
      </c>
      <c r="B12">
        <v>0.05</v>
      </c>
      <c r="C12">
        <f>180 - 20</f>
        <v>160</v>
      </c>
      <c r="D12">
        <f>PI()/180 * Table1[[#This Row],[theta (joint angle)]]</f>
        <v>2.7925268031909272</v>
      </c>
      <c r="E12">
        <f t="shared" si="0"/>
        <v>1.736481776669304E-2</v>
      </c>
      <c r="F12">
        <f t="shared" si="1"/>
        <v>347.29635533386079</v>
      </c>
      <c r="G12">
        <f t="shared" si="2"/>
        <v>3.0153689607045826</v>
      </c>
      <c r="H12">
        <f>SIN(PI() - Table1[[#This Row],[theta in radians]])</f>
        <v>0.34202014332566877</v>
      </c>
      <c r="I12">
        <f>SIN(Table1[[#This Row],[theta in radians]]/2)</f>
        <v>0.98480775301220802</v>
      </c>
      <c r="J12">
        <f xml:space="preserve"> Table1[[#This Row],[sin pi - theta]]/Table1[[#This Row],[sin theta/2]]</f>
        <v>0.34729635533386077</v>
      </c>
      <c r="K12" s="2"/>
    </row>
    <row r="13" spans="1:11" x14ac:dyDescent="0.25">
      <c r="A13">
        <v>20000</v>
      </c>
      <c r="B13">
        <v>0.05</v>
      </c>
      <c r="C13">
        <f>180 - 30</f>
        <v>150</v>
      </c>
      <c r="D13">
        <f>PI()/180 * Table1[[#This Row],[theta (joint angle)]]</f>
        <v>2.6179938779914944</v>
      </c>
      <c r="E13">
        <f t="shared" si="0"/>
        <v>2.588190451025207E-2</v>
      </c>
      <c r="F13">
        <f t="shared" si="1"/>
        <v>517.63809020504141</v>
      </c>
      <c r="G13">
        <f t="shared" si="2"/>
        <v>6.6987298107780653</v>
      </c>
      <c r="H13">
        <f>SIN(PI() - Table1[[#This Row],[theta in radians]])</f>
        <v>0.49999999999999983</v>
      </c>
      <c r="I13">
        <f>SIN(Table1[[#This Row],[theta in radians]]/2)</f>
        <v>0.96592582628906831</v>
      </c>
      <c r="J13">
        <f xml:space="preserve"> Table1[[#This Row],[sin pi - theta]]/Table1[[#This Row],[sin theta/2]]</f>
        <v>0.51763809020504137</v>
      </c>
      <c r="K13" s="2"/>
    </row>
    <row r="14" spans="1:11" x14ac:dyDescent="0.25">
      <c r="A14">
        <v>20000</v>
      </c>
      <c r="B14">
        <v>0.05</v>
      </c>
      <c r="C14">
        <f>180-40</f>
        <v>140</v>
      </c>
      <c r="D14">
        <f>PI()/180 * Table1[[#This Row],[theta (joint angle)]]</f>
        <v>2.4434609527920612</v>
      </c>
      <c r="E14">
        <f t="shared" si="0"/>
        <v>3.420201433256688E-2</v>
      </c>
      <c r="F14">
        <f t="shared" si="1"/>
        <v>684.04028665133762</v>
      </c>
      <c r="G14">
        <f t="shared" si="2"/>
        <v>11.697777844051101</v>
      </c>
      <c r="H14">
        <f>SIN(PI() - Table1[[#This Row],[theta in radians]])</f>
        <v>0.64278760968653936</v>
      </c>
      <c r="I14">
        <f>SIN(Table1[[#This Row],[theta in radians]]/2)</f>
        <v>0.93969262078590832</v>
      </c>
      <c r="J14">
        <f xml:space="preserve"> Table1[[#This Row],[sin pi - theta]]/Table1[[#This Row],[sin theta/2]]</f>
        <v>0.68404028665133754</v>
      </c>
      <c r="K14" s="2"/>
    </row>
    <row r="15" spans="1:11" x14ac:dyDescent="0.25">
      <c r="A15">
        <v>20000</v>
      </c>
      <c r="B15">
        <v>0.05</v>
      </c>
      <c r="C15">
        <f>180-50</f>
        <v>130</v>
      </c>
      <c r="D15">
        <f>PI()/180 * Table1[[#This Row],[theta (joint angle)]]</f>
        <v>2.2689280275926285</v>
      </c>
      <c r="E15">
        <f t="shared" si="0"/>
        <v>4.2261826174069941E-2</v>
      </c>
      <c r="F15">
        <f t="shared" si="1"/>
        <v>845.23652348139888</v>
      </c>
      <c r="G15">
        <f t="shared" si="2"/>
        <v>17.860619515673033</v>
      </c>
      <c r="H15">
        <f>SIN(PI() - Table1[[#This Row],[theta in radians]])</f>
        <v>0.7660444431189779</v>
      </c>
      <c r="I15">
        <f>SIN(Table1[[#This Row],[theta in radians]]/2)</f>
        <v>0.90630778703664994</v>
      </c>
      <c r="J15">
        <f xml:space="preserve"> Table1[[#This Row],[sin pi - theta]]/Table1[[#This Row],[sin theta/2]]</f>
        <v>0.84523652348139877</v>
      </c>
      <c r="K15" s="2"/>
    </row>
    <row r="16" spans="1:11" x14ac:dyDescent="0.25">
      <c r="A16">
        <v>20000</v>
      </c>
      <c r="B16">
        <v>0.05</v>
      </c>
      <c r="C16">
        <f>180-60</f>
        <v>120</v>
      </c>
      <c r="D16">
        <f>PI()/180 * Table1[[#This Row],[theta (joint angle)]]</f>
        <v>2.0943951023931953</v>
      </c>
      <c r="E16">
        <f t="shared" si="0"/>
        <v>5.000000000000001E-2</v>
      </c>
      <c r="F16">
        <f t="shared" si="1"/>
        <v>1000.0000000000002</v>
      </c>
      <c r="G16">
        <f t="shared" si="2"/>
        <v>25.000000000000011</v>
      </c>
      <c r="H16">
        <f>SIN(PI() - Table1[[#This Row],[theta in radians]])</f>
        <v>0.86602540378443871</v>
      </c>
      <c r="I16">
        <f>SIN(Table1[[#This Row],[theta in radians]]/2)</f>
        <v>0.8660254037844386</v>
      </c>
      <c r="J16">
        <f xml:space="preserve"> Table1[[#This Row],[sin pi - theta]]/Table1[[#This Row],[sin theta/2]]</f>
        <v>1.0000000000000002</v>
      </c>
      <c r="K16" s="2"/>
    </row>
    <row r="17" spans="1:11" x14ac:dyDescent="0.25">
      <c r="A17">
        <v>20000</v>
      </c>
      <c r="B17">
        <v>0.05</v>
      </c>
      <c r="C17">
        <f>180-70</f>
        <v>110</v>
      </c>
      <c r="D17">
        <f>PI()/180 * Table1[[#This Row],[theta (joint angle)]]</f>
        <v>1.9198621771937625</v>
      </c>
      <c r="E17">
        <f t="shared" si="0"/>
        <v>5.7357643635104608E-2</v>
      </c>
      <c r="F17">
        <f t="shared" si="1"/>
        <v>1147.1528727020921</v>
      </c>
      <c r="G17">
        <f t="shared" si="2"/>
        <v>32.898992833716562</v>
      </c>
      <c r="H17">
        <f>SIN(PI() - Table1[[#This Row],[theta in radians]])</f>
        <v>0.93969262078590832</v>
      </c>
      <c r="I17">
        <f>SIN(Table1[[#This Row],[theta in radians]]/2)</f>
        <v>0.8191520442889918</v>
      </c>
      <c r="J17">
        <f xml:space="preserve"> Table1[[#This Row],[sin pi - theta]]/Table1[[#This Row],[sin theta/2]]</f>
        <v>1.1471528727020921</v>
      </c>
      <c r="K17" s="2"/>
    </row>
    <row r="18" spans="1:11" x14ac:dyDescent="0.25">
      <c r="A18">
        <v>20000</v>
      </c>
      <c r="B18">
        <v>0.05</v>
      </c>
      <c r="C18">
        <f>180 - 80</f>
        <v>100</v>
      </c>
      <c r="D18">
        <f>PI()/180 * Table1[[#This Row],[theta (joint angle)]]</f>
        <v>1.7453292519943295</v>
      </c>
      <c r="E18">
        <f t="shared" si="0"/>
        <v>6.4278760968653939E-2</v>
      </c>
      <c r="F18">
        <f t="shared" si="1"/>
        <v>1285.5752193730789</v>
      </c>
      <c r="G18">
        <f t="shared" si="2"/>
        <v>41.317591116653496</v>
      </c>
      <c r="H18">
        <f>SIN(PI() - Table1[[#This Row],[theta in radians]])</f>
        <v>0.98480775301220802</v>
      </c>
      <c r="I18">
        <f>SIN(Table1[[#This Row],[theta in radians]]/2)</f>
        <v>0.76604444311897801</v>
      </c>
      <c r="J18">
        <f xml:space="preserve"> Table1[[#This Row],[sin pi - theta]]/Table1[[#This Row],[sin theta/2]]</f>
        <v>1.2855752193730787</v>
      </c>
      <c r="K18" s="2"/>
    </row>
    <row r="19" spans="1:11" x14ac:dyDescent="0.25">
      <c r="A19">
        <v>20000</v>
      </c>
      <c r="B19">
        <v>0.05</v>
      </c>
      <c r="C19">
        <f>180 - 90</f>
        <v>90</v>
      </c>
      <c r="D19">
        <f>PI()/180 * Table1[[#This Row],[theta (joint angle)]]</f>
        <v>1.5707963267948966</v>
      </c>
      <c r="E19">
        <f t="shared" si="0"/>
        <v>7.0710678118654766E-2</v>
      </c>
      <c r="F19">
        <f t="shared" si="1"/>
        <v>1414.2135623730953</v>
      </c>
      <c r="G19">
        <f t="shared" si="2"/>
        <v>50.000000000000021</v>
      </c>
      <c r="H19">
        <f>SIN(PI() - Table1[[#This Row],[theta in radians]])</f>
        <v>1</v>
      </c>
      <c r="I19">
        <f>SIN(Table1[[#This Row],[theta in radians]]/2)</f>
        <v>0.70710678118654746</v>
      </c>
      <c r="J19">
        <f xml:space="preserve"> Table1[[#This Row],[sin pi - theta]]/Table1[[#This Row],[sin theta/2]]</f>
        <v>1.4142135623730951</v>
      </c>
      <c r="K1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2015-11-16T06:34:05Z</dcterms:created>
  <dcterms:modified xsi:type="dcterms:W3CDTF">2015-11-16T10:02:05Z</dcterms:modified>
</cp:coreProperties>
</file>