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hashankpathak/Downloads/"/>
    </mc:Choice>
  </mc:AlternateContent>
  <xr:revisionPtr revIDLastSave="0" documentId="13_ncr:1_{56EF6419-F097-D64A-874A-C3A8D2029067}" xr6:coauthVersionLast="45" xr6:coauthVersionMax="45" xr10:uidLastSave="{00000000-0000-0000-0000-000000000000}"/>
  <bookViews>
    <workbookView xWindow="0" yWindow="0" windowWidth="33600" windowHeight="21000" activeTab="2" xr2:uid="{00000000-000D-0000-FFFF-FFFF00000000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0" i="3" l="1"/>
  <c r="AH19" i="3"/>
  <c r="AH18" i="3"/>
  <c r="AG17" i="3"/>
  <c r="AG16" i="3"/>
  <c r="AH15" i="3"/>
  <c r="AG15" i="3"/>
  <c r="AI15" i="3" s="1"/>
  <c r="AH14" i="3"/>
  <c r="AH13" i="3"/>
  <c r="AG12" i="3"/>
  <c r="AG11" i="3"/>
  <c r="AH10" i="3"/>
  <c r="AH9" i="3"/>
  <c r="AH8" i="3"/>
  <c r="AG8" i="3"/>
  <c r="AI8" i="3" s="1"/>
  <c r="Y19" i="3"/>
  <c r="Y20" i="3"/>
  <c r="Y18" i="3"/>
  <c r="Y14" i="3"/>
  <c r="Y15" i="3"/>
  <c r="Y13" i="3"/>
  <c r="Y9" i="3"/>
  <c r="Y10" i="3"/>
  <c r="Z10" i="3" s="1"/>
  <c r="Y8" i="3"/>
  <c r="X9" i="3"/>
  <c r="X10" i="3"/>
  <c r="X11" i="3"/>
  <c r="X12" i="3"/>
  <c r="X13" i="3"/>
  <c r="Z13" i="3" s="1"/>
  <c r="X14" i="3"/>
  <c r="X15" i="3"/>
  <c r="X16" i="3"/>
  <c r="X17" i="3"/>
  <c r="X18" i="3"/>
  <c r="X19" i="3"/>
  <c r="X20" i="3"/>
  <c r="X8" i="3"/>
  <c r="Z9" i="3"/>
  <c r="Z20" i="3"/>
  <c r="Z14" i="3"/>
  <c r="W8" i="3"/>
  <c r="W20" i="3"/>
  <c r="W19" i="3"/>
  <c r="W18" i="3"/>
  <c r="W15" i="3"/>
  <c r="W14" i="3"/>
  <c r="W13" i="3"/>
  <c r="W10" i="3"/>
  <c r="W9" i="3"/>
  <c r="AF15" i="3"/>
  <c r="AF18" i="3"/>
  <c r="AG18" i="3" s="1"/>
  <c r="AF19" i="3"/>
  <c r="AG19" i="3" s="1"/>
  <c r="AI19" i="3" s="1"/>
  <c r="AF20" i="3"/>
  <c r="AG20" i="3" s="1"/>
  <c r="AI20" i="3" s="1"/>
  <c r="AF8" i="3"/>
  <c r="AD19" i="3"/>
  <c r="AD20" i="3"/>
  <c r="U20" i="3"/>
  <c r="U19" i="3"/>
  <c r="AD15" i="3"/>
  <c r="AD14" i="3"/>
  <c r="AF14" i="3" s="1"/>
  <c r="AG14" i="3" s="1"/>
  <c r="AD10" i="3"/>
  <c r="AF10" i="3" s="1"/>
  <c r="AG10" i="3" s="1"/>
  <c r="AD9" i="3"/>
  <c r="AF9" i="3" s="1"/>
  <c r="AG9" i="3" s="1"/>
  <c r="AI9" i="3" s="1"/>
  <c r="AD18" i="3"/>
  <c r="AD13" i="3"/>
  <c r="AF13" i="3" s="1"/>
  <c r="AG13" i="3" s="1"/>
  <c r="AD8" i="3"/>
  <c r="U23" i="3"/>
  <c r="U18" i="3"/>
  <c r="U13" i="3"/>
  <c r="U15" i="3"/>
  <c r="U10" i="3"/>
  <c r="U9" i="3"/>
  <c r="U8" i="3"/>
  <c r="U14" i="3"/>
  <c r="U25" i="3"/>
  <c r="U24" i="3"/>
  <c r="AI13" i="3" l="1"/>
  <c r="AI18" i="3"/>
  <c r="AI14" i="3"/>
  <c r="AI10" i="3"/>
  <c r="Z19" i="3"/>
  <c r="Z8" i="3"/>
  <c r="Z18" i="3"/>
  <c r="Z15" i="3"/>
  <c r="G25" i="1"/>
  <c r="G21" i="1"/>
  <c r="G22" i="1"/>
  <c r="G23" i="1"/>
  <c r="G24" i="1"/>
  <c r="G20" i="1"/>
</calcChain>
</file>

<file path=xl/sharedStrings.xml><?xml version="1.0" encoding="utf-8"?>
<sst xmlns="http://schemas.openxmlformats.org/spreadsheetml/2006/main" count="167" uniqueCount="124">
  <si>
    <t>Package 1 (1 BHK)</t>
  </si>
  <si>
    <t>Room</t>
  </si>
  <si>
    <t>Hall</t>
  </si>
  <si>
    <t>Multi Switch</t>
  </si>
  <si>
    <t>Single Switch (16 Amp):</t>
  </si>
  <si>
    <t>Single Switch 16 Amp</t>
  </si>
  <si>
    <t>Bathroom</t>
  </si>
  <si>
    <t>Kitchen</t>
  </si>
  <si>
    <t>Multi Switch (16 Amp 2 Plug):</t>
  </si>
  <si>
    <t>Multi Switch (6 Amp 2 Plug):</t>
  </si>
  <si>
    <t>4 switch 1 fan</t>
  </si>
  <si>
    <t>Plug</t>
  </si>
  <si>
    <t>6 Amp 4 switch</t>
  </si>
  <si>
    <t>6 Amp 2 switch</t>
  </si>
  <si>
    <t>6 Amp 1 switch</t>
  </si>
  <si>
    <t>Plate</t>
  </si>
  <si>
    <t>Fan</t>
  </si>
  <si>
    <t>6s1</t>
  </si>
  <si>
    <t>6s2</t>
  </si>
  <si>
    <t>6s4</t>
  </si>
  <si>
    <t>16S</t>
  </si>
  <si>
    <t>P</t>
  </si>
  <si>
    <t>F</t>
  </si>
  <si>
    <t>6s4 F</t>
  </si>
  <si>
    <t>6s4 X2 + F</t>
  </si>
  <si>
    <t>6s4 F P</t>
  </si>
  <si>
    <t>6s4 P2</t>
  </si>
  <si>
    <t>16S P</t>
  </si>
  <si>
    <t>16S x2 Px2</t>
  </si>
  <si>
    <t>7200+3000</t>
  </si>
  <si>
    <t>3600+3000+200</t>
  </si>
  <si>
    <t>3600+400</t>
  </si>
  <si>
    <t>2600+200</t>
  </si>
  <si>
    <t>5200+400</t>
  </si>
  <si>
    <t>Packages</t>
  </si>
  <si>
    <t>1BHK</t>
  </si>
  <si>
    <t>2BHK</t>
  </si>
  <si>
    <t>3BHK</t>
  </si>
  <si>
    <t>Devices</t>
  </si>
  <si>
    <t>3BHK+</t>
  </si>
  <si>
    <t>Echo Dot</t>
  </si>
  <si>
    <t>ED</t>
  </si>
  <si>
    <t>ED + LED</t>
  </si>
  <si>
    <t>Echo Dot + Display</t>
  </si>
  <si>
    <t>Echo 2nd Gen</t>
  </si>
  <si>
    <t>Echo 3rd Gen</t>
  </si>
  <si>
    <t>Ev2</t>
  </si>
  <si>
    <t>Ev3</t>
  </si>
  <si>
    <t>Es5</t>
  </si>
  <si>
    <t>Es8</t>
  </si>
  <si>
    <t>Echo Show 5 (5.5 inch)</t>
  </si>
  <si>
    <t>Echo Show 8 (8 inch)</t>
  </si>
  <si>
    <t>Echoes</t>
  </si>
  <si>
    <t>Google Home</t>
  </si>
  <si>
    <t>GH</t>
  </si>
  <si>
    <t>GM</t>
  </si>
  <si>
    <t>Google Mini 2nd</t>
  </si>
  <si>
    <t>Google Nest Hub</t>
  </si>
  <si>
    <t>GN</t>
  </si>
  <si>
    <t>HUB</t>
  </si>
  <si>
    <t>Small</t>
  </si>
  <si>
    <t>Screen</t>
  </si>
  <si>
    <t>Large</t>
  </si>
  <si>
    <t>Light</t>
  </si>
  <si>
    <t>AC</t>
  </si>
  <si>
    <t>Geyser</t>
  </si>
  <si>
    <t>Plug (6Amp)</t>
  </si>
  <si>
    <t>Multicoloured Light</t>
  </si>
  <si>
    <t>Plain Bulb + Tube</t>
  </si>
  <si>
    <t>Electric Geyser</t>
  </si>
  <si>
    <t>Smart Lock</t>
  </si>
  <si>
    <t>3+2</t>
  </si>
  <si>
    <t>3+0</t>
  </si>
  <si>
    <t>3+1</t>
  </si>
  <si>
    <t>4+0</t>
  </si>
  <si>
    <t>4+1</t>
  </si>
  <si>
    <t>4+2</t>
  </si>
  <si>
    <t>5+0</t>
  </si>
  <si>
    <t>5+1</t>
  </si>
  <si>
    <t>5+2</t>
  </si>
  <si>
    <t>6+0</t>
  </si>
  <si>
    <t>6+1</t>
  </si>
  <si>
    <t>6+2</t>
  </si>
  <si>
    <t>Smart lighting</t>
  </si>
  <si>
    <t>Intelligent home security</t>
  </si>
  <si>
    <t>Interactive hiome</t>
  </si>
  <si>
    <t>multi media</t>
  </si>
  <si>
    <t>Protection</t>
  </si>
  <si>
    <t>Climate control</t>
  </si>
  <si>
    <t>Surviellance system</t>
  </si>
  <si>
    <t>Energy efficiency</t>
  </si>
  <si>
    <t>Fire/Flood</t>
  </si>
  <si>
    <t>Water mgmt</t>
  </si>
  <si>
    <t>Access control</t>
  </si>
  <si>
    <t>Intelligent scenes</t>
  </si>
  <si>
    <t>Items</t>
  </si>
  <si>
    <t>Switches</t>
  </si>
  <si>
    <t>Plugs(16Amp)</t>
  </si>
  <si>
    <t>Plugs(6Amp)</t>
  </si>
  <si>
    <t>Regulators</t>
  </si>
  <si>
    <t>6s4,F</t>
  </si>
  <si>
    <t>6s4,6s1,F, 16S P</t>
  </si>
  <si>
    <t>6s4,6s3,F, (16 S P) X2</t>
  </si>
  <si>
    <t xml:space="preserve">16O </t>
  </si>
  <si>
    <t>6O</t>
  </si>
  <si>
    <t>Oakter</t>
  </si>
  <si>
    <t>(6s4 F)X3,6s2, 16S P</t>
  </si>
  <si>
    <t>6s4 F, 6s2</t>
  </si>
  <si>
    <t>(6s4 F,(6s2)X2, 16S P</t>
  </si>
  <si>
    <t>(6s4 F) X2,6s2, (16 S P) X2</t>
  </si>
  <si>
    <t>(6s4 F)X3, 6s2 ,(16 S P) X3</t>
  </si>
  <si>
    <t>(6s4 F)X3,6s2</t>
  </si>
  <si>
    <t>(6s4 F)X2,(6s2)</t>
  </si>
  <si>
    <t>(6s4 F)X4,6s2,F, (16S P)X2</t>
  </si>
  <si>
    <t>(6s4 F)X4,6s2, (16S P)X4</t>
  </si>
  <si>
    <t>Assistant/Hub</t>
  </si>
  <si>
    <t>Smarteefii Only</t>
  </si>
  <si>
    <t>Assistant</t>
  </si>
  <si>
    <t>Total</t>
  </si>
  <si>
    <t>Intern Cut</t>
  </si>
  <si>
    <t>Electrician Fee</t>
  </si>
  <si>
    <t>Electrician</t>
  </si>
  <si>
    <t>Personal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</si>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</sst>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6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3.1640625" bestFit="1" customWidth="1"/>
    <col min="2" max="2" width="27.33203125" bestFit="1" customWidth="1"/>
    <col min="3" max="3" width="12" bestFit="1" customWidth="1"/>
    <col min="4" max="4" width="20" bestFit="1" customWidth="1"/>
  </cols>
  <sheetData>
    <row r="3" spans="1:6" x14ac:dyDescent="0.2">
      <c r="B3" t="s">
        <v>0</v>
      </c>
      <c r="C3" t="s">
        <v>3</v>
      </c>
      <c r="D3" t="s">
        <v>5</v>
      </c>
    </row>
    <row r="4" spans="1:6" x14ac:dyDescent="0.2">
      <c r="B4" t="s">
        <v>1</v>
      </c>
      <c r="C4">
        <v>1</v>
      </c>
      <c r="D4">
        <v>1</v>
      </c>
    </row>
    <row r="5" spans="1:6" x14ac:dyDescent="0.2">
      <c r="B5" t="s">
        <v>2</v>
      </c>
      <c r="D5">
        <v>1</v>
      </c>
    </row>
    <row r="6" spans="1:6" x14ac:dyDescent="0.2">
      <c r="B6" t="s">
        <v>6</v>
      </c>
    </row>
    <row r="7" spans="1:6" x14ac:dyDescent="0.2">
      <c r="B7" t="s">
        <v>7</v>
      </c>
    </row>
    <row r="10" spans="1:6" x14ac:dyDescent="0.2">
      <c r="A10" t="s">
        <v>17</v>
      </c>
      <c r="B10" t="s">
        <v>14</v>
      </c>
      <c r="C10">
        <v>2600</v>
      </c>
    </row>
    <row r="11" spans="1:6" x14ac:dyDescent="0.2">
      <c r="A11" t="s">
        <v>18</v>
      </c>
      <c r="B11" t="s">
        <v>13</v>
      </c>
      <c r="C11">
        <v>2800</v>
      </c>
    </row>
    <row r="12" spans="1:6" x14ac:dyDescent="0.2">
      <c r="A12" t="s">
        <v>19</v>
      </c>
      <c r="B12" t="s">
        <v>12</v>
      </c>
      <c r="C12">
        <v>3600</v>
      </c>
      <c r="F12">
        <v>1</v>
      </c>
    </row>
    <row r="13" spans="1:6" x14ac:dyDescent="0.2">
      <c r="A13" t="s">
        <v>20</v>
      </c>
      <c r="B13" t="s">
        <v>4</v>
      </c>
      <c r="C13">
        <v>2600</v>
      </c>
    </row>
    <row r="14" spans="1:6" x14ac:dyDescent="0.2">
      <c r="B14" t="s">
        <v>8</v>
      </c>
    </row>
    <row r="15" spans="1:6" x14ac:dyDescent="0.2">
      <c r="B15" t="s">
        <v>9</v>
      </c>
    </row>
    <row r="16" spans="1:6" x14ac:dyDescent="0.2">
      <c r="A16" t="s">
        <v>21</v>
      </c>
      <c r="B16" t="s">
        <v>11</v>
      </c>
      <c r="C16">
        <v>200</v>
      </c>
    </row>
    <row r="17" spans="1:8" x14ac:dyDescent="0.2">
      <c r="A17" t="s">
        <v>23</v>
      </c>
      <c r="B17" t="s">
        <v>10</v>
      </c>
      <c r="C17">
        <v>4600</v>
      </c>
      <c r="D17">
        <v>6600</v>
      </c>
      <c r="F17">
        <v>4</v>
      </c>
    </row>
    <row r="18" spans="1:8" x14ac:dyDescent="0.2">
      <c r="A18" t="s">
        <v>15</v>
      </c>
      <c r="B18" t="s">
        <v>15</v>
      </c>
      <c r="C18">
        <v>200</v>
      </c>
    </row>
    <row r="19" spans="1:8" x14ac:dyDescent="0.2">
      <c r="A19" t="s">
        <v>22</v>
      </c>
      <c r="B19" t="s">
        <v>16</v>
      </c>
      <c r="C19">
        <v>3000</v>
      </c>
    </row>
    <row r="20" spans="1:8" x14ac:dyDescent="0.2">
      <c r="A20" t="s">
        <v>24</v>
      </c>
      <c r="B20" t="s">
        <v>29</v>
      </c>
      <c r="C20">
        <v>10200</v>
      </c>
      <c r="F20">
        <v>1</v>
      </c>
      <c r="G20">
        <f>(C20*F20)</f>
        <v>10200</v>
      </c>
      <c r="H20">
        <v>-2000</v>
      </c>
    </row>
    <row r="21" spans="1:8" x14ac:dyDescent="0.2">
      <c r="A21" t="s">
        <v>25</v>
      </c>
      <c r="B21" t="s">
        <v>30</v>
      </c>
      <c r="C21">
        <v>6800</v>
      </c>
      <c r="F21">
        <v>4</v>
      </c>
      <c r="G21">
        <f t="shared" ref="G21:G24" si="0">(C21*F21)</f>
        <v>27200</v>
      </c>
      <c r="H21">
        <v>-8000</v>
      </c>
    </row>
    <row r="22" spans="1:8" x14ac:dyDescent="0.2">
      <c r="A22" t="s">
        <v>26</v>
      </c>
      <c r="B22" t="s">
        <v>31</v>
      </c>
      <c r="C22">
        <v>4000</v>
      </c>
      <c r="F22">
        <v>2</v>
      </c>
      <c r="G22">
        <f t="shared" si="0"/>
        <v>8000</v>
      </c>
    </row>
    <row r="23" spans="1:8" x14ac:dyDescent="0.2">
      <c r="A23" t="s">
        <v>27</v>
      </c>
      <c r="B23" t="s">
        <v>32</v>
      </c>
      <c r="C23">
        <v>2800</v>
      </c>
      <c r="F23">
        <v>4</v>
      </c>
      <c r="G23">
        <f t="shared" si="0"/>
        <v>11200</v>
      </c>
    </row>
    <row r="24" spans="1:8" x14ac:dyDescent="0.2">
      <c r="A24" t="s">
        <v>28</v>
      </c>
      <c r="B24" t="s">
        <v>33</v>
      </c>
      <c r="C24">
        <v>5600</v>
      </c>
      <c r="F24">
        <v>1</v>
      </c>
      <c r="G24">
        <f t="shared" si="0"/>
        <v>5600</v>
      </c>
    </row>
    <row r="25" spans="1:8" x14ac:dyDescent="0.2">
      <c r="A25" t="s">
        <v>103</v>
      </c>
      <c r="G25">
        <f>SUM(G20:G24)</f>
        <v>62200</v>
      </c>
      <c r="H25">
        <v>44000</v>
      </c>
    </row>
    <row r="26" spans="1:8" x14ac:dyDescent="0.2">
      <c r="A26" t="s">
        <v>104</v>
      </c>
      <c r="G26">
        <v>52200</v>
      </c>
    </row>
    <row r="29" spans="1:8" x14ac:dyDescent="0.2">
      <c r="A29" s="1" t="s">
        <v>52</v>
      </c>
    </row>
    <row r="31" spans="1:8" x14ac:dyDescent="0.2">
      <c r="A31" t="s">
        <v>41</v>
      </c>
      <c r="B31" t="s">
        <v>40</v>
      </c>
      <c r="C31">
        <v>3500</v>
      </c>
    </row>
    <row r="32" spans="1:8" x14ac:dyDescent="0.2">
      <c r="A32" t="s">
        <v>42</v>
      </c>
      <c r="B32" t="s">
        <v>43</v>
      </c>
      <c r="C32">
        <v>4500</v>
      </c>
    </row>
    <row r="34" spans="1:3" x14ac:dyDescent="0.2">
      <c r="A34" t="s">
        <v>46</v>
      </c>
      <c r="B34" t="s">
        <v>44</v>
      </c>
      <c r="C34">
        <v>6000</v>
      </c>
    </row>
    <row r="35" spans="1:3" x14ac:dyDescent="0.2">
      <c r="A35" t="s">
        <v>47</v>
      </c>
      <c r="B35" t="s">
        <v>45</v>
      </c>
      <c r="C35">
        <v>10000</v>
      </c>
    </row>
    <row r="37" spans="1:3" x14ac:dyDescent="0.2">
      <c r="A37" t="s">
        <v>48</v>
      </c>
      <c r="B37" t="s">
        <v>50</v>
      </c>
      <c r="C37">
        <v>6500</v>
      </c>
    </row>
    <row r="38" spans="1:3" x14ac:dyDescent="0.2">
      <c r="A38" t="s">
        <v>49</v>
      </c>
      <c r="B38" t="s">
        <v>51</v>
      </c>
      <c r="C38">
        <v>9500</v>
      </c>
    </row>
    <row r="42" spans="1:3" x14ac:dyDescent="0.2">
      <c r="A42" t="s">
        <v>53</v>
      </c>
    </row>
    <row r="44" spans="1:3" x14ac:dyDescent="0.2">
      <c r="A44" t="s">
        <v>54</v>
      </c>
      <c r="B44" t="s">
        <v>53</v>
      </c>
      <c r="C44">
        <v>9000</v>
      </c>
    </row>
    <row r="45" spans="1:3" x14ac:dyDescent="0.2">
      <c r="A45" t="s">
        <v>55</v>
      </c>
      <c r="B45" t="s">
        <v>56</v>
      </c>
      <c r="C45">
        <v>4000</v>
      </c>
    </row>
    <row r="46" spans="1:3" x14ac:dyDescent="0.2">
      <c r="A46" t="s">
        <v>58</v>
      </c>
      <c r="B46" t="s">
        <v>57</v>
      </c>
      <c r="C46">
        <v>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25"/>
  <sheetViews>
    <sheetView topLeftCell="A3" workbookViewId="0">
      <selection activeCell="H8" sqref="H8"/>
    </sheetView>
  </sheetViews>
  <sheetFormatPr baseColWidth="10" defaultColWidth="8.83203125" defaultRowHeight="15" x14ac:dyDescent="0.2"/>
  <cols>
    <col min="2" max="2" width="14.5" bestFit="1" customWidth="1"/>
    <col min="7" max="7" width="11.83203125" bestFit="1" customWidth="1"/>
  </cols>
  <sheetData>
    <row r="4" spans="2:11" x14ac:dyDescent="0.2">
      <c r="C4" t="s">
        <v>38</v>
      </c>
      <c r="E4" t="s">
        <v>59</v>
      </c>
      <c r="G4" t="s">
        <v>66</v>
      </c>
      <c r="H4" t="s">
        <v>63</v>
      </c>
      <c r="I4" t="s">
        <v>16</v>
      </c>
      <c r="J4" t="s">
        <v>64</v>
      </c>
      <c r="K4" t="s">
        <v>65</v>
      </c>
    </row>
    <row r="5" spans="2:11" x14ac:dyDescent="0.2">
      <c r="B5" t="s">
        <v>34</v>
      </c>
    </row>
    <row r="7" spans="2:11" x14ac:dyDescent="0.2">
      <c r="B7" t="s">
        <v>35</v>
      </c>
    </row>
    <row r="8" spans="2:11" x14ac:dyDescent="0.2">
      <c r="B8">
        <v>1</v>
      </c>
      <c r="E8" t="s">
        <v>60</v>
      </c>
      <c r="H8">
        <v>1</v>
      </c>
      <c r="I8">
        <v>1</v>
      </c>
    </row>
    <row r="9" spans="2:11" x14ac:dyDescent="0.2">
      <c r="B9">
        <v>2</v>
      </c>
      <c r="E9" t="s">
        <v>61</v>
      </c>
      <c r="H9">
        <v>2</v>
      </c>
      <c r="I9">
        <v>2</v>
      </c>
    </row>
    <row r="10" spans="2:11" x14ac:dyDescent="0.2">
      <c r="B10">
        <v>3</v>
      </c>
      <c r="E10" t="s">
        <v>62</v>
      </c>
      <c r="H10">
        <v>3</v>
      </c>
      <c r="I10">
        <v>2</v>
      </c>
    </row>
    <row r="12" spans="2:11" x14ac:dyDescent="0.2">
      <c r="B12" t="s">
        <v>36</v>
      </c>
    </row>
    <row r="13" spans="2:11" x14ac:dyDescent="0.2">
      <c r="B13">
        <v>1</v>
      </c>
      <c r="E13" t="s">
        <v>60</v>
      </c>
    </row>
    <row r="14" spans="2:11" x14ac:dyDescent="0.2">
      <c r="B14">
        <v>2</v>
      </c>
      <c r="E14" t="s">
        <v>61</v>
      </c>
    </row>
    <row r="15" spans="2:11" x14ac:dyDescent="0.2">
      <c r="B15">
        <v>3</v>
      </c>
      <c r="E15" t="s">
        <v>62</v>
      </c>
    </row>
    <row r="17" spans="2:5" x14ac:dyDescent="0.2">
      <c r="B17" t="s">
        <v>37</v>
      </c>
    </row>
    <row r="18" spans="2:5" x14ac:dyDescent="0.2">
      <c r="B18">
        <v>1</v>
      </c>
      <c r="E18" t="s">
        <v>60</v>
      </c>
    </row>
    <row r="19" spans="2:5" x14ac:dyDescent="0.2">
      <c r="B19">
        <v>2</v>
      </c>
      <c r="E19" t="s">
        <v>61</v>
      </c>
    </row>
    <row r="20" spans="2:5" x14ac:dyDescent="0.2">
      <c r="B20">
        <v>3</v>
      </c>
      <c r="E20" t="s">
        <v>62</v>
      </c>
    </row>
    <row r="22" spans="2:5" x14ac:dyDescent="0.2">
      <c r="B22" t="s">
        <v>39</v>
      </c>
    </row>
    <row r="23" spans="2:5" x14ac:dyDescent="0.2">
      <c r="B23">
        <v>1</v>
      </c>
      <c r="E23" t="s">
        <v>60</v>
      </c>
    </row>
    <row r="24" spans="2:5" x14ac:dyDescent="0.2">
      <c r="B24">
        <v>2</v>
      </c>
      <c r="E24" t="s">
        <v>61</v>
      </c>
    </row>
    <row r="25" spans="2:5" x14ac:dyDescent="0.2">
      <c r="B25">
        <v>3</v>
      </c>
      <c r="E2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K45"/>
  <sheetViews>
    <sheetView tabSelected="1" topLeftCell="P1" workbookViewId="0">
      <selection activeCell="T14" sqref="T14"/>
    </sheetView>
  </sheetViews>
  <sheetFormatPr baseColWidth="10" defaultColWidth="8.83203125" defaultRowHeight="15" x14ac:dyDescent="0.2"/>
  <cols>
    <col min="2" max="2" width="14.5" bestFit="1" customWidth="1"/>
    <col min="7" max="7" width="11.83203125" bestFit="1" customWidth="1"/>
    <col min="8" max="8" width="16.33203125" bestFit="1" customWidth="1"/>
    <col min="11" max="11" width="14.1640625" bestFit="1" customWidth="1"/>
    <col min="12" max="12" width="18.5" bestFit="1" customWidth="1"/>
    <col min="13" max="13" width="10.5" bestFit="1" customWidth="1"/>
    <col min="16" max="16" width="14.5" customWidth="1"/>
    <col min="17" max="17" width="16" customWidth="1"/>
    <col min="20" max="20" width="36.1640625" customWidth="1"/>
    <col min="21" max="21" width="14.83203125" bestFit="1" customWidth="1"/>
    <col min="24" max="24" width="11.5" customWidth="1"/>
    <col min="31" max="31" width="11.6640625" bestFit="1" customWidth="1"/>
  </cols>
  <sheetData>
    <row r="4" spans="2:37" x14ac:dyDescent="0.2">
      <c r="C4" t="s">
        <v>38</v>
      </c>
      <c r="E4" t="s">
        <v>59</v>
      </c>
      <c r="G4" t="s">
        <v>66</v>
      </c>
      <c r="H4" t="s">
        <v>68</v>
      </c>
      <c r="I4" t="s">
        <v>16</v>
      </c>
      <c r="J4" t="s">
        <v>64</v>
      </c>
      <c r="K4" t="s">
        <v>69</v>
      </c>
      <c r="L4" t="s">
        <v>67</v>
      </c>
      <c r="M4" t="s">
        <v>70</v>
      </c>
      <c r="O4" t="s">
        <v>96</v>
      </c>
      <c r="P4" t="s">
        <v>98</v>
      </c>
      <c r="Q4" t="s">
        <v>97</v>
      </c>
      <c r="R4" t="s">
        <v>99</v>
      </c>
      <c r="T4" t="s">
        <v>95</v>
      </c>
    </row>
    <row r="5" spans="2:37" x14ac:dyDescent="0.2">
      <c r="B5" t="s">
        <v>34</v>
      </c>
      <c r="U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118</v>
      </c>
      <c r="AA5" t="s">
        <v>122</v>
      </c>
      <c r="AB5" t="s">
        <v>123</v>
      </c>
      <c r="AD5" t="s">
        <v>105</v>
      </c>
      <c r="AE5" t="s">
        <v>115</v>
      </c>
      <c r="AF5" t="s">
        <v>118</v>
      </c>
      <c r="AG5" t="s">
        <v>119</v>
      </c>
      <c r="AH5" t="s">
        <v>121</v>
      </c>
      <c r="AI5" t="s">
        <v>118</v>
      </c>
      <c r="AJ5" t="s">
        <v>122</v>
      </c>
      <c r="AK5" t="s">
        <v>123</v>
      </c>
    </row>
    <row r="7" spans="2:37" x14ac:dyDescent="0.2">
      <c r="B7" t="s">
        <v>35</v>
      </c>
    </row>
    <row r="8" spans="2:37" x14ac:dyDescent="0.2">
      <c r="B8">
        <v>1</v>
      </c>
      <c r="E8" t="s">
        <v>60</v>
      </c>
      <c r="G8">
        <v>1</v>
      </c>
      <c r="H8" t="s">
        <v>72</v>
      </c>
      <c r="I8">
        <v>1</v>
      </c>
      <c r="J8">
        <v>0</v>
      </c>
      <c r="K8">
        <v>0</v>
      </c>
      <c r="L8">
        <v>0</v>
      </c>
      <c r="M8">
        <v>0</v>
      </c>
      <c r="O8">
        <v>3</v>
      </c>
      <c r="P8">
        <v>1</v>
      </c>
      <c r="Q8">
        <v>0</v>
      </c>
      <c r="R8">
        <v>1</v>
      </c>
      <c r="T8" t="s">
        <v>107</v>
      </c>
      <c r="U8">
        <f>+SUM(4600+2800)</f>
        <v>7400</v>
      </c>
      <c r="V8">
        <v>4500</v>
      </c>
      <c r="W8">
        <f>SUM(U8:V8)</f>
        <v>11900</v>
      </c>
      <c r="X8" s="2">
        <f>0.1*W8</f>
        <v>1190</v>
      </c>
      <c r="Y8">
        <f>2000</f>
        <v>2000</v>
      </c>
      <c r="Z8">
        <f>+SUM(W8:Y8)</f>
        <v>15090</v>
      </c>
      <c r="AD8">
        <f>+SUM(4600+2800)</f>
        <v>7400</v>
      </c>
      <c r="AE8">
        <v>4500</v>
      </c>
      <c r="AF8">
        <f>SUM(AD8:AE8)</f>
        <v>11900</v>
      </c>
      <c r="AG8" s="2">
        <f>0.1*AF8</f>
        <v>1190</v>
      </c>
      <c r="AH8">
        <f>2000</f>
        <v>2000</v>
      </c>
      <c r="AI8">
        <f>+SUM(AF8:AH8)</f>
        <v>15090</v>
      </c>
    </row>
    <row r="9" spans="2:37" x14ac:dyDescent="0.2">
      <c r="B9">
        <v>2</v>
      </c>
      <c r="E9" t="s">
        <v>61</v>
      </c>
      <c r="G9">
        <v>1</v>
      </c>
      <c r="H9" t="s">
        <v>73</v>
      </c>
      <c r="I9">
        <v>2</v>
      </c>
      <c r="J9">
        <v>1</v>
      </c>
      <c r="K9">
        <v>0</v>
      </c>
      <c r="L9">
        <v>1</v>
      </c>
      <c r="M9">
        <v>0</v>
      </c>
      <c r="O9">
        <v>4</v>
      </c>
      <c r="P9">
        <v>1</v>
      </c>
      <c r="Q9">
        <v>1</v>
      </c>
      <c r="R9">
        <v>2</v>
      </c>
      <c r="T9" t="s">
        <v>108</v>
      </c>
      <c r="U9">
        <f>+SUM(4600+5600+2800)</f>
        <v>13000</v>
      </c>
      <c r="V9">
        <v>4500</v>
      </c>
      <c r="W9">
        <f t="shared" ref="W9:W20" si="0">SUM(U9:V9)</f>
        <v>17500</v>
      </c>
      <c r="X9" s="2">
        <f t="shared" ref="X9:X20" si="1">0.1*W9</f>
        <v>1750</v>
      </c>
      <c r="Y9">
        <f>2000</f>
        <v>2000</v>
      </c>
      <c r="Z9">
        <f t="shared" ref="Z9:Z20" si="2">+SUM(W9:Y9)</f>
        <v>21250</v>
      </c>
      <c r="AD9">
        <f>+SUM(4600+5600+1250)</f>
        <v>11450</v>
      </c>
      <c r="AE9">
        <v>4500</v>
      </c>
      <c r="AF9">
        <f t="shared" ref="AF9:AF20" si="3">SUM(AD9:AE9)</f>
        <v>15950</v>
      </c>
      <c r="AG9" s="2">
        <f t="shared" ref="AG9:AG20" si="4">0.1*AF9</f>
        <v>1595</v>
      </c>
      <c r="AH9">
        <f>2000</f>
        <v>2000</v>
      </c>
      <c r="AI9">
        <f t="shared" ref="AI9:AI10" si="5">+SUM(AF9:AH9)</f>
        <v>19545</v>
      </c>
    </row>
    <row r="10" spans="2:37" x14ac:dyDescent="0.2">
      <c r="B10">
        <v>3</v>
      </c>
      <c r="E10" t="s">
        <v>62</v>
      </c>
      <c r="G10">
        <v>2</v>
      </c>
      <c r="H10" t="s">
        <v>71</v>
      </c>
      <c r="I10">
        <v>2</v>
      </c>
      <c r="J10">
        <v>1</v>
      </c>
      <c r="K10">
        <v>1</v>
      </c>
      <c r="L10">
        <v>1</v>
      </c>
      <c r="M10">
        <v>1</v>
      </c>
      <c r="O10">
        <v>5</v>
      </c>
      <c r="P10">
        <v>2</v>
      </c>
      <c r="Q10">
        <v>2</v>
      </c>
      <c r="R10">
        <v>2</v>
      </c>
      <c r="T10" t="s">
        <v>109</v>
      </c>
      <c r="U10">
        <f>SUM(9200+2800+5600)</f>
        <v>17600</v>
      </c>
      <c r="V10">
        <v>10000</v>
      </c>
      <c r="W10">
        <f t="shared" si="0"/>
        <v>27600</v>
      </c>
      <c r="X10" s="2">
        <f t="shared" si="1"/>
        <v>2760</v>
      </c>
      <c r="Y10">
        <f>2000</f>
        <v>2000</v>
      </c>
      <c r="Z10">
        <f t="shared" si="2"/>
        <v>32360</v>
      </c>
      <c r="AD10">
        <f>SUM(9200+2800+2500)</f>
        <v>14500</v>
      </c>
      <c r="AE10">
        <v>10000</v>
      </c>
      <c r="AF10">
        <f t="shared" si="3"/>
        <v>24500</v>
      </c>
      <c r="AG10" s="2">
        <f t="shared" si="4"/>
        <v>2450</v>
      </c>
      <c r="AH10">
        <f>2000</f>
        <v>2000</v>
      </c>
      <c r="AI10">
        <f t="shared" si="5"/>
        <v>28950</v>
      </c>
    </row>
    <row r="11" spans="2:37" x14ac:dyDescent="0.2">
      <c r="X11" s="2">
        <f t="shared" si="1"/>
        <v>0</v>
      </c>
      <c r="AG11" s="2">
        <f t="shared" si="4"/>
        <v>0</v>
      </c>
    </row>
    <row r="12" spans="2:37" x14ac:dyDescent="0.2">
      <c r="B12" t="s">
        <v>36</v>
      </c>
      <c r="X12" s="2">
        <f t="shared" si="1"/>
        <v>0</v>
      </c>
      <c r="AG12" s="2">
        <f t="shared" si="4"/>
        <v>0</v>
      </c>
    </row>
    <row r="13" spans="2:37" x14ac:dyDescent="0.2">
      <c r="B13">
        <v>1</v>
      </c>
      <c r="E13" t="s">
        <v>60</v>
      </c>
      <c r="G13">
        <v>2</v>
      </c>
      <c r="H13" t="s">
        <v>74</v>
      </c>
      <c r="I13">
        <v>2</v>
      </c>
      <c r="J13">
        <v>0</v>
      </c>
      <c r="K13">
        <v>0</v>
      </c>
      <c r="L13">
        <v>0</v>
      </c>
      <c r="M13">
        <v>0</v>
      </c>
      <c r="O13">
        <v>4</v>
      </c>
      <c r="P13">
        <v>2</v>
      </c>
      <c r="Q13">
        <v>0</v>
      </c>
      <c r="R13">
        <v>2</v>
      </c>
      <c r="T13" t="s">
        <v>112</v>
      </c>
      <c r="U13">
        <f>+SUM(9200+2800)</f>
        <v>12000</v>
      </c>
      <c r="V13">
        <v>4500</v>
      </c>
      <c r="W13">
        <f t="shared" si="0"/>
        <v>16500</v>
      </c>
      <c r="X13" s="2">
        <f t="shared" si="1"/>
        <v>1650</v>
      </c>
      <c r="Y13">
        <f>3000</f>
        <v>3000</v>
      </c>
      <c r="Z13">
        <f t="shared" si="2"/>
        <v>21150</v>
      </c>
      <c r="AD13">
        <f>+SUM(9200+2800)</f>
        <v>12000</v>
      </c>
      <c r="AE13">
        <v>4500</v>
      </c>
      <c r="AF13">
        <f t="shared" si="3"/>
        <v>16500</v>
      </c>
      <c r="AG13" s="2">
        <f t="shared" si="4"/>
        <v>1650</v>
      </c>
      <c r="AH13">
        <f>3000</f>
        <v>3000</v>
      </c>
      <c r="AI13">
        <f t="shared" ref="AI13:AI15" si="6">+SUM(AF13:AH13)</f>
        <v>21150</v>
      </c>
    </row>
    <row r="14" spans="2:37" x14ac:dyDescent="0.2">
      <c r="B14">
        <v>2</v>
      </c>
      <c r="E14" t="s">
        <v>61</v>
      </c>
      <c r="G14">
        <v>3</v>
      </c>
      <c r="H14" t="s">
        <v>75</v>
      </c>
      <c r="I14">
        <v>3</v>
      </c>
      <c r="J14">
        <v>1</v>
      </c>
      <c r="K14">
        <v>0</v>
      </c>
      <c r="L14">
        <v>1</v>
      </c>
      <c r="M14">
        <v>0</v>
      </c>
      <c r="O14">
        <v>5</v>
      </c>
      <c r="P14">
        <v>3</v>
      </c>
      <c r="Q14">
        <v>1</v>
      </c>
      <c r="R14">
        <v>3</v>
      </c>
      <c r="T14" t="s">
        <v>106</v>
      </c>
      <c r="U14">
        <f>+SUM(13800+2800+2800)</f>
        <v>19400</v>
      </c>
      <c r="V14">
        <v>4500</v>
      </c>
      <c r="W14">
        <f t="shared" si="0"/>
        <v>23900</v>
      </c>
      <c r="X14" s="2">
        <f t="shared" si="1"/>
        <v>2390</v>
      </c>
      <c r="Y14">
        <f>3000</f>
        <v>3000</v>
      </c>
      <c r="Z14">
        <f t="shared" si="2"/>
        <v>29290</v>
      </c>
      <c r="AD14">
        <f>+SUM(13800+2800+1250)</f>
        <v>17850</v>
      </c>
      <c r="AE14">
        <v>4500</v>
      </c>
      <c r="AF14">
        <f t="shared" si="3"/>
        <v>22350</v>
      </c>
      <c r="AG14" s="2">
        <f t="shared" si="4"/>
        <v>2235</v>
      </c>
      <c r="AH14">
        <f>3000</f>
        <v>3000</v>
      </c>
      <c r="AI14">
        <f t="shared" si="6"/>
        <v>27585</v>
      </c>
    </row>
    <row r="15" spans="2:37" x14ac:dyDescent="0.2">
      <c r="B15">
        <v>3</v>
      </c>
      <c r="E15" t="s">
        <v>62</v>
      </c>
      <c r="G15">
        <v>4</v>
      </c>
      <c r="H15" t="s">
        <v>76</v>
      </c>
      <c r="I15">
        <v>3</v>
      </c>
      <c r="J15">
        <v>2</v>
      </c>
      <c r="K15">
        <v>1</v>
      </c>
      <c r="L15">
        <v>2</v>
      </c>
      <c r="M15">
        <v>1</v>
      </c>
      <c r="O15">
        <v>6</v>
      </c>
      <c r="P15">
        <v>4</v>
      </c>
      <c r="Q15">
        <v>3</v>
      </c>
      <c r="R15">
        <v>3</v>
      </c>
      <c r="T15" t="s">
        <v>110</v>
      </c>
      <c r="U15">
        <f>+SUM(13800+2800+8400)</f>
        <v>25000</v>
      </c>
      <c r="V15">
        <v>10000</v>
      </c>
      <c r="W15">
        <f t="shared" si="0"/>
        <v>35000</v>
      </c>
      <c r="X15" s="2">
        <f t="shared" si="1"/>
        <v>3500</v>
      </c>
      <c r="Y15">
        <f>3000</f>
        <v>3000</v>
      </c>
      <c r="Z15">
        <f t="shared" si="2"/>
        <v>41500</v>
      </c>
      <c r="AD15">
        <f>+SUM(13800+2800+4750)</f>
        <v>21350</v>
      </c>
      <c r="AE15">
        <v>10000</v>
      </c>
      <c r="AF15">
        <f t="shared" si="3"/>
        <v>31350</v>
      </c>
      <c r="AG15" s="2">
        <f t="shared" si="4"/>
        <v>3135</v>
      </c>
      <c r="AH15">
        <f>3000</f>
        <v>3000</v>
      </c>
      <c r="AI15">
        <f t="shared" si="6"/>
        <v>37485</v>
      </c>
    </row>
    <row r="16" spans="2:37" x14ac:dyDescent="0.2">
      <c r="X16" s="2">
        <f t="shared" si="1"/>
        <v>0</v>
      </c>
      <c r="AG16" s="2">
        <f t="shared" si="4"/>
        <v>0</v>
      </c>
    </row>
    <row r="17" spans="2:35" x14ac:dyDescent="0.2">
      <c r="B17" t="s">
        <v>37</v>
      </c>
      <c r="X17" s="2">
        <f t="shared" si="1"/>
        <v>0</v>
      </c>
      <c r="AG17" s="2">
        <f t="shared" si="4"/>
        <v>0</v>
      </c>
    </row>
    <row r="18" spans="2:35" x14ac:dyDescent="0.2">
      <c r="B18">
        <v>1</v>
      </c>
      <c r="E18" t="s">
        <v>60</v>
      </c>
      <c r="G18">
        <v>3</v>
      </c>
      <c r="H18" t="s">
        <v>77</v>
      </c>
      <c r="I18">
        <v>3</v>
      </c>
      <c r="J18">
        <v>0</v>
      </c>
      <c r="K18">
        <v>0</v>
      </c>
      <c r="L18">
        <v>1</v>
      </c>
      <c r="M18">
        <v>0</v>
      </c>
      <c r="O18">
        <v>5</v>
      </c>
      <c r="P18">
        <v>3</v>
      </c>
      <c r="Q18">
        <v>0</v>
      </c>
      <c r="R18">
        <v>3</v>
      </c>
      <c r="T18" t="s">
        <v>111</v>
      </c>
      <c r="U18">
        <f>+SUM(13800+2800)</f>
        <v>16600</v>
      </c>
      <c r="V18">
        <v>4500</v>
      </c>
      <c r="W18">
        <f t="shared" si="0"/>
        <v>21100</v>
      </c>
      <c r="X18" s="2">
        <f t="shared" si="1"/>
        <v>2110</v>
      </c>
      <c r="Y18">
        <f>5000</f>
        <v>5000</v>
      </c>
      <c r="Z18">
        <f t="shared" si="2"/>
        <v>28210</v>
      </c>
      <c r="AD18">
        <f>+SUM(13800+2800)</f>
        <v>16600</v>
      </c>
      <c r="AE18">
        <v>4500</v>
      </c>
      <c r="AF18">
        <f t="shared" si="3"/>
        <v>21100</v>
      </c>
      <c r="AG18" s="2">
        <f t="shared" si="4"/>
        <v>2110</v>
      </c>
      <c r="AH18">
        <f>5000</f>
        <v>5000</v>
      </c>
      <c r="AI18">
        <f t="shared" ref="AI18:AI20" si="7">+SUM(AF18:AH18)</f>
        <v>28210</v>
      </c>
    </row>
    <row r="19" spans="2:35" x14ac:dyDescent="0.2">
      <c r="B19">
        <v>2</v>
      </c>
      <c r="E19" t="s">
        <v>61</v>
      </c>
      <c r="G19">
        <v>4</v>
      </c>
      <c r="H19" t="s">
        <v>78</v>
      </c>
      <c r="I19">
        <v>4</v>
      </c>
      <c r="J19">
        <v>1</v>
      </c>
      <c r="K19">
        <v>1</v>
      </c>
      <c r="L19">
        <v>2</v>
      </c>
      <c r="M19">
        <v>0</v>
      </c>
      <c r="O19">
        <v>6</v>
      </c>
      <c r="P19">
        <v>4</v>
      </c>
      <c r="Q19">
        <v>2</v>
      </c>
      <c r="R19">
        <v>4</v>
      </c>
      <c r="T19" t="s">
        <v>113</v>
      </c>
      <c r="U19">
        <f>+SUM(18400+2800+5600)</f>
        <v>26800</v>
      </c>
      <c r="V19">
        <v>4500</v>
      </c>
      <c r="W19">
        <f t="shared" si="0"/>
        <v>31300</v>
      </c>
      <c r="X19" s="2">
        <f t="shared" si="1"/>
        <v>3130</v>
      </c>
      <c r="Y19">
        <f>5000</f>
        <v>5000</v>
      </c>
      <c r="Z19">
        <f t="shared" si="2"/>
        <v>39430</v>
      </c>
      <c r="AD19">
        <f>+SUM(18400+2800+2500)</f>
        <v>23700</v>
      </c>
      <c r="AE19">
        <v>4500</v>
      </c>
      <c r="AF19">
        <f t="shared" si="3"/>
        <v>28200</v>
      </c>
      <c r="AG19" s="2">
        <f t="shared" si="4"/>
        <v>2820</v>
      </c>
      <c r="AH19">
        <f>5000</f>
        <v>5000</v>
      </c>
      <c r="AI19">
        <f t="shared" si="7"/>
        <v>36020</v>
      </c>
    </row>
    <row r="20" spans="2:35" x14ac:dyDescent="0.2">
      <c r="B20">
        <v>3</v>
      </c>
      <c r="E20" t="s">
        <v>62</v>
      </c>
      <c r="G20">
        <v>5</v>
      </c>
      <c r="H20" t="s">
        <v>79</v>
      </c>
      <c r="I20">
        <v>4</v>
      </c>
      <c r="J20">
        <v>2</v>
      </c>
      <c r="K20">
        <v>2</v>
      </c>
      <c r="L20">
        <v>3</v>
      </c>
      <c r="M20">
        <v>1</v>
      </c>
      <c r="O20">
        <v>7</v>
      </c>
      <c r="P20">
        <v>5</v>
      </c>
      <c r="Q20">
        <v>4</v>
      </c>
      <c r="R20">
        <v>4</v>
      </c>
      <c r="T20" t="s">
        <v>114</v>
      </c>
      <c r="U20">
        <f>+SUM(19400+2800+11200)</f>
        <v>33400</v>
      </c>
      <c r="V20">
        <v>10000</v>
      </c>
      <c r="W20">
        <f t="shared" si="0"/>
        <v>43400</v>
      </c>
      <c r="X20" s="2">
        <f t="shared" si="1"/>
        <v>4340</v>
      </c>
      <c r="Y20">
        <f>5000</f>
        <v>5000</v>
      </c>
      <c r="Z20">
        <f t="shared" si="2"/>
        <v>52740</v>
      </c>
      <c r="AD20">
        <f>+SUM(19400+2800+5000)</f>
        <v>27200</v>
      </c>
      <c r="AE20">
        <v>10000</v>
      </c>
      <c r="AF20">
        <f t="shared" si="3"/>
        <v>37200</v>
      </c>
      <c r="AG20" s="2">
        <f t="shared" si="4"/>
        <v>3720</v>
      </c>
      <c r="AH20">
        <f>5000</f>
        <v>5000</v>
      </c>
      <c r="AI20">
        <f t="shared" si="7"/>
        <v>45920</v>
      </c>
    </row>
    <row r="22" spans="2:35" x14ac:dyDescent="0.2">
      <c r="B22" t="s">
        <v>39</v>
      </c>
    </row>
    <row r="23" spans="2:35" x14ac:dyDescent="0.2">
      <c r="B23">
        <v>1</v>
      </c>
      <c r="E23" t="s">
        <v>60</v>
      </c>
      <c r="G23">
        <v>4</v>
      </c>
      <c r="H23" t="s">
        <v>80</v>
      </c>
      <c r="I23">
        <v>4</v>
      </c>
      <c r="J23">
        <v>0</v>
      </c>
      <c r="K23">
        <v>1</v>
      </c>
      <c r="L23">
        <v>1</v>
      </c>
      <c r="M23">
        <v>0</v>
      </c>
      <c r="O23">
        <v>6</v>
      </c>
      <c r="P23">
        <v>4</v>
      </c>
      <c r="Q23">
        <v>1</v>
      </c>
      <c r="R23">
        <v>4</v>
      </c>
      <c r="T23" t="s">
        <v>100</v>
      </c>
      <c r="U23">
        <f>+SUM(5400+2600+3000)</f>
        <v>11000</v>
      </c>
    </row>
    <row r="24" spans="2:35" x14ac:dyDescent="0.2">
      <c r="B24">
        <v>2</v>
      </c>
      <c r="E24" t="s">
        <v>61</v>
      </c>
      <c r="G24">
        <v>5</v>
      </c>
      <c r="H24" t="s">
        <v>81</v>
      </c>
      <c r="I24">
        <v>5</v>
      </c>
      <c r="J24">
        <v>1</v>
      </c>
      <c r="K24">
        <v>2</v>
      </c>
      <c r="L24">
        <v>2</v>
      </c>
      <c r="M24">
        <v>0</v>
      </c>
      <c r="O24">
        <v>7</v>
      </c>
      <c r="P24">
        <v>5</v>
      </c>
      <c r="Q24">
        <v>3</v>
      </c>
      <c r="R24">
        <v>5</v>
      </c>
      <c r="T24" t="s">
        <v>101</v>
      </c>
      <c r="U24">
        <f t="shared" ref="U24:U25" si="8">+SUM(5400+2600+3000)</f>
        <v>11000</v>
      </c>
    </row>
    <row r="25" spans="2:35" x14ac:dyDescent="0.2">
      <c r="B25">
        <v>3</v>
      </c>
      <c r="E25" t="s">
        <v>62</v>
      </c>
      <c r="G25">
        <v>6</v>
      </c>
      <c r="H25" t="s">
        <v>82</v>
      </c>
      <c r="I25">
        <v>5</v>
      </c>
      <c r="J25">
        <v>2</v>
      </c>
      <c r="K25">
        <v>3</v>
      </c>
      <c r="L25">
        <v>3</v>
      </c>
      <c r="M25">
        <v>1</v>
      </c>
      <c r="O25">
        <v>8</v>
      </c>
      <c r="P25">
        <v>6</v>
      </c>
      <c r="Q25">
        <v>5</v>
      </c>
      <c r="R25">
        <v>5</v>
      </c>
      <c r="T25" t="s">
        <v>102</v>
      </c>
      <c r="U25">
        <f t="shared" si="8"/>
        <v>11000</v>
      </c>
    </row>
    <row r="29" spans="2:35" x14ac:dyDescent="0.2">
      <c r="T29" t="s">
        <v>23</v>
      </c>
    </row>
    <row r="30" spans="2:35" x14ac:dyDescent="0.2">
      <c r="T30" t="s">
        <v>18</v>
      </c>
    </row>
    <row r="31" spans="2:35" x14ac:dyDescent="0.2">
      <c r="T31" t="s">
        <v>27</v>
      </c>
    </row>
    <row r="34" spans="4:4" x14ac:dyDescent="0.2">
      <c r="D34" t="s">
        <v>83</v>
      </c>
    </row>
    <row r="35" spans="4:4" x14ac:dyDescent="0.2">
      <c r="D35" t="s">
        <v>84</v>
      </c>
    </row>
    <row r="36" spans="4:4" x14ac:dyDescent="0.2">
      <c r="D36" t="s">
        <v>85</v>
      </c>
    </row>
    <row r="37" spans="4:4" x14ac:dyDescent="0.2">
      <c r="D37" t="s">
        <v>86</v>
      </c>
    </row>
    <row r="38" spans="4:4" x14ac:dyDescent="0.2">
      <c r="D38" t="s">
        <v>90</v>
      </c>
    </row>
    <row r="39" spans="4:4" x14ac:dyDescent="0.2">
      <c r="D39" t="s">
        <v>87</v>
      </c>
    </row>
    <row r="40" spans="4:4" x14ac:dyDescent="0.2">
      <c r="D40" t="s">
        <v>88</v>
      </c>
    </row>
    <row r="41" spans="4:4" x14ac:dyDescent="0.2">
      <c r="D41" t="s">
        <v>89</v>
      </c>
    </row>
    <row r="42" spans="4:4" x14ac:dyDescent="0.2">
      <c r="D42" t="s">
        <v>91</v>
      </c>
    </row>
    <row r="43" spans="4:4" x14ac:dyDescent="0.2">
      <c r="D43" t="s">
        <v>92</v>
      </c>
    </row>
    <row r="44" spans="4:4" x14ac:dyDescent="0.2">
      <c r="D44" t="s">
        <v>93</v>
      </c>
    </row>
    <row r="45" spans="4:4" x14ac:dyDescent="0.2">
      <c r="D45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Sharma</dc:creator>
  <cp:lastModifiedBy>Pathak, Shashank</cp:lastModifiedBy>
  <dcterms:created xsi:type="dcterms:W3CDTF">2020-09-20T06:56:51Z</dcterms:created>
  <dcterms:modified xsi:type="dcterms:W3CDTF">2020-09-27T16:03:15Z</dcterms:modified>
</cp:coreProperties>
</file>