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h/proj/BeerSmith/"/>
    </mc:Choice>
  </mc:AlternateContent>
  <xr:revisionPtr revIDLastSave="0" documentId="8_{6DD8F819-60AB-3A41-B7D4-818A0EB7E26E}" xr6:coauthVersionLast="45" xr6:coauthVersionMax="45" xr10:uidLastSave="{00000000-0000-0000-0000-000000000000}"/>
  <bookViews>
    <workbookView xWindow="18740" yWindow="560" windowWidth="21500" windowHeight="19940" xr2:uid="{EE4C1D55-5F48-7949-978D-9B0A502DEFA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1" l="1"/>
  <c r="E32" i="1"/>
  <c r="E21" i="1"/>
  <c r="E12" i="1" s="1"/>
  <c r="E14" i="1" s="1"/>
  <c r="E20" i="1"/>
  <c r="E36" i="1"/>
  <c r="E74" i="1"/>
  <c r="E75" i="1" s="1"/>
  <c r="E9" i="1" s="1"/>
  <c r="B12" i="2"/>
  <c r="B11" i="2"/>
  <c r="E91" i="1"/>
  <c r="E90" i="1" s="1"/>
  <c r="B6" i="2"/>
  <c r="B4" i="2"/>
  <c r="E70" i="1"/>
  <c r="E10" i="1" s="1"/>
  <c r="E61" i="1"/>
  <c r="E63" i="1" s="1"/>
  <c r="E48" i="1"/>
  <c r="E16" i="1" l="1"/>
  <c r="E40" i="1"/>
  <c r="E29" i="1" l="1"/>
  <c r="E25" i="1" l="1"/>
  <c r="E17" i="1" s="1"/>
  <c r="E30" i="1"/>
  <c r="E27" i="1" l="1"/>
  <c r="E6" i="1"/>
  <c r="E3" i="1"/>
</calcChain>
</file>

<file path=xl/sharedStrings.xml><?xml version="1.0" encoding="utf-8"?>
<sst xmlns="http://schemas.openxmlformats.org/spreadsheetml/2006/main" count="262" uniqueCount="108">
  <si>
    <t>Batch Size</t>
  </si>
  <si>
    <t>Boil Time</t>
  </si>
  <si>
    <t>Mash Tun Addition</t>
  </si>
  <si>
    <t>Mash Grain Wt</t>
  </si>
  <si>
    <t>Grain Absorption</t>
  </si>
  <si>
    <t>E</t>
  </si>
  <si>
    <t>C</t>
  </si>
  <si>
    <t>Tot Mash Water</t>
  </si>
  <si>
    <t>Tun Deadspace</t>
  </si>
  <si>
    <t>Mash Vol Needed</t>
  </si>
  <si>
    <t>Water Avail From Mash</t>
  </si>
  <si>
    <t>Total Volume</t>
  </si>
  <si>
    <t>Sparge Vol</t>
  </si>
  <si>
    <t>Est Pre Boil</t>
  </si>
  <si>
    <t>Boil Off</t>
  </si>
  <si>
    <t>Kettle Top Up</t>
  </si>
  <si>
    <t>Evap Rate</t>
  </si>
  <si>
    <t>PCT Cool Loss</t>
  </si>
  <si>
    <t>Trub Loss</t>
  </si>
  <si>
    <t>Cooling Shrinkage</t>
  </si>
  <si>
    <t>Top Up Water</t>
  </si>
  <si>
    <t>Meas Batch Size</t>
  </si>
  <si>
    <t>Starter Size Used</t>
  </si>
  <si>
    <t>Vols</t>
  </si>
  <si>
    <t>Est Bottling Vol</t>
  </si>
  <si>
    <t>Design</t>
  </si>
  <si>
    <t>Meas Bottling Vol</t>
  </si>
  <si>
    <t>Bottling/Ferm Loss</t>
  </si>
  <si>
    <t>Meas Pre-Boil Vol</t>
  </si>
  <si>
    <t>Yellow?</t>
  </si>
  <si>
    <t>Mash Tun Volume</t>
  </si>
  <si>
    <t>BH Efficiency</t>
  </si>
  <si>
    <t>Equipment</t>
  </si>
  <si>
    <t>Batch Volume</t>
  </si>
  <si>
    <t>Fermenter Loss</t>
  </si>
  <si>
    <t>Bottling Volume</t>
  </si>
  <si>
    <t>Mash Tun Weight</t>
  </si>
  <si>
    <t>Boil Vol</t>
  </si>
  <si>
    <t>Total Boil Off</t>
  </si>
  <si>
    <t>Recoverable Mash Deadspace</t>
  </si>
  <si>
    <t>Mash Deadspace losses</t>
  </si>
  <si>
    <t>Top up water for kettle</t>
  </si>
  <si>
    <t>Post boil Vol</t>
  </si>
  <si>
    <t>Loss to trub and chiller</t>
  </si>
  <si>
    <t>top up water</t>
  </si>
  <si>
    <t>Grainfather spec?</t>
  </si>
  <si>
    <t>Ferm</t>
  </si>
  <si>
    <t>Mash</t>
  </si>
  <si>
    <t>Boiler</t>
  </si>
  <si>
    <t>Lautering</t>
  </si>
  <si>
    <t>Boil</t>
  </si>
  <si>
    <t>same as Batch Size</t>
  </si>
  <si>
    <t>Doesn’t impact water</t>
  </si>
  <si>
    <t>Estimated Pre-Boil Volume</t>
  </si>
  <si>
    <t>Grain Absorbtion</t>
  </si>
  <si>
    <t>BIAB Grain Absorb</t>
  </si>
  <si>
    <t>Malt Specific Heat</t>
  </si>
  <si>
    <t>Grain Volume</t>
  </si>
  <si>
    <t>Steeping Efficiency</t>
  </si>
  <si>
    <t>Advanced Options</t>
  </si>
  <si>
    <t>l/kg</t>
  </si>
  <si>
    <t>fl oz/oz of grain</t>
  </si>
  <si>
    <t>Cal/Gram-C</t>
  </si>
  <si>
    <t>floz/oz</t>
  </si>
  <si>
    <t>Gal/Pound</t>
  </si>
  <si>
    <t>Pound</t>
  </si>
  <si>
    <t>gal</t>
  </si>
  <si>
    <t>Percent cooling loss</t>
  </si>
  <si>
    <t>Gallons</t>
  </si>
  <si>
    <t>Preboil = post boil / (1-(rate * boil time/60))</t>
  </si>
  <si>
    <t>Batch size</t>
  </si>
  <si>
    <t>Post Shrink</t>
  </si>
  <si>
    <t>Post Boil</t>
  </si>
  <si>
    <t>PreBoil</t>
  </si>
  <si>
    <t>Post Boil (pre cooling loss)</t>
  </si>
  <si>
    <t>boil_vol+grain_absorb-kettle_top_up+mash_tin_deadspace-mash_vol</t>
  </si>
  <si>
    <t>Tot Mash Water - Grain Absorption</t>
  </si>
  <si>
    <t>Calculated from the mash tab with q/pound 1.25 default includes Mash Tun addiiton</t>
  </si>
  <si>
    <t>l/pound</t>
  </si>
  <si>
    <t>gallons/pound</t>
  </si>
  <si>
    <t>Grain Absorbtion gal/pound * Mash Grain Wt</t>
  </si>
  <si>
    <t xml:space="preserve">Linked from the volumes tab … </t>
  </si>
  <si>
    <t>Tot Mash Water + Sparge Vol (total volume of water needed)</t>
  </si>
  <si>
    <t>Pounds - from the design tab</t>
  </si>
  <si>
    <t>Volume req for wet grain (Mash Grain Weight * g/pound from advanced tab)</t>
  </si>
  <si>
    <t>Water added after the sparge… reduced sparge volume</t>
  </si>
  <si>
    <t>Linked to design page… a change here changes both places</t>
  </si>
  <si>
    <t>Linked as total volume of grainfather - don’t overflow boil</t>
  </si>
  <si>
    <t>Water/Grain Ratio</t>
  </si>
  <si>
    <t>qt/pound</t>
  </si>
  <si>
    <t>Water to add</t>
  </si>
  <si>
    <t>Infusion</t>
  </si>
  <si>
    <t>This can be entered… but calc=weight*water/grain</t>
  </si>
  <si>
    <t>Tot Mash Water + Volume of Grain</t>
  </si>
  <si>
    <t>Gallons (from quarts of water to add)</t>
  </si>
  <si>
    <t>Target required to achieve (batch size  + trub loss in boil)</t>
  </si>
  <si>
    <t>(batch size + trub loss)/(1-cooling %)</t>
  </si>
  <si>
    <t>This gets calculated by some formula which I don’t understand</t>
  </si>
  <si>
    <t>Water you will add after the boil to get to the batch size</t>
  </si>
  <si>
    <t>Target required volume</t>
  </si>
  <si>
    <t>Yeast Starter size in litre (I don’t know…)</t>
  </si>
  <si>
    <t>linked to equipment profile "Fermenter Loss"</t>
  </si>
  <si>
    <t>Mash Tun Specific Heat</t>
  </si>
  <si>
    <t>Empircal with GF</t>
  </si>
  <si>
    <t>From the design</t>
  </si>
  <si>
    <t>boil vol * boil time/boil off rate</t>
  </si>
  <si>
    <t>I don't know</t>
  </si>
  <si>
    <t>Grain absorbtion in gal/pound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</si>
</sst>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%"/>
    <numFmt numFmtId="172" formatCode="0.00000"/>
    <numFmt numFmtId="173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72" fontId="0" fillId="2" borderId="0" xfId="0" applyNumberFormat="1" applyFill="1"/>
    <xf numFmtId="173" fontId="0" fillId="2" borderId="0" xfId="0" applyNumberFormat="1" applyFill="1"/>
    <xf numFmtId="2" fontId="0" fillId="2" borderId="0" xfId="0" applyNumberFormat="1" applyFill="1"/>
    <xf numFmtId="9" fontId="0" fillId="2" borderId="0" xfId="1" applyFont="1" applyFill="1"/>
    <xf numFmtId="2" fontId="0" fillId="0" borderId="0" xfId="0" applyNumberFormat="1" applyFill="1"/>
    <xf numFmtId="0" fontId="2" fillId="2" borderId="0" xfId="0" applyFont="1" applyFill="1"/>
    <xf numFmtId="2" fontId="2" fillId="2" borderId="0" xfId="0" applyNumberFormat="1" applyFont="1" applyFill="1"/>
    <xf numFmtId="168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8E34A-F9C8-574E-B1B1-D642782F0AFA}">
  <dimension ref="A1:F93"/>
  <sheetViews>
    <sheetView tabSelected="1" topLeftCell="A2" workbookViewId="0">
      <selection activeCell="E70" sqref="E70"/>
    </sheetView>
  </sheetViews>
  <sheetFormatPr baseColWidth="10" defaultRowHeight="16" x14ac:dyDescent="0.2"/>
  <cols>
    <col min="1" max="1" width="25.83203125" bestFit="1" customWidth="1"/>
    <col min="2" max="2" width="15.83203125" bestFit="1" customWidth="1"/>
    <col min="3" max="3" width="10" customWidth="1"/>
    <col min="4" max="4" width="4.33203125" customWidth="1"/>
    <col min="6" max="6" width="72" bestFit="1" customWidth="1"/>
  </cols>
  <sheetData>
    <row r="1" spans="1:6" x14ac:dyDescent="0.2">
      <c r="A1" t="s">
        <v>0</v>
      </c>
      <c r="B1" t="s">
        <v>25</v>
      </c>
      <c r="D1" s="1"/>
      <c r="E1" s="1">
        <v>5.5</v>
      </c>
    </row>
    <row r="2" spans="1:6" x14ac:dyDescent="0.2">
      <c r="A2" t="s">
        <v>1</v>
      </c>
      <c r="B2" t="s">
        <v>25</v>
      </c>
      <c r="D2" s="1" t="s">
        <v>5</v>
      </c>
      <c r="E2" s="1">
        <v>90</v>
      </c>
    </row>
    <row r="3" spans="1:6" x14ac:dyDescent="0.2">
      <c r="A3" t="s">
        <v>53</v>
      </c>
      <c r="B3" t="s">
        <v>25</v>
      </c>
      <c r="D3" s="1" t="s">
        <v>6</v>
      </c>
      <c r="E3" s="1">
        <f>E25</f>
        <v>5.9965136548518299</v>
      </c>
      <c r="F3" t="s">
        <v>81</v>
      </c>
    </row>
    <row r="6" spans="1:6" x14ac:dyDescent="0.2">
      <c r="A6" t="s">
        <v>11</v>
      </c>
      <c r="B6" t="s">
        <v>23</v>
      </c>
      <c r="D6" s="1" t="s">
        <v>6</v>
      </c>
      <c r="E6" s="1">
        <f>E12+E17</f>
        <v>7.3021136548518299</v>
      </c>
      <c r="F6" t="s">
        <v>82</v>
      </c>
    </row>
    <row r="7" spans="1:6" x14ac:dyDescent="0.2">
      <c r="D7" s="2"/>
    </row>
    <row r="8" spans="1:6" x14ac:dyDescent="0.2">
      <c r="A8" t="s">
        <v>3</v>
      </c>
      <c r="B8" t="s">
        <v>23</v>
      </c>
      <c r="C8" t="s">
        <v>47</v>
      </c>
      <c r="D8" s="1" t="s">
        <v>6</v>
      </c>
      <c r="E8" s="1">
        <v>10.88</v>
      </c>
      <c r="F8" t="s">
        <v>83</v>
      </c>
    </row>
    <row r="9" spans="1:6" x14ac:dyDescent="0.2">
      <c r="A9" t="s">
        <v>57</v>
      </c>
      <c r="D9" s="1" t="s">
        <v>6</v>
      </c>
      <c r="E9" s="1">
        <f>E8*E75</f>
        <v>0.85180637332187625</v>
      </c>
      <c r="F9" t="s">
        <v>84</v>
      </c>
    </row>
    <row r="10" spans="1:6" x14ac:dyDescent="0.2">
      <c r="A10" t="s">
        <v>4</v>
      </c>
      <c r="B10" t="s">
        <v>23</v>
      </c>
      <c r="C10" t="s">
        <v>47</v>
      </c>
      <c r="D10" s="1" t="s">
        <v>6</v>
      </c>
      <c r="E10" s="1">
        <f>E8*E70</f>
        <v>1.3056000000000001</v>
      </c>
      <c r="F10" t="s">
        <v>80</v>
      </c>
    </row>
    <row r="11" spans="1:6" x14ac:dyDescent="0.2">
      <c r="A11" t="s">
        <v>2</v>
      </c>
      <c r="B11" t="s">
        <v>23</v>
      </c>
      <c r="C11" t="s">
        <v>47</v>
      </c>
      <c r="D11" s="1" t="s">
        <v>5</v>
      </c>
      <c r="E11" s="1">
        <v>0.92</v>
      </c>
      <c r="F11" t="s">
        <v>66</v>
      </c>
    </row>
    <row r="12" spans="1:6" x14ac:dyDescent="0.2">
      <c r="A12" t="s">
        <v>7</v>
      </c>
      <c r="B12" t="s">
        <v>23</v>
      </c>
      <c r="C12" t="s">
        <v>47</v>
      </c>
      <c r="D12" s="1" t="s">
        <v>6</v>
      </c>
      <c r="E12" s="6">
        <f>E21+E11</f>
        <v>4.32</v>
      </c>
      <c r="F12" t="s">
        <v>77</v>
      </c>
    </row>
    <row r="13" spans="1:6" x14ac:dyDescent="0.2">
      <c r="A13" t="s">
        <v>8</v>
      </c>
      <c r="B13" t="s">
        <v>23</v>
      </c>
      <c r="C13" t="s">
        <v>47</v>
      </c>
      <c r="D13" s="1" t="s">
        <v>5</v>
      </c>
      <c r="E13" s="1">
        <v>0</v>
      </c>
    </row>
    <row r="14" spans="1:6" x14ac:dyDescent="0.2">
      <c r="A14" t="s">
        <v>9</v>
      </c>
      <c r="B14" t="s">
        <v>23</v>
      </c>
      <c r="C14" t="s">
        <v>47</v>
      </c>
      <c r="D14" s="9" t="s">
        <v>6</v>
      </c>
      <c r="E14" s="10">
        <f>E12+E9</f>
        <v>5.1718063733218766</v>
      </c>
      <c r="F14" t="s">
        <v>93</v>
      </c>
    </row>
    <row r="15" spans="1:6" x14ac:dyDescent="0.2">
      <c r="A15" t="s">
        <v>30</v>
      </c>
      <c r="B15" t="s">
        <v>23</v>
      </c>
      <c r="C15" t="s">
        <v>47</v>
      </c>
      <c r="D15" s="1" t="s">
        <v>5</v>
      </c>
      <c r="E15" s="1">
        <v>7.93</v>
      </c>
      <c r="F15" t="s">
        <v>87</v>
      </c>
    </row>
    <row r="16" spans="1:6" x14ac:dyDescent="0.2">
      <c r="A16" t="s">
        <v>10</v>
      </c>
      <c r="B16" t="s">
        <v>23</v>
      </c>
      <c r="C16" t="s">
        <v>47</v>
      </c>
      <c r="D16" s="1" t="s">
        <v>6</v>
      </c>
      <c r="E16" s="6">
        <f>E12-E10</f>
        <v>3.0144000000000002</v>
      </c>
      <c r="F16" t="s">
        <v>76</v>
      </c>
    </row>
    <row r="17" spans="1:6" x14ac:dyDescent="0.2">
      <c r="A17" t="s">
        <v>12</v>
      </c>
      <c r="B17" t="s">
        <v>23</v>
      </c>
      <c r="C17" t="s">
        <v>47</v>
      </c>
      <c r="D17" s="1" t="s">
        <v>6</v>
      </c>
      <c r="E17" s="6">
        <f>E25-E24+E10+E13-E12</f>
        <v>2.9821136548518297</v>
      </c>
      <c r="F17" t="s">
        <v>75</v>
      </c>
    </row>
    <row r="18" spans="1:6" x14ac:dyDescent="0.2">
      <c r="D18" s="2"/>
      <c r="E18" s="8"/>
    </row>
    <row r="19" spans="1:6" x14ac:dyDescent="0.2">
      <c r="A19" t="s">
        <v>88</v>
      </c>
      <c r="B19" t="s">
        <v>47</v>
      </c>
      <c r="C19" t="s">
        <v>91</v>
      </c>
      <c r="D19" s="1" t="s">
        <v>5</v>
      </c>
      <c r="E19" s="6">
        <v>1.25</v>
      </c>
      <c r="F19" t="s">
        <v>89</v>
      </c>
    </row>
    <row r="20" spans="1:6" x14ac:dyDescent="0.2">
      <c r="A20" t="s">
        <v>90</v>
      </c>
      <c r="B20" t="s">
        <v>47</v>
      </c>
      <c r="C20" t="s">
        <v>91</v>
      </c>
      <c r="D20" s="1" t="s">
        <v>5</v>
      </c>
      <c r="E20" s="6">
        <f>E8*E19</f>
        <v>13.600000000000001</v>
      </c>
      <c r="F20" t="s">
        <v>92</v>
      </c>
    </row>
    <row r="21" spans="1:6" x14ac:dyDescent="0.2">
      <c r="D21" s="1" t="s">
        <v>6</v>
      </c>
      <c r="E21" s="6">
        <f>E20/4</f>
        <v>3.4000000000000004</v>
      </c>
      <c r="F21" t="s">
        <v>94</v>
      </c>
    </row>
    <row r="22" spans="1:6" x14ac:dyDescent="0.2">
      <c r="D22" s="2"/>
      <c r="E22" s="8"/>
    </row>
    <row r="24" spans="1:6" x14ac:dyDescent="0.2">
      <c r="A24" t="s">
        <v>15</v>
      </c>
      <c r="B24" t="s">
        <v>23</v>
      </c>
      <c r="C24" t="s">
        <v>50</v>
      </c>
      <c r="D24" s="1" t="s">
        <v>5</v>
      </c>
      <c r="E24" s="1">
        <v>0</v>
      </c>
      <c r="F24" t="s">
        <v>85</v>
      </c>
    </row>
    <row r="25" spans="1:6" x14ac:dyDescent="0.2">
      <c r="A25" t="s">
        <v>13</v>
      </c>
      <c r="B25" t="s">
        <v>23</v>
      </c>
      <c r="C25" t="s">
        <v>50</v>
      </c>
      <c r="D25" s="1" t="s">
        <v>6</v>
      </c>
      <c r="E25" s="4">
        <f>E29/(1-E28*E2/60)</f>
        <v>5.9965136548518299</v>
      </c>
      <c r="F25" t="s">
        <v>69</v>
      </c>
    </row>
    <row r="26" spans="1:6" x14ac:dyDescent="0.2">
      <c r="A26" t="s">
        <v>28</v>
      </c>
      <c r="B26" t="s">
        <v>23</v>
      </c>
      <c r="C26" t="s">
        <v>50</v>
      </c>
      <c r="D26" s="3" t="s">
        <v>5</v>
      </c>
      <c r="E26" s="3">
        <v>5</v>
      </c>
      <c r="F26" s="3" t="s">
        <v>29</v>
      </c>
    </row>
    <row r="27" spans="1:6" x14ac:dyDescent="0.2">
      <c r="A27" t="s">
        <v>14</v>
      </c>
      <c r="B27" t="s">
        <v>23</v>
      </c>
      <c r="C27" t="s">
        <v>50</v>
      </c>
      <c r="D27" s="1" t="s">
        <v>6</v>
      </c>
      <c r="E27" s="5">
        <f>E25*E28*(E2/60)</f>
        <v>0.83651365485183016</v>
      </c>
    </row>
    <row r="28" spans="1:6" x14ac:dyDescent="0.2">
      <c r="A28" t="s">
        <v>16</v>
      </c>
      <c r="B28" t="s">
        <v>23</v>
      </c>
      <c r="C28" t="s">
        <v>50</v>
      </c>
      <c r="D28" s="3" t="s">
        <v>5</v>
      </c>
      <c r="E28" s="11">
        <v>9.2999999999999999E-2</v>
      </c>
      <c r="F28" t="s">
        <v>97</v>
      </c>
    </row>
    <row r="29" spans="1:6" x14ac:dyDescent="0.2">
      <c r="A29" t="s">
        <v>74</v>
      </c>
      <c r="B29" t="s">
        <v>23</v>
      </c>
      <c r="C29" t="s">
        <v>50</v>
      </c>
      <c r="D29" s="1" t="s">
        <v>6</v>
      </c>
      <c r="E29" s="5">
        <f>E32/(1-E31)</f>
        <v>5.16</v>
      </c>
      <c r="F29" t="s">
        <v>96</v>
      </c>
    </row>
    <row r="30" spans="1:6" x14ac:dyDescent="0.2">
      <c r="A30" t="s">
        <v>19</v>
      </c>
      <c r="B30" t="s">
        <v>23</v>
      </c>
      <c r="C30" t="s">
        <v>50</v>
      </c>
      <c r="D30" s="1" t="s">
        <v>6</v>
      </c>
      <c r="E30" s="6">
        <f>E29-E32</f>
        <v>0</v>
      </c>
      <c r="F30" t="s">
        <v>68</v>
      </c>
    </row>
    <row r="31" spans="1:6" x14ac:dyDescent="0.2">
      <c r="A31" t="s">
        <v>17</v>
      </c>
      <c r="B31" t="s">
        <v>23</v>
      </c>
      <c r="C31" t="s">
        <v>50</v>
      </c>
      <c r="D31" s="1" t="s">
        <v>5</v>
      </c>
      <c r="E31" s="7">
        <v>0</v>
      </c>
      <c r="F31" t="s">
        <v>67</v>
      </c>
    </row>
    <row r="32" spans="1:6" x14ac:dyDescent="0.2">
      <c r="A32" t="s">
        <v>99</v>
      </c>
      <c r="D32" s="1" t="s">
        <v>6</v>
      </c>
      <c r="E32" s="1">
        <f>E33+E36-E35</f>
        <v>5.16</v>
      </c>
      <c r="F32" t="s">
        <v>95</v>
      </c>
    </row>
    <row r="33" spans="1:6" x14ac:dyDescent="0.2">
      <c r="A33" t="s">
        <v>18</v>
      </c>
      <c r="B33" t="s">
        <v>23</v>
      </c>
      <c r="C33" t="s">
        <v>50</v>
      </c>
      <c r="D33" s="1" t="s">
        <v>5</v>
      </c>
      <c r="E33" s="1">
        <v>0.66</v>
      </c>
      <c r="F33" t="s">
        <v>68</v>
      </c>
    </row>
    <row r="35" spans="1:6" x14ac:dyDescent="0.2">
      <c r="A35" t="s">
        <v>20</v>
      </c>
      <c r="B35" t="s">
        <v>23</v>
      </c>
      <c r="C35" t="s">
        <v>46</v>
      </c>
      <c r="D35" s="1" t="s">
        <v>5</v>
      </c>
      <c r="E35" s="1">
        <v>1</v>
      </c>
      <c r="F35" t="s">
        <v>98</v>
      </c>
    </row>
    <row r="36" spans="1:6" x14ac:dyDescent="0.2">
      <c r="A36" t="s">
        <v>0</v>
      </c>
      <c r="B36" t="s">
        <v>23</v>
      </c>
      <c r="D36" s="1" t="s">
        <v>5</v>
      </c>
      <c r="E36" s="1">
        <f>E1</f>
        <v>5.5</v>
      </c>
      <c r="F36" t="s">
        <v>86</v>
      </c>
    </row>
    <row r="37" spans="1:6" x14ac:dyDescent="0.2">
      <c r="A37" t="s">
        <v>21</v>
      </c>
      <c r="B37" t="s">
        <v>23</v>
      </c>
      <c r="D37" s="3" t="s">
        <v>5</v>
      </c>
      <c r="E37" s="3">
        <v>5</v>
      </c>
      <c r="F37" s="3" t="s">
        <v>29</v>
      </c>
    </row>
    <row r="38" spans="1:6" x14ac:dyDescent="0.2">
      <c r="A38" t="s">
        <v>22</v>
      </c>
      <c r="B38" t="s">
        <v>23</v>
      </c>
      <c r="D38" s="3" t="s">
        <v>5</v>
      </c>
      <c r="E38" s="3">
        <v>0</v>
      </c>
      <c r="F38" s="3" t="s">
        <v>100</v>
      </c>
    </row>
    <row r="39" spans="1:6" x14ac:dyDescent="0.2">
      <c r="A39" t="s">
        <v>27</v>
      </c>
      <c r="B39" t="s">
        <v>23</v>
      </c>
      <c r="D39" s="1" t="s">
        <v>5</v>
      </c>
      <c r="E39" s="1">
        <f>E47</f>
        <v>0.5</v>
      </c>
      <c r="F39" t="s">
        <v>101</v>
      </c>
    </row>
    <row r="40" spans="1:6" x14ac:dyDescent="0.2">
      <c r="A40" t="s">
        <v>24</v>
      </c>
      <c r="B40" t="s">
        <v>23</v>
      </c>
      <c r="D40" s="1" t="s">
        <v>6</v>
      </c>
      <c r="E40" s="1">
        <f>E36-E39</f>
        <v>5</v>
      </c>
    </row>
    <row r="41" spans="1:6" x14ac:dyDescent="0.2">
      <c r="A41" t="s">
        <v>26</v>
      </c>
      <c r="B41" t="s">
        <v>23</v>
      </c>
      <c r="D41" s="3" t="s">
        <v>5</v>
      </c>
      <c r="E41" s="3">
        <v>5</v>
      </c>
      <c r="F41" s="3" t="s">
        <v>29</v>
      </c>
    </row>
    <row r="44" spans="1:6" x14ac:dyDescent="0.2">
      <c r="A44" t="s">
        <v>31</v>
      </c>
      <c r="B44" t="s">
        <v>32</v>
      </c>
      <c r="D44" t="s">
        <v>5</v>
      </c>
      <c r="E44">
        <v>0.75</v>
      </c>
      <c r="F44" t="s">
        <v>52</v>
      </c>
    </row>
    <row r="46" spans="1:6" x14ac:dyDescent="0.2">
      <c r="A46" t="s">
        <v>33</v>
      </c>
      <c r="B46" t="s">
        <v>32</v>
      </c>
      <c r="C46" t="s">
        <v>46</v>
      </c>
      <c r="D46" s="1" t="s">
        <v>5</v>
      </c>
      <c r="E46" s="1">
        <v>5.5</v>
      </c>
      <c r="F46" t="s">
        <v>51</v>
      </c>
    </row>
    <row r="47" spans="1:6" x14ac:dyDescent="0.2">
      <c r="A47" t="s">
        <v>34</v>
      </c>
      <c r="B47" t="s">
        <v>32</v>
      </c>
      <c r="C47" t="s">
        <v>46</v>
      </c>
      <c r="D47" s="1" t="s">
        <v>5</v>
      </c>
      <c r="E47" s="1">
        <v>0.5</v>
      </c>
    </row>
    <row r="48" spans="1:6" x14ac:dyDescent="0.2">
      <c r="A48" t="s">
        <v>35</v>
      </c>
      <c r="B48" t="s">
        <v>32</v>
      </c>
      <c r="C48" t="s">
        <v>46</v>
      </c>
      <c r="D48" s="1" t="s">
        <v>6</v>
      </c>
      <c r="E48" s="1">
        <f>E46-E47</f>
        <v>5</v>
      </c>
    </row>
    <row r="50" spans="1:6" x14ac:dyDescent="0.2">
      <c r="A50" t="s">
        <v>30</v>
      </c>
      <c r="B50" t="s">
        <v>32</v>
      </c>
      <c r="C50" t="s">
        <v>47</v>
      </c>
      <c r="D50" s="1" t="s">
        <v>5</v>
      </c>
      <c r="E50" s="1">
        <v>7.93</v>
      </c>
      <c r="F50" s="1" t="s">
        <v>45</v>
      </c>
    </row>
    <row r="51" spans="1:6" x14ac:dyDescent="0.2">
      <c r="A51" t="s">
        <v>36</v>
      </c>
      <c r="B51" t="s">
        <v>32</v>
      </c>
      <c r="C51" t="s">
        <v>47</v>
      </c>
      <c r="D51" s="1" t="s">
        <v>5</v>
      </c>
      <c r="E51" s="1">
        <v>20.5</v>
      </c>
      <c r="F51" s="1" t="s">
        <v>45</v>
      </c>
    </row>
    <row r="52" spans="1:6" x14ac:dyDescent="0.2">
      <c r="A52" t="s">
        <v>102</v>
      </c>
      <c r="B52" t="s">
        <v>32</v>
      </c>
      <c r="C52" t="s">
        <v>47</v>
      </c>
      <c r="D52" s="1" t="s">
        <v>5</v>
      </c>
      <c r="E52" s="1">
        <v>0.12</v>
      </c>
      <c r="F52" s="1" t="s">
        <v>103</v>
      </c>
    </row>
    <row r="54" spans="1:6" x14ac:dyDescent="0.2">
      <c r="A54" t="s">
        <v>39</v>
      </c>
      <c r="B54" t="s">
        <v>32</v>
      </c>
      <c r="C54" t="s">
        <v>49</v>
      </c>
      <c r="D54" s="3" t="s">
        <v>5</v>
      </c>
      <c r="E54" s="3">
        <v>0.92</v>
      </c>
      <c r="F54" s="1" t="s">
        <v>103</v>
      </c>
    </row>
    <row r="55" spans="1:6" x14ac:dyDescent="0.2">
      <c r="A55" t="s">
        <v>40</v>
      </c>
      <c r="B55" t="s">
        <v>32</v>
      </c>
      <c r="C55" t="s">
        <v>49</v>
      </c>
      <c r="D55" s="3" t="s">
        <v>5</v>
      </c>
      <c r="E55" s="3">
        <v>0</v>
      </c>
    </row>
    <row r="56" spans="1:6" x14ac:dyDescent="0.2">
      <c r="A56" t="s">
        <v>41</v>
      </c>
      <c r="B56" t="s">
        <v>32</v>
      </c>
      <c r="C56" t="s">
        <v>49</v>
      </c>
      <c r="D56" s="3" t="s">
        <v>5</v>
      </c>
      <c r="E56" s="3">
        <v>0</v>
      </c>
    </row>
    <row r="57" spans="1:6" x14ac:dyDescent="0.2">
      <c r="D57" s="2"/>
      <c r="E57" s="2"/>
    </row>
    <row r="58" spans="1:6" x14ac:dyDescent="0.2">
      <c r="A58" t="s">
        <v>37</v>
      </c>
      <c r="B58" t="s">
        <v>32</v>
      </c>
      <c r="C58" t="s">
        <v>48</v>
      </c>
      <c r="D58" s="1" t="s">
        <v>6</v>
      </c>
      <c r="E58" s="1">
        <v>6.72</v>
      </c>
      <c r="F58" t="s">
        <v>45</v>
      </c>
    </row>
    <row r="59" spans="1:6" x14ac:dyDescent="0.2">
      <c r="A59" t="s">
        <v>1</v>
      </c>
      <c r="B59" t="s">
        <v>32</v>
      </c>
      <c r="C59" t="s">
        <v>48</v>
      </c>
      <c r="D59" s="1" t="s">
        <v>5</v>
      </c>
      <c r="E59" s="1">
        <v>60</v>
      </c>
      <c r="F59" t="s">
        <v>104</v>
      </c>
    </row>
    <row r="60" spans="1:6" x14ac:dyDescent="0.2">
      <c r="A60" t="s">
        <v>14</v>
      </c>
      <c r="B60" t="s">
        <v>32</v>
      </c>
      <c r="C60" t="s">
        <v>48</v>
      </c>
      <c r="D60" s="1" t="s">
        <v>5</v>
      </c>
      <c r="E60" s="1">
        <v>0.55000000000000004</v>
      </c>
      <c r="F60" t="s">
        <v>103</v>
      </c>
    </row>
    <row r="61" spans="1:6" x14ac:dyDescent="0.2">
      <c r="A61" t="s">
        <v>38</v>
      </c>
      <c r="B61" t="s">
        <v>32</v>
      </c>
      <c r="C61" t="s">
        <v>48</v>
      </c>
      <c r="D61" s="1" t="s">
        <v>6</v>
      </c>
      <c r="E61" s="1">
        <f>E60*(E59/60)</f>
        <v>0.55000000000000004</v>
      </c>
      <c r="F61" t="s">
        <v>105</v>
      </c>
    </row>
    <row r="63" spans="1:6" x14ac:dyDescent="0.2">
      <c r="A63" t="s">
        <v>42</v>
      </c>
      <c r="B63" t="s">
        <v>32</v>
      </c>
      <c r="C63" t="s">
        <v>46</v>
      </c>
      <c r="D63" s="1" t="s">
        <v>6</v>
      </c>
      <c r="E63" s="1">
        <f>E58-E61</f>
        <v>6.17</v>
      </c>
    </row>
    <row r="64" spans="1:6" x14ac:dyDescent="0.2">
      <c r="A64" t="s">
        <v>19</v>
      </c>
      <c r="B64" t="s">
        <v>32</v>
      </c>
      <c r="C64" t="s">
        <v>46</v>
      </c>
      <c r="D64" s="3" t="s">
        <v>5</v>
      </c>
      <c r="E64" s="3">
        <v>0</v>
      </c>
    </row>
    <row r="65" spans="1:6" x14ac:dyDescent="0.2">
      <c r="A65" t="s">
        <v>43</v>
      </c>
      <c r="B65" t="s">
        <v>32</v>
      </c>
      <c r="C65" t="s">
        <v>46</v>
      </c>
      <c r="D65" s="3" t="s">
        <v>5</v>
      </c>
      <c r="E65" s="3">
        <v>0.66</v>
      </c>
    </row>
    <row r="66" spans="1:6" x14ac:dyDescent="0.2">
      <c r="A66" t="s">
        <v>44</v>
      </c>
      <c r="B66" t="s">
        <v>32</v>
      </c>
      <c r="C66" t="s">
        <v>46</v>
      </c>
      <c r="D66" s="3" t="s">
        <v>5</v>
      </c>
      <c r="E66" s="3">
        <v>0</v>
      </c>
    </row>
    <row r="69" spans="1:6" x14ac:dyDescent="0.2">
      <c r="A69" t="s">
        <v>54</v>
      </c>
      <c r="B69" t="s">
        <v>59</v>
      </c>
      <c r="D69" s="1" t="s">
        <v>5</v>
      </c>
      <c r="E69" s="1">
        <v>0.96</v>
      </c>
      <c r="F69" t="s">
        <v>61</v>
      </c>
    </row>
    <row r="70" spans="1:6" x14ac:dyDescent="0.2">
      <c r="D70" s="1"/>
      <c r="E70" s="1">
        <f>E69*16/128</f>
        <v>0.12</v>
      </c>
      <c r="F70" t="s">
        <v>107</v>
      </c>
    </row>
    <row r="71" spans="1:6" x14ac:dyDescent="0.2">
      <c r="A71" t="s">
        <v>55</v>
      </c>
      <c r="B71" t="s">
        <v>59</v>
      </c>
      <c r="D71" s="1" t="s">
        <v>5</v>
      </c>
      <c r="E71" s="1">
        <v>0.58599999999999997</v>
      </c>
      <c r="F71" t="s">
        <v>61</v>
      </c>
    </row>
    <row r="72" spans="1:6" x14ac:dyDescent="0.2">
      <c r="A72" t="s">
        <v>56</v>
      </c>
      <c r="B72" t="s">
        <v>59</v>
      </c>
      <c r="D72" s="1" t="s">
        <v>5</v>
      </c>
      <c r="E72" s="1">
        <v>0.38</v>
      </c>
      <c r="F72" t="s">
        <v>62</v>
      </c>
    </row>
    <row r="73" spans="1:6" x14ac:dyDescent="0.2">
      <c r="A73" t="s">
        <v>57</v>
      </c>
      <c r="B73" t="s">
        <v>59</v>
      </c>
      <c r="D73" s="1" t="s">
        <v>5</v>
      </c>
      <c r="E73" s="1">
        <v>0.65200000000000002</v>
      </c>
      <c r="F73" t="s">
        <v>60</v>
      </c>
    </row>
    <row r="74" spans="1:6" x14ac:dyDescent="0.2">
      <c r="D74" s="1" t="s">
        <v>6</v>
      </c>
      <c r="E74" s="1">
        <f>E73/2.2</f>
        <v>0.29636363636363633</v>
      </c>
      <c r="F74" t="s">
        <v>78</v>
      </c>
    </row>
    <row r="75" spans="1:6" x14ac:dyDescent="0.2">
      <c r="D75" s="1" t="s">
        <v>6</v>
      </c>
      <c r="E75" s="1">
        <f>E74/3.78541</f>
        <v>7.8291026959731266E-2</v>
      </c>
      <c r="F75" t="s">
        <v>79</v>
      </c>
    </row>
    <row r="76" spans="1:6" x14ac:dyDescent="0.2">
      <c r="A76" t="s">
        <v>58</v>
      </c>
      <c r="B76" t="s">
        <v>59</v>
      </c>
      <c r="D76" s="3" t="s">
        <v>5</v>
      </c>
      <c r="E76" s="3">
        <v>0.15</v>
      </c>
      <c r="F76" t="s">
        <v>106</v>
      </c>
    </row>
    <row r="88" spans="1:5" x14ac:dyDescent="0.2">
      <c r="A88" t="s">
        <v>73</v>
      </c>
    </row>
    <row r="89" spans="1:5" x14ac:dyDescent="0.2">
      <c r="A89" t="s">
        <v>14</v>
      </c>
    </row>
    <row r="90" spans="1:5" x14ac:dyDescent="0.2">
      <c r="A90" t="s">
        <v>72</v>
      </c>
      <c r="E90">
        <f>E91/(1-E64)</f>
        <v>6.16</v>
      </c>
    </row>
    <row r="91" spans="1:5" x14ac:dyDescent="0.2">
      <c r="A91" t="s">
        <v>71</v>
      </c>
      <c r="E91">
        <f>E92+E93</f>
        <v>6.16</v>
      </c>
    </row>
    <row r="92" spans="1:5" x14ac:dyDescent="0.2">
      <c r="A92" t="s">
        <v>18</v>
      </c>
      <c r="E92">
        <v>0.66</v>
      </c>
    </row>
    <row r="93" spans="1:5" x14ac:dyDescent="0.2">
      <c r="A93" t="s">
        <v>70</v>
      </c>
      <c r="E93">
        <v>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A367-159C-314A-8D13-998F0146117C}">
  <dimension ref="B3:C12"/>
  <sheetViews>
    <sheetView workbookViewId="0">
      <selection activeCell="B12" sqref="B12"/>
    </sheetView>
  </sheetViews>
  <sheetFormatPr baseColWidth="10" defaultRowHeight="16" x14ac:dyDescent="0.2"/>
  <sheetData>
    <row r="3" spans="2:3" x14ac:dyDescent="0.2">
      <c r="B3">
        <v>0.96</v>
      </c>
      <c r="C3" t="s">
        <v>63</v>
      </c>
    </row>
    <row r="4" spans="2:3" x14ac:dyDescent="0.2">
      <c r="B4">
        <f>B3*16/128</f>
        <v>0.12</v>
      </c>
      <c r="C4" t="s">
        <v>64</v>
      </c>
    </row>
    <row r="5" spans="2:3" x14ac:dyDescent="0.2">
      <c r="B5">
        <v>10.88</v>
      </c>
      <c r="C5" t="s">
        <v>65</v>
      </c>
    </row>
    <row r="6" spans="2:3" x14ac:dyDescent="0.2">
      <c r="B6">
        <f>B4*B5</f>
        <v>1.3056000000000001</v>
      </c>
    </row>
    <row r="9" spans="2:3" x14ac:dyDescent="0.2">
      <c r="B9">
        <v>3.7854100000000002</v>
      </c>
    </row>
    <row r="10" spans="2:3" x14ac:dyDescent="0.2">
      <c r="B10">
        <v>2.2000000000000002</v>
      </c>
    </row>
    <row r="11" spans="2:3" x14ac:dyDescent="0.2">
      <c r="B11">
        <f>B9*B10</f>
        <v>8.3279020000000017</v>
      </c>
    </row>
    <row r="12" spans="2:3" x14ac:dyDescent="0.2">
      <c r="B12">
        <f>1/B11</f>
        <v>0.12007826220817677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Hawse</dc:creator>
  <cp:lastModifiedBy>Alan Hawse</cp:lastModifiedBy>
  <dcterms:created xsi:type="dcterms:W3CDTF">2020-12-14T16:50:44Z</dcterms:created>
  <dcterms:modified xsi:type="dcterms:W3CDTF">2020-12-18T15:51:05Z</dcterms:modified>
</cp:coreProperties>
</file>