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380" yWindow="2280" windowWidth="28800" windowHeight="18000" tabRatio="500" activeTab="3"/>
  </bookViews>
  <sheets>
    <sheet name="bom-options" sheetId="1" r:id="rId1"/>
    <sheet name="LED" sheetId="2" r:id="rId2"/>
    <sheet name="Costs" sheetId="4" r:id="rId3"/>
    <sheet name="Sheet1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5" l="1"/>
  <c r="B28" i="5"/>
  <c r="C27" i="5"/>
  <c r="B14" i="5"/>
  <c r="B13" i="5"/>
  <c r="B15" i="5"/>
  <c r="B16" i="5"/>
  <c r="B17" i="5"/>
  <c r="B18" i="5"/>
  <c r="B19" i="5"/>
  <c r="B20" i="5"/>
  <c r="B21" i="5"/>
  <c r="B22" i="5"/>
  <c r="B23" i="5"/>
  <c r="B24" i="5"/>
  <c r="B25" i="5"/>
  <c r="B26" i="5"/>
  <c r="B11" i="5"/>
  <c r="D13" i="5"/>
  <c r="B12" i="5"/>
  <c r="B2" i="5"/>
  <c r="B3" i="5"/>
  <c r="B4" i="5"/>
  <c r="B5" i="5"/>
  <c r="B6" i="5"/>
  <c r="B7" i="5"/>
  <c r="B8" i="5"/>
  <c r="B9" i="5"/>
  <c r="B10" i="5"/>
  <c r="B18" i="4"/>
  <c r="B7" i="4"/>
  <c r="B10" i="4"/>
  <c r="F10" i="4"/>
  <c r="A4" i="4"/>
  <c r="A1" i="4"/>
  <c r="B3" i="4"/>
  <c r="B4" i="4"/>
  <c r="B5" i="4"/>
  <c r="B6" i="4"/>
  <c r="F8" i="4"/>
  <c r="B8" i="4"/>
  <c r="B9" i="4"/>
  <c r="F11" i="4"/>
  <c r="G11" i="4"/>
  <c r="B11" i="4"/>
  <c r="B13" i="4"/>
  <c r="B14" i="4"/>
  <c r="B19" i="4"/>
  <c r="B20" i="4"/>
  <c r="B21" i="4"/>
  <c r="B12" i="4"/>
  <c r="B23" i="4"/>
  <c r="B24" i="4"/>
  <c r="B15" i="4"/>
  <c r="B16" i="4"/>
  <c r="B17" i="4"/>
  <c r="B25" i="4"/>
  <c r="B26" i="4"/>
  <c r="B27" i="4"/>
  <c r="B28" i="4"/>
  <c r="B29" i="4"/>
  <c r="B30" i="4"/>
  <c r="B31" i="4"/>
  <c r="B32" i="4"/>
  <c r="B33" i="4"/>
  <c r="B1" i="4"/>
  <c r="F29" i="2"/>
  <c r="F27" i="2"/>
  <c r="F25" i="2"/>
  <c r="F24" i="2"/>
  <c r="F8" i="2"/>
  <c r="F9" i="2"/>
  <c r="G15" i="2"/>
  <c r="E5" i="2"/>
  <c r="G12" i="2"/>
  <c r="E4" i="2"/>
  <c r="F16" i="2"/>
  <c r="E3" i="2"/>
  <c r="C6" i="2"/>
  <c r="D6" i="2"/>
  <c r="E6" i="2"/>
  <c r="B6" i="2"/>
</calcChain>
</file>

<file path=xl/sharedStrings.xml><?xml version="1.0" encoding="utf-8"?>
<sst xmlns="http://schemas.openxmlformats.org/spreadsheetml/2006/main" count="231" uniqueCount="172">
  <si>
    <t>LED Driver</t>
  </si>
  <si>
    <t>TLC59116</t>
  </si>
  <si>
    <t>TI</t>
  </si>
  <si>
    <t>On</t>
  </si>
  <si>
    <t>cat9532wi</t>
  </si>
  <si>
    <t>Buzzer</t>
  </si>
  <si>
    <t>PS1740P02E</t>
  </si>
  <si>
    <t>http://www.ti.com/lit/ds/symlink/tlc59116.pdf</t>
  </si>
  <si>
    <t>Datasheet</t>
  </si>
  <si>
    <t>Part #</t>
  </si>
  <si>
    <t>MFG</t>
  </si>
  <si>
    <t>1$</t>
  </si>
  <si>
    <t>100$</t>
  </si>
  <si>
    <t>Package</t>
  </si>
  <si>
    <t>Arrow</t>
  </si>
  <si>
    <t>https://www.arrow.com/en/products/cat9532wi/on-semiconductor</t>
  </si>
  <si>
    <t>soic-24</t>
  </si>
  <si>
    <t>https://www.arrow.com/en/products/ps1740p02e/tdk</t>
  </si>
  <si>
    <t>Product page</t>
  </si>
  <si>
    <t>qfn</t>
  </si>
  <si>
    <t>https://www.arrow.com/en/products/tlc59116firhbr/texas-instruments</t>
  </si>
  <si>
    <t>Motor</t>
  </si>
  <si>
    <t>https://www.adafruit.com/product/711</t>
  </si>
  <si>
    <t>Motor Driver</t>
  </si>
  <si>
    <t>Ti</t>
  </si>
  <si>
    <t>http://www.ti.com/lit/ds/symlink/drv8833.pdf</t>
  </si>
  <si>
    <t>drv8833</t>
  </si>
  <si>
    <t>https://www.arrow.com/en/products/drv8833pwp/texas-instruments</t>
  </si>
  <si>
    <t>htssop</t>
  </si>
  <si>
    <t>Diodes Inc</t>
  </si>
  <si>
    <t>ZXBM5210-S-13</t>
  </si>
  <si>
    <t>https://www.arrow.com/en/products/zxbm5210-s-13/diodes-incorporated</t>
  </si>
  <si>
    <t>sop-8</t>
  </si>
  <si>
    <t>sop-10</t>
  </si>
  <si>
    <t>LB1846MC-AH</t>
  </si>
  <si>
    <t>https://www.arrow.com/en/products/lb1846mc-ah/on-semiconductor</t>
  </si>
  <si>
    <t>http://www.onsemi.cn/pub_link/Collateral/ENA2016-D.PDF</t>
  </si>
  <si>
    <t>Supply</t>
  </si>
  <si>
    <t>Forward Voltage</t>
  </si>
  <si>
    <t>Forward current</t>
  </si>
  <si>
    <t>Resistor</t>
  </si>
  <si>
    <t>http://www.onsemi.com/PowerSolutions/product.do?id=CAT9532</t>
  </si>
  <si>
    <t>http://www.onsemi.com/pub_link/Collateral/CAT9532-D.PDF</t>
  </si>
  <si>
    <t>http://www.ti.com/product/TLC59116/description</t>
  </si>
  <si>
    <t>Linear</t>
  </si>
  <si>
    <t>http://www.linear.com/product/LTC3220</t>
  </si>
  <si>
    <t>http://cds.linear.com/docs/en/datasheet/32201fd.pdf</t>
  </si>
  <si>
    <t>qfn-28</t>
  </si>
  <si>
    <t>ltc3220</t>
  </si>
  <si>
    <t>cat4016</t>
  </si>
  <si>
    <t>http://www.onsemi.com/pub_link/Collateral/CAT4016-D.PDF</t>
  </si>
  <si>
    <t>constant current</t>
  </si>
  <si>
    <t>constant current + blinking</t>
  </si>
  <si>
    <t>cat9552</t>
  </si>
  <si>
    <t>Not constant current</t>
  </si>
  <si>
    <t>http://www.onsemi.com/pub_link/Collateral/CAT9552-D.PDF</t>
  </si>
  <si>
    <t>cat4016-T2</t>
  </si>
  <si>
    <t>https://www.arrow.com/en/products/cat4016y-t2/on-semiconductor</t>
  </si>
  <si>
    <t>http://www.onsemi.com/PowerSolutions/product.do?id=CAT4016</t>
  </si>
  <si>
    <t>soic-24w</t>
  </si>
  <si>
    <t>x</t>
  </si>
  <si>
    <t>Toshiba</t>
  </si>
  <si>
    <t>TB6612FNG</t>
  </si>
  <si>
    <t>https://www.arrow.com/en/products/tb6612fngc8el/toshiba</t>
  </si>
  <si>
    <t>Dual</t>
  </si>
  <si>
    <t>ssop-24</t>
  </si>
  <si>
    <t>http://toshiba.semicon-storage.com/ap-en/product/linear/motordriver/detail.TB6612FNG.html</t>
  </si>
  <si>
    <t>https://toshiba.semicon-storage.com/info/docget.jsp?did=10660&amp;prodName=TB6612FNG</t>
  </si>
  <si>
    <t>High resistor</t>
  </si>
  <si>
    <t>Low resistor</t>
  </si>
  <si>
    <t>Vr</t>
  </si>
  <si>
    <t>Vf</t>
  </si>
  <si>
    <t>High</t>
  </si>
  <si>
    <t>Low</t>
  </si>
  <si>
    <t>IO</t>
  </si>
  <si>
    <t>R=</t>
  </si>
  <si>
    <t>capsense button</t>
  </si>
  <si>
    <t>motor</t>
  </si>
  <si>
    <t>hbridge caps</t>
  </si>
  <si>
    <t>hbridge</t>
  </si>
  <si>
    <t>power connector</t>
  </si>
  <si>
    <t>wall wart</t>
  </si>
  <si>
    <t>buzzer</t>
  </si>
  <si>
    <t>p4ble</t>
  </si>
  <si>
    <t>pcb</t>
  </si>
  <si>
    <t>lcd cable</t>
  </si>
  <si>
    <t>lcd</t>
  </si>
  <si>
    <t>acceleromter caps</t>
  </si>
  <si>
    <t>acceleromter</t>
  </si>
  <si>
    <t>diodes</t>
  </si>
  <si>
    <t>switch connectors</t>
  </si>
  <si>
    <t>switch</t>
  </si>
  <si>
    <t>led resistors</t>
  </si>
  <si>
    <t>led connectors</t>
  </si>
  <si>
    <t>led drivers</t>
  </si>
  <si>
    <t>led</t>
  </si>
  <si>
    <t>cost per</t>
  </si>
  <si>
    <t>#</t>
  </si>
  <si>
    <t>Pins</t>
  </si>
  <si>
    <t>Led Wire</t>
  </si>
  <si>
    <t>Switch Wires</t>
  </si>
  <si>
    <t>Motor Wire</t>
  </si>
  <si>
    <t>Function</t>
  </si>
  <si>
    <t>LED</t>
  </si>
  <si>
    <t>SWITCH</t>
  </si>
  <si>
    <t>BUZZER</t>
  </si>
  <si>
    <t>ACCEL</t>
  </si>
  <si>
    <t>MOTOR</t>
  </si>
  <si>
    <t>LCD</t>
  </si>
  <si>
    <t>PCB</t>
  </si>
  <si>
    <t>PSoC</t>
  </si>
  <si>
    <t>POWER</t>
  </si>
  <si>
    <t>CAPSENSE</t>
  </si>
  <si>
    <t>Box</t>
  </si>
  <si>
    <t>BOX</t>
  </si>
  <si>
    <t>MMA8652FCR1</t>
  </si>
  <si>
    <t>Acceleromter</t>
  </si>
  <si>
    <t>nxp</t>
  </si>
  <si>
    <t>mma8452q</t>
  </si>
  <si>
    <t>https://www.arrow.com/en/products/mma8452qt/nxp-semiconductors</t>
  </si>
  <si>
    <t>https://www.arrow.com/en/products/pca9306dp-t/nxp-semiconductors</t>
  </si>
  <si>
    <t>level translator</t>
  </si>
  <si>
    <t>PCA9306DP-T</t>
  </si>
  <si>
    <t>regulator</t>
  </si>
  <si>
    <t>lm317</t>
  </si>
  <si>
    <t>UB-M5BR-DM14</t>
  </si>
  <si>
    <t>USB Connector</t>
  </si>
  <si>
    <t>12 mm Buzzer</t>
  </si>
  <si>
    <t>digikey</t>
  </si>
  <si>
    <t>adafruit</t>
  </si>
  <si>
    <t>arrow</t>
  </si>
  <si>
    <t>sparkfun</t>
  </si>
  <si>
    <t>2.2K 0805 Resistor</t>
  </si>
  <si>
    <t>schematic page</t>
  </si>
  <si>
    <t>total</t>
  </si>
  <si>
    <t>reset switch</t>
  </si>
  <si>
    <t>xres pullup 0805 10K</t>
  </si>
  <si>
    <t>CYBLE-014008-00</t>
  </si>
  <si>
    <t>lcd connector</t>
  </si>
  <si>
    <t>mp3 connector</t>
  </si>
  <si>
    <t>C</t>
  </si>
  <si>
    <t>455-1721-ND</t>
  </si>
  <si>
    <t>1655-1359-1-ND</t>
  </si>
  <si>
    <t>switch diodes</t>
  </si>
  <si>
    <t>leds</t>
  </si>
  <si>
    <t>mma8452Q</t>
  </si>
  <si>
    <t>accelerometer</t>
  </si>
  <si>
    <t>pca9306</t>
  </si>
  <si>
    <t>i2c level shifter</t>
  </si>
  <si>
    <t>mosfet</t>
  </si>
  <si>
    <t>led resistors - 0805 330Ohm</t>
  </si>
  <si>
    <t>455-1642-ND</t>
  </si>
  <si>
    <t>accel 01 uF 0805 capacitor</t>
  </si>
  <si>
    <t>accel 4.7uF 0805 capcitor</t>
  </si>
  <si>
    <t>MMA8452QR1CT-ND</t>
  </si>
  <si>
    <t>voltage regulator</t>
  </si>
  <si>
    <t>cap 0.1uF 0805</t>
  </si>
  <si>
    <t>cap 1uF 0805</t>
  </si>
  <si>
    <t>resistor 0805 1.8K</t>
  </si>
  <si>
    <t>resistor 0805 1.2K</t>
  </si>
  <si>
    <t>AZ1117CH-3.3TRG1DICT-ND</t>
  </si>
  <si>
    <t>level pullups 0805 10K</t>
  </si>
  <si>
    <t>DMG1012UW-7DICT-ND</t>
  </si>
  <si>
    <t>capsense resistors 0805 560ohm</t>
  </si>
  <si>
    <t>switches</t>
  </si>
  <si>
    <t>COM-08720</t>
  </si>
  <si>
    <t>PS1240</t>
  </si>
  <si>
    <t>PID:297</t>
  </si>
  <si>
    <t>PID: 820</t>
  </si>
  <si>
    <t>568-4243-1-ND</t>
  </si>
  <si>
    <t>Wire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</si>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</sst>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9"/>
    <xf numFmtId="164" fontId="0" fillId="0" borderId="0" xfId="0" applyNumberFormat="1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ear.com/product/LTC3220" TargetMode="External"/><Relationship Id="rId4" Type="http://schemas.openxmlformats.org/officeDocument/2006/relationships/hyperlink" Target="http://www.ti.com/lit/ds/symlink/tlc59116.pdf" TargetMode="External"/><Relationship Id="rId5" Type="http://schemas.openxmlformats.org/officeDocument/2006/relationships/hyperlink" Target="http://www.onsemi.com/pub_link/Collateral/CAT9532-D.PDF" TargetMode="External"/><Relationship Id="rId6" Type="http://schemas.openxmlformats.org/officeDocument/2006/relationships/hyperlink" Target="http://cds.linear.com/docs/en/datasheet/32201fd.pdf" TargetMode="External"/><Relationship Id="rId7" Type="http://schemas.openxmlformats.org/officeDocument/2006/relationships/hyperlink" Target="http://www.onsemi.com/pub_link/Collateral/CAT4016-D.PDF" TargetMode="External"/><Relationship Id="rId1" Type="http://schemas.openxmlformats.org/officeDocument/2006/relationships/hyperlink" Target="http://www.ti.com/product/TLC59116/description" TargetMode="External"/><Relationship Id="rId2" Type="http://schemas.openxmlformats.org/officeDocument/2006/relationships/hyperlink" Target="http://www.onsemi.com/PowerSolutions/product.do?id=CAT9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7" sqref="E17:E21"/>
    </sheetView>
  </sheetViews>
  <sheetFormatPr baseColWidth="10" defaultRowHeight="15" x14ac:dyDescent="0"/>
  <cols>
    <col min="2" max="3" width="17.6640625" customWidth="1"/>
    <col min="4" max="4" width="14.1640625" bestFit="1" customWidth="1"/>
    <col min="6" max="6" width="13.33203125" customWidth="1"/>
    <col min="9" max="9" width="13.83203125" customWidth="1"/>
    <col min="11" max="11" width="23.1640625" bestFit="1" customWidth="1"/>
  </cols>
  <sheetData>
    <row r="1" spans="1:11">
      <c r="C1" t="s">
        <v>10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18</v>
      </c>
      <c r="J1" t="s">
        <v>8</v>
      </c>
    </row>
    <row r="2" spans="1:11">
      <c r="B2" t="s">
        <v>0</v>
      </c>
      <c r="C2" t="s">
        <v>2</v>
      </c>
      <c r="D2" t="s">
        <v>1</v>
      </c>
      <c r="E2">
        <v>2.2400000000000002</v>
      </c>
      <c r="F2">
        <v>1.34</v>
      </c>
      <c r="G2" t="s">
        <v>19</v>
      </c>
      <c r="H2" t="s">
        <v>20</v>
      </c>
      <c r="I2" s="1" t="s">
        <v>43</v>
      </c>
      <c r="J2" s="1" t="s">
        <v>7</v>
      </c>
      <c r="K2" t="s">
        <v>52</v>
      </c>
    </row>
    <row r="3" spans="1:11">
      <c r="B3" t="s">
        <v>0</v>
      </c>
      <c r="C3" t="s">
        <v>3</v>
      </c>
      <c r="D3" t="s">
        <v>4</v>
      </c>
      <c r="E3">
        <v>1.1100000000000001</v>
      </c>
      <c r="F3">
        <v>0.443</v>
      </c>
      <c r="G3" t="s">
        <v>16</v>
      </c>
      <c r="H3" t="s">
        <v>15</v>
      </c>
      <c r="I3" s="1" t="s">
        <v>41</v>
      </c>
      <c r="J3" s="1" t="s">
        <v>42</v>
      </c>
      <c r="K3" t="s">
        <v>54</v>
      </c>
    </row>
    <row r="4" spans="1:11">
      <c r="B4" t="s">
        <v>0</v>
      </c>
      <c r="C4" t="s">
        <v>44</v>
      </c>
      <c r="D4" t="s">
        <v>48</v>
      </c>
      <c r="E4">
        <v>3.36</v>
      </c>
      <c r="F4">
        <v>2.85</v>
      </c>
      <c r="G4" t="s">
        <v>47</v>
      </c>
      <c r="I4" s="1" t="s">
        <v>45</v>
      </c>
      <c r="J4" s="1" t="s">
        <v>46</v>
      </c>
      <c r="K4" t="s">
        <v>52</v>
      </c>
    </row>
    <row r="5" spans="1:11">
      <c r="B5" t="s">
        <v>0</v>
      </c>
      <c r="C5" t="s">
        <v>3</v>
      </c>
      <c r="D5" t="s">
        <v>49</v>
      </c>
      <c r="E5">
        <v>1.4</v>
      </c>
      <c r="F5">
        <v>1.04</v>
      </c>
      <c r="G5" t="s">
        <v>16</v>
      </c>
      <c r="J5" s="1" t="s">
        <v>50</v>
      </c>
      <c r="K5" t="s">
        <v>51</v>
      </c>
    </row>
    <row r="6" spans="1:11">
      <c r="B6" t="s">
        <v>0</v>
      </c>
      <c r="C6" t="s">
        <v>3</v>
      </c>
      <c r="D6" t="s">
        <v>53</v>
      </c>
      <c r="J6" t="s">
        <v>55</v>
      </c>
      <c r="K6" t="s">
        <v>54</v>
      </c>
    </row>
    <row r="7" spans="1:11">
      <c r="A7" t="s">
        <v>60</v>
      </c>
      <c r="B7" t="s">
        <v>0</v>
      </c>
      <c r="C7" t="s">
        <v>3</v>
      </c>
      <c r="D7" t="s">
        <v>56</v>
      </c>
      <c r="E7">
        <v>1.41</v>
      </c>
      <c r="F7">
        <v>1.04</v>
      </c>
      <c r="G7" t="s">
        <v>59</v>
      </c>
      <c r="H7" t="s">
        <v>57</v>
      </c>
      <c r="I7" t="s">
        <v>58</v>
      </c>
      <c r="J7" t="s">
        <v>50</v>
      </c>
    </row>
    <row r="9" spans="1:11">
      <c r="B9" t="s">
        <v>23</v>
      </c>
      <c r="C9" t="s">
        <v>61</v>
      </c>
      <c r="D9" t="s">
        <v>62</v>
      </c>
      <c r="E9">
        <v>1.732</v>
      </c>
      <c r="F9">
        <v>1.4850000000000001</v>
      </c>
      <c r="G9" t="s">
        <v>65</v>
      </c>
      <c r="H9" t="s">
        <v>63</v>
      </c>
      <c r="I9" t="s">
        <v>66</v>
      </c>
      <c r="J9" t="s">
        <v>67</v>
      </c>
      <c r="K9" t="s">
        <v>64</v>
      </c>
    </row>
    <row r="10" spans="1:11">
      <c r="B10" t="s">
        <v>23</v>
      </c>
      <c r="C10" t="s">
        <v>24</v>
      </c>
      <c r="D10" t="s">
        <v>26</v>
      </c>
      <c r="E10">
        <v>1.73</v>
      </c>
      <c r="F10">
        <v>1.56</v>
      </c>
      <c r="G10" t="s">
        <v>28</v>
      </c>
      <c r="H10" t="s">
        <v>27</v>
      </c>
      <c r="J10" t="s">
        <v>25</v>
      </c>
    </row>
    <row r="11" spans="1:11">
      <c r="B11" t="s">
        <v>23</v>
      </c>
      <c r="C11" t="s">
        <v>29</v>
      </c>
      <c r="D11" t="s">
        <v>30</v>
      </c>
      <c r="E11">
        <v>1.02</v>
      </c>
      <c r="F11">
        <v>0.68830000000000002</v>
      </c>
      <c r="G11" t="s">
        <v>32</v>
      </c>
      <c r="H11" t="s">
        <v>31</v>
      </c>
    </row>
    <row r="12" spans="1:11">
      <c r="B12" t="s">
        <v>23</v>
      </c>
      <c r="C12" t="s">
        <v>3</v>
      </c>
      <c r="D12" t="s">
        <v>34</v>
      </c>
      <c r="E12">
        <v>1.59</v>
      </c>
      <c r="F12">
        <v>1.1599999999999999</v>
      </c>
      <c r="G12" t="s">
        <v>33</v>
      </c>
      <c r="H12" t="s">
        <v>35</v>
      </c>
      <c r="J12" t="s">
        <v>36</v>
      </c>
    </row>
    <row r="13" spans="1:11">
      <c r="B13" t="s">
        <v>5</v>
      </c>
      <c r="D13" t="s">
        <v>6</v>
      </c>
      <c r="E13">
        <v>0.80330000000000001</v>
      </c>
      <c r="F13">
        <v>0.68310000000000004</v>
      </c>
      <c r="H13" t="s">
        <v>17</v>
      </c>
    </row>
    <row r="16" spans="1:11">
      <c r="B16" t="s">
        <v>21</v>
      </c>
      <c r="J16" t="s">
        <v>22</v>
      </c>
    </row>
    <row r="18" spans="2:8">
      <c r="B18" t="s">
        <v>116</v>
      </c>
      <c r="C18" t="s">
        <v>117</v>
      </c>
      <c r="D18" t="s">
        <v>118</v>
      </c>
      <c r="E18">
        <v>1.3</v>
      </c>
      <c r="F18">
        <v>0.85</v>
      </c>
      <c r="H18" t="s">
        <v>119</v>
      </c>
    </row>
    <row r="19" spans="2:8">
      <c r="B19" t="s">
        <v>121</v>
      </c>
      <c r="D19" t="s">
        <v>122</v>
      </c>
      <c r="E19">
        <v>0.73</v>
      </c>
      <c r="F19">
        <v>0.48</v>
      </c>
      <c r="H19" t="s">
        <v>120</v>
      </c>
    </row>
    <row r="20" spans="2:8">
      <c r="B20" t="s">
        <v>123</v>
      </c>
      <c r="D20" t="s">
        <v>124</v>
      </c>
      <c r="E20">
        <v>0.45</v>
      </c>
      <c r="F20">
        <v>0.28999999999999998</v>
      </c>
    </row>
  </sheetData>
  <hyperlinks>
    <hyperlink ref="I2" r:id="rId1"/>
    <hyperlink ref="I3" r:id="rId2"/>
    <hyperlink ref="I4" r:id="rId3"/>
    <hyperlink ref="J2" r:id="rId4"/>
    <hyperlink ref="J3" r:id="rId5"/>
    <hyperlink ref="J4" r:id="rId6"/>
    <hyperlink ref="J5" r:id="rId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29" sqref="F29"/>
    </sheetView>
  </sheetViews>
  <sheetFormatPr baseColWidth="10" defaultRowHeight="15" x14ac:dyDescent="0"/>
  <cols>
    <col min="1" max="1" width="14.6640625" bestFit="1" customWidth="1"/>
  </cols>
  <sheetData>
    <row r="1" spans="1:7">
      <c r="A1" t="s">
        <v>37</v>
      </c>
      <c r="B1">
        <v>5</v>
      </c>
      <c r="C1">
        <v>5</v>
      </c>
      <c r="D1">
        <v>5</v>
      </c>
      <c r="E1">
        <v>5.5</v>
      </c>
    </row>
    <row r="2" spans="1:7">
      <c r="A2" t="s">
        <v>38</v>
      </c>
      <c r="B2">
        <v>3.2</v>
      </c>
      <c r="C2">
        <v>2.1</v>
      </c>
      <c r="D2">
        <v>1.8</v>
      </c>
      <c r="E2">
        <v>3</v>
      </c>
    </row>
    <row r="3" spans="1:7">
      <c r="A3" t="s">
        <v>39</v>
      </c>
      <c r="B3">
        <v>0.02</v>
      </c>
      <c r="C3">
        <v>0.02</v>
      </c>
      <c r="D3">
        <v>0.02</v>
      </c>
      <c r="E3">
        <f>0.025/4</f>
        <v>6.2500000000000003E-3</v>
      </c>
    </row>
    <row r="4" spans="1:7">
      <c r="A4" t="s">
        <v>68</v>
      </c>
      <c r="B4">
        <v>50</v>
      </c>
      <c r="C4">
        <v>0</v>
      </c>
      <c r="D4">
        <v>0</v>
      </c>
      <c r="E4" s="2">
        <f>G12</f>
        <v>179.02121848739495</v>
      </c>
    </row>
    <row r="5" spans="1:7">
      <c r="A5" t="s">
        <v>69</v>
      </c>
      <c r="B5">
        <v>10</v>
      </c>
      <c r="C5">
        <v>0</v>
      </c>
      <c r="D5">
        <v>0</v>
      </c>
      <c r="E5" s="2">
        <f>G15</f>
        <v>42.793172268907561</v>
      </c>
    </row>
    <row r="6" spans="1:7">
      <c r="A6" t="s">
        <v>40</v>
      </c>
      <c r="B6">
        <f>(B1-B2)/B3-B4-B5</f>
        <v>29.999999999999986</v>
      </c>
      <c r="C6">
        <f t="shared" ref="C6:E6" si="0">(C1-C2)/C3-C4-C5</f>
        <v>145</v>
      </c>
      <c r="D6">
        <f t="shared" si="0"/>
        <v>160</v>
      </c>
      <c r="E6" s="2">
        <f t="shared" si="0"/>
        <v>178.18560924369748</v>
      </c>
    </row>
    <row r="8" spans="1:7">
      <c r="F8">
        <f>F14/F18</f>
        <v>5.3513209668353007E-3</v>
      </c>
    </row>
    <row r="9" spans="1:7">
      <c r="E9" t="s">
        <v>74</v>
      </c>
      <c r="F9">
        <f>F8*4</f>
        <v>2.1405283867341203E-2</v>
      </c>
    </row>
    <row r="12" spans="1:7">
      <c r="E12" t="s">
        <v>72</v>
      </c>
      <c r="F12">
        <v>0.95799999999999996</v>
      </c>
      <c r="G12">
        <f>F12/F8</f>
        <v>179.02121848739495</v>
      </c>
    </row>
    <row r="13" spans="1:7">
      <c r="E13" t="s">
        <v>71</v>
      </c>
      <c r="F13">
        <v>2.7</v>
      </c>
    </row>
    <row r="14" spans="1:7">
      <c r="E14" t="s">
        <v>70</v>
      </c>
      <c r="F14">
        <v>0.95199999999999996</v>
      </c>
    </row>
    <row r="15" spans="1:7">
      <c r="E15" t="s">
        <v>73</v>
      </c>
      <c r="F15">
        <v>0.22900000000000001</v>
      </c>
      <c r="G15">
        <f>F15/F8</f>
        <v>42.793172268907561</v>
      </c>
    </row>
    <row r="16" spans="1:7">
      <c r="F16">
        <f>SUM(F12:F15)</f>
        <v>4.8390000000000004</v>
      </c>
    </row>
    <row r="18" spans="5:8">
      <c r="E18" t="s">
        <v>40</v>
      </c>
      <c r="F18">
        <v>177.9</v>
      </c>
    </row>
    <row r="22" spans="5:8">
      <c r="F22">
        <v>5.5</v>
      </c>
    </row>
    <row r="23" spans="5:8">
      <c r="F23">
        <v>3</v>
      </c>
    </row>
    <row r="24" spans="5:8">
      <c r="F24">
        <f>G24*H24</f>
        <v>1.125</v>
      </c>
      <c r="G24">
        <v>180</v>
      </c>
      <c r="H24">
        <v>6.2500000000000003E-3</v>
      </c>
    </row>
    <row r="25" spans="5:8">
      <c r="F25">
        <f>G25*H25</f>
        <v>0.3125</v>
      </c>
      <c r="G25">
        <v>50</v>
      </c>
      <c r="H25">
        <v>6.2500000000000003E-3</v>
      </c>
    </row>
    <row r="27" spans="5:8">
      <c r="F27">
        <f>F22-F23-F24-F25</f>
        <v>1.0625</v>
      </c>
    </row>
    <row r="29" spans="5:8">
      <c r="E29" t="s">
        <v>75</v>
      </c>
      <c r="F29">
        <f>F27/H24</f>
        <v>170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265" zoomScaleNormal="265" zoomScalePageLayoutView="265" workbookViewId="0"/>
  </sheetViews>
  <sheetFormatPr baseColWidth="10" defaultRowHeight="15" x14ac:dyDescent="0"/>
  <cols>
    <col min="4" max="5" width="13.83203125" customWidth="1"/>
  </cols>
  <sheetData>
    <row r="1" spans="1:7">
      <c r="A1">
        <f>SUM(A3:A33)</f>
        <v>24</v>
      </c>
      <c r="B1">
        <f>SUM(B3:B33)</f>
        <v>34.295000000000002</v>
      </c>
    </row>
    <row r="2" spans="1:7">
      <c r="A2" t="s">
        <v>98</v>
      </c>
      <c r="C2" t="s">
        <v>102</v>
      </c>
      <c r="F2" t="s">
        <v>97</v>
      </c>
      <c r="G2" t="s">
        <v>96</v>
      </c>
    </row>
    <row r="3" spans="1:7">
      <c r="A3">
        <v>8</v>
      </c>
      <c r="B3">
        <f t="shared" ref="B3:B21" si="0">F3*G3</f>
        <v>2.56</v>
      </c>
      <c r="C3" t="s">
        <v>103</v>
      </c>
      <c r="D3" t="s">
        <v>95</v>
      </c>
      <c r="F3">
        <v>16</v>
      </c>
      <c r="G3">
        <v>0.16</v>
      </c>
    </row>
    <row r="4" spans="1:7">
      <c r="A4">
        <f>0</f>
        <v>0</v>
      </c>
      <c r="B4">
        <f t="shared" si="0"/>
        <v>0</v>
      </c>
      <c r="C4" t="s">
        <v>103</v>
      </c>
      <c r="D4" t="s">
        <v>94</v>
      </c>
      <c r="F4">
        <v>0</v>
      </c>
      <c r="G4">
        <v>1.04</v>
      </c>
    </row>
    <row r="5" spans="1:7">
      <c r="A5">
        <v>0</v>
      </c>
      <c r="B5">
        <f t="shared" si="0"/>
        <v>0</v>
      </c>
      <c r="C5" t="s">
        <v>103</v>
      </c>
      <c r="D5" t="s">
        <v>93</v>
      </c>
      <c r="F5">
        <v>0</v>
      </c>
      <c r="G5">
        <v>0.12</v>
      </c>
    </row>
    <row r="6" spans="1:7">
      <c r="A6">
        <v>0</v>
      </c>
      <c r="B6">
        <f t="shared" si="0"/>
        <v>0.12</v>
      </c>
      <c r="C6" t="s">
        <v>103</v>
      </c>
      <c r="D6" t="s">
        <v>92</v>
      </c>
      <c r="F6">
        <v>4</v>
      </c>
      <c r="G6">
        <v>0.03</v>
      </c>
    </row>
    <row r="7" spans="1:7">
      <c r="A7">
        <v>0</v>
      </c>
      <c r="B7">
        <f t="shared" si="0"/>
        <v>1.92</v>
      </c>
      <c r="C7" t="s">
        <v>103</v>
      </c>
      <c r="D7" t="s">
        <v>99</v>
      </c>
      <c r="F7">
        <v>32</v>
      </c>
      <c r="G7">
        <v>0.06</v>
      </c>
    </row>
    <row r="8" spans="1:7">
      <c r="A8">
        <v>6</v>
      </c>
      <c r="B8">
        <f t="shared" si="0"/>
        <v>4.5</v>
      </c>
      <c r="C8" t="s">
        <v>104</v>
      </c>
      <c r="D8" t="s">
        <v>91</v>
      </c>
      <c r="F8">
        <f>9</f>
        <v>9</v>
      </c>
      <c r="G8">
        <v>0.5</v>
      </c>
    </row>
    <row r="9" spans="1:7">
      <c r="A9">
        <v>0</v>
      </c>
      <c r="B9">
        <f t="shared" si="0"/>
        <v>0</v>
      </c>
      <c r="C9" t="s">
        <v>104</v>
      </c>
      <c r="D9" t="s">
        <v>90</v>
      </c>
      <c r="F9">
        <v>0</v>
      </c>
      <c r="G9">
        <v>0.12</v>
      </c>
    </row>
    <row r="10" spans="1:7">
      <c r="A10">
        <v>0</v>
      </c>
      <c r="B10">
        <f t="shared" si="0"/>
        <v>1.08</v>
      </c>
      <c r="C10" t="s">
        <v>104</v>
      </c>
      <c r="D10" t="s">
        <v>100</v>
      </c>
      <c r="F10">
        <f>F8*2</f>
        <v>18</v>
      </c>
      <c r="G10">
        <v>0.06</v>
      </c>
    </row>
    <row r="11" spans="1:7">
      <c r="A11">
        <v>0</v>
      </c>
      <c r="B11">
        <f t="shared" si="0"/>
        <v>0.45</v>
      </c>
      <c r="C11" t="s">
        <v>104</v>
      </c>
      <c r="D11" t="s">
        <v>89</v>
      </c>
      <c r="F11">
        <f>F8</f>
        <v>9</v>
      </c>
      <c r="G11">
        <f>0.05</f>
        <v>0.05</v>
      </c>
    </row>
    <row r="12" spans="1:7">
      <c r="A12">
        <v>2</v>
      </c>
      <c r="B12">
        <f t="shared" si="0"/>
        <v>2</v>
      </c>
      <c r="C12" t="s">
        <v>105</v>
      </c>
      <c r="D12" t="s">
        <v>82</v>
      </c>
      <c r="F12">
        <v>2</v>
      </c>
      <c r="G12">
        <v>1</v>
      </c>
    </row>
    <row r="13" spans="1:7">
      <c r="A13">
        <v>0</v>
      </c>
      <c r="B13">
        <f t="shared" si="0"/>
        <v>2.48</v>
      </c>
      <c r="C13" t="s">
        <v>106</v>
      </c>
      <c r="D13" t="s">
        <v>88</v>
      </c>
      <c r="E13" t="s">
        <v>115</v>
      </c>
      <c r="F13">
        <v>1</v>
      </c>
      <c r="G13">
        <v>2.48</v>
      </c>
    </row>
    <row r="14" spans="1:7">
      <c r="A14">
        <v>0</v>
      </c>
      <c r="B14">
        <f t="shared" si="0"/>
        <v>0</v>
      </c>
      <c r="C14" t="s">
        <v>106</v>
      </c>
      <c r="D14" t="s">
        <v>87</v>
      </c>
    </row>
    <row r="15" spans="1:7">
      <c r="A15">
        <v>4</v>
      </c>
      <c r="B15">
        <f t="shared" si="0"/>
        <v>1.4850000000000001</v>
      </c>
      <c r="C15" t="s">
        <v>107</v>
      </c>
      <c r="D15" t="s">
        <v>79</v>
      </c>
      <c r="E15" t="s">
        <v>62</v>
      </c>
      <c r="F15">
        <v>1</v>
      </c>
      <c r="G15">
        <v>1.4850000000000001</v>
      </c>
    </row>
    <row r="16" spans="1:7">
      <c r="A16">
        <v>0</v>
      </c>
      <c r="B16">
        <f t="shared" si="0"/>
        <v>0</v>
      </c>
      <c r="C16" t="s">
        <v>107</v>
      </c>
      <c r="D16" t="s">
        <v>78</v>
      </c>
    </row>
    <row r="17" spans="1:7">
      <c r="A17">
        <v>0</v>
      </c>
      <c r="B17">
        <f t="shared" si="0"/>
        <v>1.9</v>
      </c>
      <c r="C17" t="s">
        <v>107</v>
      </c>
      <c r="D17" t="s">
        <v>77</v>
      </c>
      <c r="F17">
        <v>2</v>
      </c>
      <c r="G17">
        <v>0.95</v>
      </c>
    </row>
    <row r="18" spans="1:7">
      <c r="B18">
        <f t="shared" si="0"/>
        <v>0.8</v>
      </c>
      <c r="C18" t="s">
        <v>107</v>
      </c>
      <c r="D18" t="s">
        <v>101</v>
      </c>
      <c r="F18">
        <v>4</v>
      </c>
      <c r="G18">
        <v>0.2</v>
      </c>
    </row>
    <row r="19" spans="1:7">
      <c r="A19">
        <v>2</v>
      </c>
      <c r="B19">
        <f t="shared" si="0"/>
        <v>8</v>
      </c>
      <c r="C19" t="s">
        <v>108</v>
      </c>
      <c r="D19" t="s">
        <v>86</v>
      </c>
      <c r="F19">
        <v>1</v>
      </c>
      <c r="G19">
        <v>8</v>
      </c>
    </row>
    <row r="20" spans="1:7">
      <c r="A20">
        <v>0</v>
      </c>
      <c r="B20">
        <f t="shared" si="0"/>
        <v>0.5</v>
      </c>
      <c r="C20" t="s">
        <v>108</v>
      </c>
      <c r="D20" t="s">
        <v>85</v>
      </c>
      <c r="F20">
        <v>1</v>
      </c>
      <c r="G20">
        <v>0.5</v>
      </c>
    </row>
    <row r="21" spans="1:7">
      <c r="A21">
        <v>0</v>
      </c>
      <c r="B21">
        <f t="shared" si="0"/>
        <v>6</v>
      </c>
      <c r="C21" t="s">
        <v>109</v>
      </c>
      <c r="D21" t="s">
        <v>84</v>
      </c>
      <c r="F21">
        <v>1</v>
      </c>
      <c r="G21">
        <v>6</v>
      </c>
    </row>
    <row r="22" spans="1:7">
      <c r="A22">
        <v>0</v>
      </c>
      <c r="B22">
        <v>0</v>
      </c>
      <c r="C22" t="s">
        <v>110</v>
      </c>
      <c r="D22" t="s">
        <v>83</v>
      </c>
      <c r="F22">
        <v>1</v>
      </c>
      <c r="G22">
        <v>0</v>
      </c>
    </row>
    <row r="23" spans="1:7">
      <c r="A23">
        <v>0</v>
      </c>
      <c r="B23">
        <f t="shared" ref="B23:B33" si="1">F23*G23</f>
        <v>0</v>
      </c>
      <c r="C23" t="s">
        <v>111</v>
      </c>
      <c r="D23" t="s">
        <v>81</v>
      </c>
      <c r="F23">
        <v>1</v>
      </c>
      <c r="G23">
        <v>0</v>
      </c>
    </row>
    <row r="24" spans="1:7">
      <c r="A24">
        <v>0</v>
      </c>
      <c r="B24">
        <f t="shared" si="1"/>
        <v>0.5</v>
      </c>
      <c r="C24" t="s">
        <v>111</v>
      </c>
      <c r="D24" t="s">
        <v>80</v>
      </c>
      <c r="F24">
        <v>1</v>
      </c>
      <c r="G24">
        <v>0.5</v>
      </c>
    </row>
    <row r="25" spans="1:7">
      <c r="A25">
        <v>2</v>
      </c>
      <c r="B25">
        <f t="shared" si="1"/>
        <v>0</v>
      </c>
      <c r="C25" t="s">
        <v>112</v>
      </c>
      <c r="D25" t="s">
        <v>76</v>
      </c>
      <c r="F25">
        <v>2</v>
      </c>
      <c r="G25">
        <v>0</v>
      </c>
    </row>
    <row r="26" spans="1:7">
      <c r="A26">
        <v>0</v>
      </c>
      <c r="B26">
        <f t="shared" si="1"/>
        <v>0</v>
      </c>
      <c r="C26" t="s">
        <v>114</v>
      </c>
      <c r="D26" t="s">
        <v>113</v>
      </c>
      <c r="F26">
        <v>1</v>
      </c>
      <c r="G26">
        <v>0</v>
      </c>
    </row>
    <row r="27" spans="1:7">
      <c r="B27">
        <f t="shared" si="1"/>
        <v>0</v>
      </c>
    </row>
    <row r="28" spans="1:7">
      <c r="B28">
        <f t="shared" si="1"/>
        <v>0</v>
      </c>
    </row>
    <row r="29" spans="1:7">
      <c r="B29">
        <f t="shared" si="1"/>
        <v>0</v>
      </c>
    </row>
    <row r="30" spans="1:7">
      <c r="B30">
        <f t="shared" si="1"/>
        <v>0</v>
      </c>
    </row>
    <row r="31" spans="1:7">
      <c r="B31">
        <f t="shared" si="1"/>
        <v>0</v>
      </c>
    </row>
    <row r="32" spans="1:7">
      <c r="B32">
        <f t="shared" si="1"/>
        <v>0</v>
      </c>
    </row>
    <row r="33" spans="2:2">
      <c r="B33">
        <f t="shared" si="1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/>
  </sheetViews>
  <sheetFormatPr baseColWidth="10" defaultRowHeight="15" x14ac:dyDescent="0"/>
  <cols>
    <col min="6" max="6" width="14.6640625" bestFit="1" customWidth="1"/>
    <col min="7" max="7" width="27.83203125" bestFit="1" customWidth="1"/>
    <col min="8" max="8" width="18.5" bestFit="1" customWidth="1"/>
  </cols>
  <sheetData>
    <row r="1" spans="1:11">
      <c r="B1" s="3" t="s">
        <v>134</v>
      </c>
      <c r="C1" s="3" t="s">
        <v>97</v>
      </c>
      <c r="D1" s="3" t="s">
        <v>171</v>
      </c>
      <c r="E1" s="3" t="s">
        <v>133</v>
      </c>
      <c r="F1" s="3" t="s">
        <v>9</v>
      </c>
      <c r="G1" s="3"/>
      <c r="H1" s="3" t="s">
        <v>128</v>
      </c>
      <c r="I1" s="3" t="s">
        <v>129</v>
      </c>
      <c r="J1" s="3" t="s">
        <v>130</v>
      </c>
      <c r="K1" s="3" t="s">
        <v>131</v>
      </c>
    </row>
    <row r="2" spans="1:11">
      <c r="B2">
        <f t="shared" ref="B2:B9" si="0">C2*D2</f>
        <v>0</v>
      </c>
      <c r="C2">
        <v>1</v>
      </c>
      <c r="E2">
        <v>1</v>
      </c>
      <c r="F2" t="s">
        <v>125</v>
      </c>
      <c r="G2" t="s">
        <v>126</v>
      </c>
    </row>
    <row r="3" spans="1:11">
      <c r="A3" t="s">
        <v>140</v>
      </c>
      <c r="B3">
        <f t="shared" si="0"/>
        <v>3</v>
      </c>
      <c r="C3">
        <v>2</v>
      </c>
      <c r="D3">
        <v>1.5</v>
      </c>
      <c r="E3">
        <v>1</v>
      </c>
      <c r="G3" t="s">
        <v>127</v>
      </c>
      <c r="I3" t="s">
        <v>166</v>
      </c>
    </row>
    <row r="4" spans="1:11">
      <c r="A4" t="s">
        <v>140</v>
      </c>
      <c r="B4">
        <f t="shared" si="0"/>
        <v>0.13400000000000001</v>
      </c>
      <c r="C4">
        <v>2</v>
      </c>
      <c r="D4">
        <v>6.7000000000000004E-2</v>
      </c>
      <c r="E4">
        <v>1</v>
      </c>
      <c r="G4" t="s">
        <v>132</v>
      </c>
    </row>
    <row r="5" spans="1:11">
      <c r="A5" t="s">
        <v>140</v>
      </c>
      <c r="B5">
        <f t="shared" si="0"/>
        <v>0.13400000000000001</v>
      </c>
      <c r="C5">
        <v>2</v>
      </c>
      <c r="D5">
        <v>6.7000000000000004E-2</v>
      </c>
      <c r="E5">
        <v>1</v>
      </c>
      <c r="G5" t="s">
        <v>163</v>
      </c>
    </row>
    <row r="6" spans="1:11">
      <c r="A6" t="s">
        <v>140</v>
      </c>
      <c r="B6">
        <f t="shared" si="0"/>
        <v>0.95</v>
      </c>
      <c r="C6">
        <v>1</v>
      </c>
      <c r="D6">
        <v>0.95</v>
      </c>
      <c r="E6">
        <v>1</v>
      </c>
      <c r="G6" t="s">
        <v>135</v>
      </c>
      <c r="K6" t="s">
        <v>165</v>
      </c>
    </row>
    <row r="7" spans="1:11">
      <c r="A7" t="s">
        <v>140</v>
      </c>
      <c r="B7">
        <f t="shared" si="0"/>
        <v>6.7000000000000004E-2</v>
      </c>
      <c r="C7">
        <v>1</v>
      </c>
      <c r="D7">
        <v>6.7000000000000004E-2</v>
      </c>
      <c r="E7">
        <v>1</v>
      </c>
      <c r="G7" t="s">
        <v>136</v>
      </c>
    </row>
    <row r="8" spans="1:11">
      <c r="A8" t="s">
        <v>140</v>
      </c>
      <c r="B8">
        <f t="shared" si="0"/>
        <v>0</v>
      </c>
      <c r="C8">
        <v>1</v>
      </c>
      <c r="E8">
        <v>1</v>
      </c>
      <c r="G8" t="s">
        <v>137</v>
      </c>
    </row>
    <row r="9" spans="1:11">
      <c r="A9" t="s">
        <v>140</v>
      </c>
      <c r="B9">
        <f t="shared" si="0"/>
        <v>0.21</v>
      </c>
      <c r="C9">
        <v>1</v>
      </c>
      <c r="D9">
        <v>0.21</v>
      </c>
      <c r="E9">
        <v>1</v>
      </c>
      <c r="G9" t="s">
        <v>138</v>
      </c>
      <c r="H9" t="s">
        <v>141</v>
      </c>
    </row>
    <row r="10" spans="1:11">
      <c r="A10" t="s">
        <v>140</v>
      </c>
      <c r="B10">
        <f>C10*D10</f>
        <v>0.34</v>
      </c>
      <c r="C10">
        <v>1</v>
      </c>
      <c r="D10">
        <v>0.34</v>
      </c>
      <c r="E10">
        <v>1</v>
      </c>
      <c r="G10" t="s">
        <v>139</v>
      </c>
      <c r="H10" t="s">
        <v>151</v>
      </c>
    </row>
    <row r="11" spans="1:11">
      <c r="A11" t="s">
        <v>140</v>
      </c>
      <c r="B11">
        <f>C11*D11</f>
        <v>23.400000000000002</v>
      </c>
      <c r="C11">
        <v>9</v>
      </c>
      <c r="D11">
        <v>2.6</v>
      </c>
      <c r="E11">
        <v>3</v>
      </c>
      <c r="G11" t="s">
        <v>164</v>
      </c>
      <c r="I11" t="s">
        <v>168</v>
      </c>
    </row>
    <row r="12" spans="1:11">
      <c r="A12" t="s">
        <v>140</v>
      </c>
      <c r="B12">
        <f>C12*D12</f>
        <v>0.70109999999999995</v>
      </c>
      <c r="C12">
        <v>9</v>
      </c>
      <c r="D12">
        <v>7.7899999999999997E-2</v>
      </c>
      <c r="E12">
        <v>3</v>
      </c>
      <c r="G12" t="s">
        <v>143</v>
      </c>
      <c r="H12" t="s">
        <v>142</v>
      </c>
    </row>
    <row r="13" spans="1:11">
      <c r="A13" t="s">
        <v>140</v>
      </c>
      <c r="B13">
        <f t="shared" ref="B13:B26" si="1">C13*D13</f>
        <v>4.4800000000000004</v>
      </c>
      <c r="C13">
        <v>16</v>
      </c>
      <c r="D13">
        <f>7/25</f>
        <v>0.28000000000000003</v>
      </c>
      <c r="E13">
        <v>2</v>
      </c>
      <c r="G13" t="s">
        <v>144</v>
      </c>
      <c r="I13" t="s">
        <v>167</v>
      </c>
    </row>
    <row r="14" spans="1:11">
      <c r="A14" t="s">
        <v>140</v>
      </c>
      <c r="B14">
        <f t="shared" si="1"/>
        <v>0.26800000000000002</v>
      </c>
      <c r="C14">
        <v>4</v>
      </c>
      <c r="D14">
        <v>6.7000000000000004E-2</v>
      </c>
      <c r="E14">
        <v>2</v>
      </c>
      <c r="G14" t="s">
        <v>150</v>
      </c>
    </row>
    <row r="15" spans="1:11">
      <c r="A15" t="s">
        <v>140</v>
      </c>
      <c r="B15">
        <f t="shared" si="1"/>
        <v>1.28</v>
      </c>
      <c r="C15">
        <v>1</v>
      </c>
      <c r="D15">
        <v>1.28</v>
      </c>
      <c r="E15">
        <v>4</v>
      </c>
      <c r="F15" t="s">
        <v>145</v>
      </c>
      <c r="G15" t="s">
        <v>146</v>
      </c>
      <c r="H15" t="s">
        <v>154</v>
      </c>
    </row>
    <row r="16" spans="1:11">
      <c r="A16" t="s">
        <v>140</v>
      </c>
      <c r="B16">
        <f t="shared" si="1"/>
        <v>0.17</v>
      </c>
      <c r="C16">
        <v>2</v>
      </c>
      <c r="D16">
        <v>8.5000000000000006E-2</v>
      </c>
      <c r="E16">
        <v>4</v>
      </c>
      <c r="G16" t="s">
        <v>152</v>
      </c>
    </row>
    <row r="17" spans="1:8">
      <c r="A17" t="s">
        <v>140</v>
      </c>
      <c r="B17">
        <f t="shared" si="1"/>
        <v>8.5000000000000006E-2</v>
      </c>
      <c r="C17">
        <v>1</v>
      </c>
      <c r="D17">
        <v>8.5000000000000006E-2</v>
      </c>
      <c r="E17">
        <v>4</v>
      </c>
      <c r="G17" t="s">
        <v>153</v>
      </c>
    </row>
    <row r="18" spans="1:8">
      <c r="A18" t="s">
        <v>140</v>
      </c>
      <c r="B18">
        <f t="shared" si="1"/>
        <v>0.65</v>
      </c>
      <c r="C18">
        <v>1</v>
      </c>
      <c r="D18">
        <v>0.65</v>
      </c>
      <c r="E18">
        <v>4</v>
      </c>
      <c r="F18" t="s">
        <v>147</v>
      </c>
      <c r="G18" t="s">
        <v>148</v>
      </c>
      <c r="H18" t="s">
        <v>169</v>
      </c>
    </row>
    <row r="19" spans="1:8">
      <c r="A19" t="s">
        <v>140</v>
      </c>
      <c r="B19">
        <f t="shared" si="1"/>
        <v>0.14000000000000001</v>
      </c>
      <c r="C19">
        <v>1</v>
      </c>
      <c r="D19">
        <v>0.14000000000000001</v>
      </c>
      <c r="E19">
        <v>4</v>
      </c>
      <c r="G19" t="s">
        <v>149</v>
      </c>
      <c r="H19" t="s">
        <v>162</v>
      </c>
    </row>
    <row r="20" spans="1:8">
      <c r="A20" t="s">
        <v>140</v>
      </c>
      <c r="B20">
        <f t="shared" si="1"/>
        <v>0.13400000000000001</v>
      </c>
      <c r="C20">
        <v>2</v>
      </c>
      <c r="D20">
        <v>6.7000000000000004E-2</v>
      </c>
      <c r="E20">
        <v>4</v>
      </c>
      <c r="G20" t="s">
        <v>161</v>
      </c>
    </row>
    <row r="21" spans="1:8">
      <c r="A21" t="s">
        <v>140</v>
      </c>
      <c r="B21">
        <f t="shared" si="1"/>
        <v>0.28999999999999998</v>
      </c>
      <c r="C21">
        <v>1</v>
      </c>
      <c r="D21">
        <v>0.28999999999999998</v>
      </c>
      <c r="E21">
        <v>5</v>
      </c>
      <c r="F21" t="s">
        <v>124</v>
      </c>
      <c r="G21" t="s">
        <v>155</v>
      </c>
      <c r="H21" t="s">
        <v>160</v>
      </c>
    </row>
    <row r="22" spans="1:8">
      <c r="A22" t="s">
        <v>140</v>
      </c>
      <c r="B22">
        <f t="shared" si="1"/>
        <v>8.5000000000000006E-2</v>
      </c>
      <c r="C22">
        <v>1</v>
      </c>
      <c r="D22">
        <v>8.5000000000000006E-2</v>
      </c>
      <c r="E22">
        <v>5</v>
      </c>
      <c r="G22" t="s">
        <v>156</v>
      </c>
    </row>
    <row r="23" spans="1:8">
      <c r="A23" t="s">
        <v>140</v>
      </c>
      <c r="B23">
        <f t="shared" si="1"/>
        <v>8.5000000000000006E-2</v>
      </c>
      <c r="C23">
        <v>1</v>
      </c>
      <c r="D23">
        <v>8.5000000000000006E-2</v>
      </c>
      <c r="E23">
        <v>5</v>
      </c>
      <c r="G23" t="s">
        <v>157</v>
      </c>
    </row>
    <row r="24" spans="1:8">
      <c r="A24" t="s">
        <v>140</v>
      </c>
      <c r="B24">
        <f t="shared" si="1"/>
        <v>6.7000000000000004E-2</v>
      </c>
      <c r="C24">
        <v>1</v>
      </c>
      <c r="D24">
        <v>6.7000000000000004E-2</v>
      </c>
      <c r="E24">
        <v>5</v>
      </c>
      <c r="G24" t="s">
        <v>158</v>
      </c>
    </row>
    <row r="25" spans="1:8">
      <c r="A25" t="s">
        <v>140</v>
      </c>
      <c r="B25">
        <f t="shared" si="1"/>
        <v>6.7000000000000004E-2</v>
      </c>
      <c r="C25">
        <v>1</v>
      </c>
      <c r="D25">
        <v>6.7000000000000004E-2</v>
      </c>
      <c r="E25">
        <v>5</v>
      </c>
      <c r="G25" t="s">
        <v>159</v>
      </c>
    </row>
    <row r="26" spans="1:8">
      <c r="A26" t="s">
        <v>140</v>
      </c>
      <c r="B26">
        <f t="shared" si="1"/>
        <v>4</v>
      </c>
      <c r="C26">
        <v>1</v>
      </c>
      <c r="D26">
        <v>4</v>
      </c>
      <c r="G26" t="s">
        <v>109</v>
      </c>
    </row>
    <row r="27" spans="1:8">
      <c r="A27" t="s">
        <v>140</v>
      </c>
      <c r="B27">
        <f>C27*D27</f>
        <v>3</v>
      </c>
      <c r="C27">
        <f>(9+16)*2</f>
        <v>50</v>
      </c>
      <c r="D27">
        <v>0.06</v>
      </c>
      <c r="G27" t="s">
        <v>170</v>
      </c>
    </row>
    <row r="28" spans="1:8">
      <c r="B28">
        <f>SUM(B2:B27)</f>
        <v>43.737100000000005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bom-options</vt:lpstr>
      <vt:lpstr>LED</vt:lpstr>
      <vt:lpstr>Costs</vt:lpstr>
      <vt:lpstr>Sheet1</vt:lpstr>
    </vt:vector>
  </TitlesOfParts>
  <Company>Elkhorn Creek Racing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dcterms:created xsi:type="dcterms:W3CDTF">2016-08-06T17:19:48Z</dcterms:created>
  <dcterms:modified xsi:type="dcterms:W3CDTF">2016-08-28T17:38:37Z</dcterms:modified>
</cp:coreProperties>
</file>