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Z:\GERAIS\EPUSP\Disciplinas\PEA3100\2015_1sem\aulas\"/>
    </mc:Choice>
  </mc:AlternateContent>
  <xr:revisionPtr revIDLastSave="0" documentId="8_{8363CB42-79D0-4D8D-8748-1920962131DA}" xr6:coauthVersionLast="47" xr6:coauthVersionMax="47" xr10:uidLastSave="{00000000-0000-0000-0000-000000000000}"/>
  <bookViews>
    <workbookView xWindow="0" yWindow="0" windowWidth="28800" windowHeight="12375" firstSheet="2" activeTab="2" xr2:uid="{00000000-000D-0000-FFFF-FFFF00000000}"/>
  </bookViews>
  <sheets>
    <sheet name="planilha principal" sheetId="1" r:id="rId1"/>
    <sheet name="a" sheetId="2" r:id="rId2"/>
    <sheet name="b" sheetId="3" r:id="rId3"/>
    <sheet name="c" sheetId="4" r:id="rId4"/>
    <sheet name="d" sheetId="5" r:id="rId5"/>
    <sheet name="e" sheetId="6" r:id="rId6"/>
    <sheet name="f" sheetId="7" r:id="rId7"/>
  </sheets>
  <definedNames>
    <definedName name="_xlnm._FilterDatabase" localSheetId="0" hidden="1">'planilha principal'!$A$1:$T$23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N24" i="1"/>
  <c r="B6" i="3"/>
  <c r="B6" i="6"/>
  <c r="B8" i="6"/>
  <c r="A3" i="2"/>
  <c r="O16" i="1"/>
  <c r="N16" i="1"/>
  <c r="P12" i="1"/>
  <c r="P13" i="1"/>
  <c r="P14" i="1"/>
  <c r="P15" i="1"/>
  <c r="M15" i="1"/>
  <c r="I15" i="1"/>
  <c r="N15" i="1" s="1"/>
  <c r="M12" i="1"/>
  <c r="I12" i="1"/>
  <c r="N12" i="1" s="1"/>
  <c r="G254" i="4"/>
  <c r="F3" i="7"/>
  <c r="A2" i="3"/>
  <c r="A4" i="3"/>
  <c r="E3" i="7"/>
  <c r="B3" i="7"/>
  <c r="F2" i="7"/>
  <c r="E2" i="7"/>
  <c r="B2" i="7"/>
  <c r="B5" i="2"/>
  <c r="H268" i="4"/>
  <c r="H269" i="4"/>
  <c r="H270" i="4"/>
  <c r="H271" i="4"/>
  <c r="H272" i="4"/>
  <c r="H273" i="4"/>
  <c r="H274" i="4"/>
  <c r="H275" i="4"/>
  <c r="H276" i="4"/>
  <c r="H277" i="4"/>
  <c r="H278" i="4"/>
  <c r="H267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54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18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54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18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8" i="4"/>
  <c r="G269" i="4"/>
  <c r="G270" i="4"/>
  <c r="G271" i="4"/>
  <c r="G272" i="4"/>
  <c r="G273" i="4"/>
  <c r="G274" i="4"/>
  <c r="G275" i="4"/>
  <c r="G276" i="4"/>
  <c r="G277" i="4"/>
  <c r="G278" i="4"/>
  <c r="G267" i="4"/>
  <c r="G2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D242" i="4"/>
  <c r="I21" i="1"/>
  <c r="M21" i="1"/>
  <c r="N21" i="1"/>
  <c r="O21" i="1"/>
  <c r="I13" i="1"/>
  <c r="M13" i="1"/>
  <c r="N13" i="1"/>
  <c r="O13" i="1"/>
  <c r="I14" i="1"/>
  <c r="M14" i="1"/>
  <c r="N14" i="1"/>
  <c r="O14" i="1"/>
  <c r="P9" i="1"/>
  <c r="M9" i="1"/>
  <c r="I9" i="1"/>
  <c r="N9" i="1" s="1"/>
  <c r="I10" i="1"/>
  <c r="M10" i="1"/>
  <c r="N10" i="1"/>
  <c r="O10" i="1"/>
  <c r="B9" i="6" s="1"/>
  <c r="P10" i="1"/>
  <c r="P8" i="1"/>
  <c r="M8" i="1"/>
  <c r="I8" i="1"/>
  <c r="N8" i="1" s="1"/>
  <c r="G5" i="1"/>
  <c r="A3" i="1"/>
  <c r="A4" i="1" s="1"/>
  <c r="A5" i="1" s="1"/>
  <c r="A6" i="1" s="1"/>
  <c r="A7" i="1" s="1"/>
  <c r="M19" i="1"/>
  <c r="P19" i="1"/>
  <c r="I19" i="1"/>
  <c r="M20" i="1"/>
  <c r="G20" i="1"/>
  <c r="I20" i="1" s="1"/>
  <c r="N20" i="1" s="1"/>
  <c r="G4" i="1"/>
  <c r="I4" i="1" s="1"/>
  <c r="G30" i="1"/>
  <c r="G29" i="1"/>
  <c r="G22" i="1"/>
  <c r="O15" i="1" l="1"/>
  <c r="O12" i="1"/>
  <c r="O20" i="1"/>
  <c r="O9" i="1"/>
  <c r="A8" i="1"/>
  <c r="A9" i="1" s="1"/>
  <c r="O8" i="1"/>
  <c r="N19" i="1"/>
  <c r="O19" i="1"/>
  <c r="D268" i="5"/>
  <c r="D272" i="5"/>
  <c r="D276" i="5"/>
  <c r="D280" i="5"/>
  <c r="D284" i="5"/>
  <c r="D288" i="5"/>
  <c r="D290" i="5"/>
  <c r="D289" i="5"/>
  <c r="D287" i="5"/>
  <c r="D286" i="5"/>
  <c r="D285" i="5"/>
  <c r="D283" i="5"/>
  <c r="D282" i="5"/>
  <c r="D281" i="5"/>
  <c r="D279" i="5"/>
  <c r="D278" i="5"/>
  <c r="D277" i="5"/>
  <c r="D275" i="5"/>
  <c r="D274" i="5"/>
  <c r="D273" i="5"/>
  <c r="D271" i="5"/>
  <c r="D270" i="5"/>
  <c r="D269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M149" i="4" s="1"/>
  <c r="I150" i="4"/>
  <c r="I151" i="4"/>
  <c r="I152" i="4"/>
  <c r="I153" i="4"/>
  <c r="M153" i="4" s="1"/>
  <c r="I154" i="4"/>
  <c r="I155" i="4"/>
  <c r="I156" i="4"/>
  <c r="I157" i="4"/>
  <c r="I158" i="4"/>
  <c r="I159" i="4"/>
  <c r="M159" i="4" s="1"/>
  <c r="I160" i="4"/>
  <c r="I161" i="4"/>
  <c r="I162" i="4"/>
  <c r="I163" i="4"/>
  <c r="I164" i="4"/>
  <c r="I165" i="4"/>
  <c r="M165" i="4" s="1"/>
  <c r="I166" i="4"/>
  <c r="I167" i="4"/>
  <c r="I168" i="4"/>
  <c r="I169" i="4"/>
  <c r="M169" i="4" s="1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79" i="4"/>
  <c r="I280" i="4"/>
  <c r="M280" i="4" s="1"/>
  <c r="I281" i="4"/>
  <c r="I282" i="4"/>
  <c r="M282" i="4" s="1"/>
  <c r="I283" i="4"/>
  <c r="I284" i="4"/>
  <c r="M284" i="4" s="1"/>
  <c r="I285" i="4"/>
  <c r="I286" i="4"/>
  <c r="M286" i="4" s="1"/>
  <c r="I287" i="4"/>
  <c r="I288" i="4"/>
  <c r="M288" i="4" s="1"/>
  <c r="I289" i="4"/>
  <c r="I2" i="4"/>
  <c r="I278" i="4"/>
  <c r="M278" i="4" s="1"/>
  <c r="C50" i="6"/>
  <c r="C49" i="6"/>
  <c r="B12" i="6"/>
  <c r="B13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5" i="6"/>
  <c r="A39" i="6"/>
  <c r="B39" i="6"/>
  <c r="A4" i="2"/>
  <c r="A2" i="2"/>
  <c r="S32" i="1"/>
  <c r="T32" i="1" s="1"/>
  <c r="S31" i="1"/>
  <c r="T31" i="1" s="1"/>
  <c r="R11" i="1"/>
  <c r="R16" i="1"/>
  <c r="R17" i="1"/>
  <c r="R23" i="1"/>
  <c r="P4" i="1"/>
  <c r="P5" i="1"/>
  <c r="P6" i="1"/>
  <c r="P7" i="1"/>
  <c r="A3" i="3"/>
  <c r="P17" i="1"/>
  <c r="A5" i="2" s="1"/>
  <c r="P18" i="1"/>
  <c r="P22" i="1"/>
  <c r="P29" i="1"/>
  <c r="P32" i="1"/>
  <c r="P3" i="1"/>
  <c r="M4" i="1"/>
  <c r="M5" i="1"/>
  <c r="M6" i="1"/>
  <c r="M7" i="1"/>
  <c r="M18" i="1"/>
  <c r="M22" i="1"/>
  <c r="M3" i="1"/>
  <c r="I6" i="1"/>
  <c r="N6" i="1" s="1"/>
  <c r="I7" i="1"/>
  <c r="N7" i="1" s="1"/>
  <c r="I17" i="1"/>
  <c r="M17" i="1" s="1"/>
  <c r="I18" i="1"/>
  <c r="N18" i="1" s="1"/>
  <c r="I32" i="1"/>
  <c r="I3" i="1"/>
  <c r="I30" i="1"/>
  <c r="I29" i="1"/>
  <c r="B19" i="6"/>
  <c r="I22" i="1"/>
  <c r="N22" i="1" s="1"/>
  <c r="I5" i="1"/>
  <c r="N5" i="1" s="1"/>
  <c r="N4" i="1"/>
  <c r="B7" i="6" s="1"/>
  <c r="N3" i="1" l="1"/>
  <c r="B5" i="6" s="1"/>
  <c r="A10" i="1"/>
  <c r="B20" i="6"/>
  <c r="O3" i="1"/>
  <c r="T17" i="1"/>
  <c r="S17" i="1"/>
  <c r="S16" i="1"/>
  <c r="M2" i="4"/>
  <c r="M289" i="4"/>
  <c r="M287" i="4"/>
  <c r="M285" i="4"/>
  <c r="M283" i="4"/>
  <c r="M281" i="4"/>
  <c r="M279" i="4"/>
  <c r="M228" i="4"/>
  <c r="M224" i="4"/>
  <c r="M220" i="4"/>
  <c r="M216" i="4"/>
  <c r="M212" i="4"/>
  <c r="M208" i="4"/>
  <c r="M204" i="4"/>
  <c r="M200" i="4"/>
  <c r="M196" i="4"/>
  <c r="M192" i="4"/>
  <c r="M188" i="4"/>
  <c r="M184" i="4"/>
  <c r="M180" i="4"/>
  <c r="M176" i="4"/>
  <c r="M146" i="4"/>
  <c r="M161" i="4"/>
  <c r="M157" i="4"/>
  <c r="M227" i="4"/>
  <c r="M223" i="4"/>
  <c r="M219" i="4"/>
  <c r="M215" i="4"/>
  <c r="M211" i="4"/>
  <c r="M207" i="4"/>
  <c r="M203" i="4"/>
  <c r="M199" i="4"/>
  <c r="M195" i="4"/>
  <c r="M191" i="4"/>
  <c r="M187" i="4"/>
  <c r="M183" i="4"/>
  <c r="M179" i="4"/>
  <c r="M175" i="4"/>
  <c r="M164" i="4"/>
  <c r="M152" i="4"/>
  <c r="M145" i="4"/>
  <c r="M226" i="4"/>
  <c r="M222" i="4"/>
  <c r="M218" i="4"/>
  <c r="M214" i="4"/>
  <c r="M210" i="4"/>
  <c r="M206" i="4"/>
  <c r="M202" i="4"/>
  <c r="M198" i="4"/>
  <c r="M194" i="4"/>
  <c r="M190" i="4"/>
  <c r="M186" i="4"/>
  <c r="M182" i="4"/>
  <c r="M178" i="4"/>
  <c r="M174" i="4"/>
  <c r="M167" i="4"/>
  <c r="M155" i="4"/>
  <c r="M151" i="4"/>
  <c r="M229" i="4"/>
  <c r="M225" i="4"/>
  <c r="M221" i="4"/>
  <c r="M217" i="4"/>
  <c r="M213" i="4"/>
  <c r="M209" i="4"/>
  <c r="M205" i="4"/>
  <c r="M201" i="4"/>
  <c r="M197" i="4"/>
  <c r="M193" i="4"/>
  <c r="M189" i="4"/>
  <c r="M185" i="4"/>
  <c r="M181" i="4"/>
  <c r="M177" i="4"/>
  <c r="M173" i="4"/>
  <c r="M158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M3" i="4"/>
  <c r="M172" i="4"/>
  <c r="M166" i="4"/>
  <c r="M163" i="4"/>
  <c r="M160" i="4"/>
  <c r="M154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71" i="4"/>
  <c r="M168" i="4"/>
  <c r="M162" i="4"/>
  <c r="M148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5" i="4"/>
  <c r="M170" i="4"/>
  <c r="M156" i="4"/>
  <c r="M150" i="4"/>
  <c r="M147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4" i="4"/>
  <c r="I262" i="4"/>
  <c r="M262" i="4" s="1"/>
  <c r="I246" i="4"/>
  <c r="M246" i="4" s="1"/>
  <c r="I230" i="4"/>
  <c r="M230" i="4" s="1"/>
  <c r="I274" i="4"/>
  <c r="M274" i="4" s="1"/>
  <c r="I258" i="4"/>
  <c r="M258" i="4" s="1"/>
  <c r="I242" i="4"/>
  <c r="M242" i="4" s="1"/>
  <c r="I270" i="4"/>
  <c r="M270" i="4" s="1"/>
  <c r="I254" i="4"/>
  <c r="M254" i="4" s="1"/>
  <c r="I238" i="4"/>
  <c r="M238" i="4" s="1"/>
  <c r="I266" i="4"/>
  <c r="M266" i="4" s="1"/>
  <c r="I250" i="4"/>
  <c r="M250" i="4" s="1"/>
  <c r="I234" i="4"/>
  <c r="M234" i="4" s="1"/>
  <c r="I277" i="4"/>
  <c r="M277" i="4" s="1"/>
  <c r="I273" i="4"/>
  <c r="M273" i="4" s="1"/>
  <c r="I269" i="4"/>
  <c r="M269" i="4" s="1"/>
  <c r="I265" i="4"/>
  <c r="M265" i="4" s="1"/>
  <c r="I261" i="4"/>
  <c r="M261" i="4" s="1"/>
  <c r="I257" i="4"/>
  <c r="M257" i="4" s="1"/>
  <c r="I253" i="4"/>
  <c r="M253" i="4" s="1"/>
  <c r="I249" i="4"/>
  <c r="M249" i="4" s="1"/>
  <c r="I245" i="4"/>
  <c r="M245" i="4" s="1"/>
  <c r="I241" i="4"/>
  <c r="M241" i="4" s="1"/>
  <c r="I237" i="4"/>
  <c r="M237" i="4" s="1"/>
  <c r="I233" i="4"/>
  <c r="M233" i="4" s="1"/>
  <c r="I276" i="4"/>
  <c r="M276" i="4" s="1"/>
  <c r="I272" i="4"/>
  <c r="M272" i="4" s="1"/>
  <c r="I268" i="4"/>
  <c r="M268" i="4" s="1"/>
  <c r="I264" i="4"/>
  <c r="M264" i="4" s="1"/>
  <c r="I260" i="4"/>
  <c r="M260" i="4" s="1"/>
  <c r="I256" i="4"/>
  <c r="M256" i="4" s="1"/>
  <c r="I252" i="4"/>
  <c r="M252" i="4" s="1"/>
  <c r="I248" i="4"/>
  <c r="M248" i="4" s="1"/>
  <c r="I244" i="4"/>
  <c r="M244" i="4" s="1"/>
  <c r="I240" i="4"/>
  <c r="M240" i="4" s="1"/>
  <c r="I236" i="4"/>
  <c r="M236" i="4" s="1"/>
  <c r="I232" i="4"/>
  <c r="M232" i="4" s="1"/>
  <c r="I275" i="4"/>
  <c r="M275" i="4" s="1"/>
  <c r="I271" i="4"/>
  <c r="M271" i="4" s="1"/>
  <c r="I267" i="4"/>
  <c r="M267" i="4" s="1"/>
  <c r="I263" i="4"/>
  <c r="M263" i="4" s="1"/>
  <c r="I259" i="4"/>
  <c r="M259" i="4" s="1"/>
  <c r="I255" i="4"/>
  <c r="M255" i="4" s="1"/>
  <c r="I251" i="4"/>
  <c r="M251" i="4" s="1"/>
  <c r="I247" i="4"/>
  <c r="M247" i="4" s="1"/>
  <c r="I243" i="4"/>
  <c r="M243" i="4" s="1"/>
  <c r="I239" i="4"/>
  <c r="M239" i="4" s="1"/>
  <c r="I235" i="4"/>
  <c r="M235" i="4" s="1"/>
  <c r="I231" i="4"/>
  <c r="M231" i="4" s="1"/>
  <c r="N23" i="1"/>
  <c r="S23" i="1" s="1"/>
  <c r="O22" i="1"/>
  <c r="B17" i="6" s="1"/>
  <c r="O5" i="1"/>
  <c r="B16" i="6"/>
  <c r="O4" i="1"/>
  <c r="B15" i="6"/>
  <c r="O7" i="1"/>
  <c r="O18" i="1"/>
  <c r="B14" i="6" s="1"/>
  <c r="O6" i="1"/>
  <c r="N11" i="1"/>
  <c r="S11" i="1" s="1"/>
  <c r="A12" i="1" l="1"/>
  <c r="A13" i="1" s="1"/>
  <c r="B40" i="6"/>
  <c r="O11" i="1"/>
  <c r="B2" i="2" s="1"/>
  <c r="B11" i="6"/>
  <c r="B3" i="2"/>
  <c r="T16" i="1"/>
  <c r="B3" i="3" s="1"/>
  <c r="O23" i="1"/>
  <c r="A14" i="1" l="1"/>
  <c r="A15" i="1" s="1"/>
  <c r="A17" i="1"/>
  <c r="B10" i="6"/>
  <c r="T11" i="1"/>
  <c r="B2" i="3" s="1"/>
  <c r="T23" i="1"/>
  <c r="B4" i="3" s="1"/>
  <c r="B18" i="6"/>
  <c r="B4" i="2"/>
  <c r="B8" i="2" s="1"/>
  <c r="A18" i="1" l="1"/>
  <c r="A19" i="1" s="1"/>
  <c r="A20" i="1" s="1"/>
  <c r="A21" i="1" s="1"/>
  <c r="A22" i="1" s="1"/>
  <c r="B7" i="3"/>
  <c r="B6" i="2"/>
  <c r="B23" i="6"/>
  <c r="B22" i="6"/>
  <c r="B21" i="6"/>
  <c r="B12" i="3" l="1"/>
  <c r="B8" i="3"/>
  <c r="B24" i="6"/>
  <c r="B48" i="6"/>
  <c r="B50" i="6" l="1"/>
  <c r="B49" i="6"/>
</calcChain>
</file>

<file path=xl/sharedStrings.xml><?xml version="1.0" encoding="utf-8"?>
<sst xmlns="http://schemas.openxmlformats.org/spreadsheetml/2006/main" count="323" uniqueCount="169">
  <si>
    <t>Item</t>
  </si>
  <si>
    <t>UF</t>
  </si>
  <si>
    <t>Equipamento</t>
  </si>
  <si>
    <t>Potência utilizada/consumo</t>
  </si>
  <si>
    <t>Horas de uso</t>
  </si>
  <si>
    <t>Cômodo</t>
  </si>
  <si>
    <t>Horas diárias de uso</t>
  </si>
  <si>
    <t>Dias por mês</t>
  </si>
  <si>
    <t>Horas/mês</t>
  </si>
  <si>
    <t>Quantidade</t>
  </si>
  <si>
    <t>Conversão BTUh p/ kW</t>
  </si>
  <si>
    <t>Potência unitária</t>
  </si>
  <si>
    <t>kWh/mês</t>
  </si>
  <si>
    <t>Uso final</t>
  </si>
  <si>
    <t>Consumo 
não elétrico</t>
  </si>
  <si>
    <t>Conversão TEP</t>
  </si>
  <si>
    <t>Energia (TEP)</t>
  </si>
  <si>
    <t>Inverno</t>
  </si>
  <si>
    <t>Verão</t>
  </si>
  <si>
    <t>inverno</t>
  </si>
  <si>
    <t>verão</t>
  </si>
  <si>
    <t>IL</t>
  </si>
  <si>
    <t>01 Lâmpada LED</t>
  </si>
  <si>
    <t>9 Watts</t>
  </si>
  <si>
    <t>Das 19:00h às 20:00h</t>
  </si>
  <si>
    <t>Lavanderia</t>
  </si>
  <si>
    <t>02 Lâmpadas fluorescentes</t>
  </si>
  <si>
    <t>15 Watts</t>
  </si>
  <si>
    <t>Das 18:00h às 22:30h</t>
  </si>
  <si>
    <t>Cozinha</t>
  </si>
  <si>
    <t>12 Watts</t>
  </si>
  <si>
    <t>Das 18:00h às 21:00h</t>
  </si>
  <si>
    <t>Sala</t>
  </si>
  <si>
    <t>09 Lâmpadas incandescentes</t>
  </si>
  <si>
    <t>7 Watts</t>
  </si>
  <si>
    <t>Das 18:00h às 22:00h</t>
  </si>
  <si>
    <t>02 Lâmpadas incandescentes</t>
  </si>
  <si>
    <t>3 Watts</t>
  </si>
  <si>
    <t>Das 21:00 h as 22:00h</t>
  </si>
  <si>
    <t xml:space="preserve">05 Lâmpadas incandescentes </t>
  </si>
  <si>
    <t>Das 18:00 às 23:00 h</t>
  </si>
  <si>
    <t>Quarto</t>
  </si>
  <si>
    <t>01 Lâmpada fluorescente</t>
  </si>
  <si>
    <t>Das 21:00 às 23:00 h</t>
  </si>
  <si>
    <t>Variável</t>
  </si>
  <si>
    <t>Banheiro</t>
  </si>
  <si>
    <t>TOTAL</t>
  </si>
  <si>
    <t>LZ</t>
  </si>
  <si>
    <t>01 Console de videogame</t>
  </si>
  <si>
    <t>70 Watts</t>
  </si>
  <si>
    <t>Das 21:00h às 02:00h</t>
  </si>
  <si>
    <t>01 Notebook Lenovo</t>
  </si>
  <si>
    <t>13 Watts</t>
  </si>
  <si>
    <t>Das 7:30h às 22:00h</t>
  </si>
  <si>
    <t>01 Notebook Dell</t>
  </si>
  <si>
    <t>10 Watts</t>
  </si>
  <si>
    <t>Das 09:00h às 17:00h</t>
  </si>
  <si>
    <t>01 TV</t>
  </si>
  <si>
    <t>200 Watts</t>
  </si>
  <si>
    <t>RE</t>
  </si>
  <si>
    <t>01 Geladeira</t>
  </si>
  <si>
    <t>58  kWh/mês</t>
  </si>
  <si>
    <t>Intermitente</t>
  </si>
  <si>
    <t>OU</t>
  </si>
  <si>
    <t>01 Ferro elétrico</t>
  </si>
  <si>
    <t>1100 Watts</t>
  </si>
  <si>
    <t>Das 11:00h às 12:00h</t>
  </si>
  <si>
    <t>01 Máquina de lavar roupa</t>
  </si>
  <si>
    <t>0,30kWh/ciclo/kg* (1 ciclo)</t>
  </si>
  <si>
    <t>Das 20:00 h às 22:00h</t>
  </si>
  <si>
    <t>01 Microondas</t>
  </si>
  <si>
    <t>600Watts/mês (Standby)
620Watts (Uso)
53,9% Eficiência energética</t>
  </si>
  <si>
    <t>Das 07:00h às 07:02h
Das 12:30h às 12:32h
Das 20:00h às 20:02h</t>
  </si>
  <si>
    <t>01 Roteador 5G</t>
  </si>
  <si>
    <t>24 Watts</t>
  </si>
  <si>
    <t xml:space="preserve">01 Liquidificador </t>
  </si>
  <si>
    <t>1,27kW</t>
  </si>
  <si>
    <t>10x ao mês, durante 5 minutos, em média.</t>
  </si>
  <si>
    <t xml:space="preserve">Vazão,
consumo diário
e
Poder Calorífico </t>
  </si>
  <si>
    <t>AA</t>
  </si>
  <si>
    <t>01 Aquecedor a gás natural</t>
  </si>
  <si>
    <t>Vazão= 14,5l/min
Consumo de GN= 0,56 m3/dia
Poder calorífico = 9000kcal/m3</t>
  </si>
  <si>
    <t>Das 11:00h às 11:05h;</t>
  </si>
  <si>
    <t>Das 12:30h às 12:40h</t>
  </si>
  <si>
    <t>CO</t>
  </si>
  <si>
    <t>01 Fogão a gás natural</t>
  </si>
  <si>
    <t>0,144 m3/dia
Poder calorífico = 9000kcal/m3</t>
  </si>
  <si>
    <t>* valores do ciclo de lavagem para 1  kg de roupa apenas.</t>
  </si>
  <si>
    <t>(aprx. 40MJ/L)</t>
  </si>
  <si>
    <t>Fontes:</t>
  </si>
  <si>
    <t>Dados:</t>
  </si>
  <si>
    <t>Rotina de cálculo</t>
  </si>
  <si>
    <t>Laptops:</t>
  </si>
  <si>
    <t>https://homenetworkgeek.com/how-much-electricity-does-a-computer-use-if-left-on/</t>
  </si>
  <si>
    <t>Etiqueta CONPET para aquecedor a gás e máquina de lavar roupa.
Embalagem do produto: microondas, liquidificador, ferro elétrico, console de videogame.
Lâmpadas: conhecimento prévio do aluno.</t>
  </si>
  <si>
    <t>kWh/mês = ( h/mês * qntd * pot. unitária ) / 1000
h/mês = dias/mês * h de uso/dia 
Somou-se 0,6 kW ao valor da potência gasta pelo microondas em standby, ao final do cálculo do gasto por mês</t>
  </si>
  <si>
    <t>Roteador 5G:</t>
  </si>
  <si>
    <t>https://produto.mercadolivre.com.br/MLB-1446109093-fonte-hgu-roteador-vivo-fibra-mitrastar-gpt-2541gnac-n1-_JM</t>
  </si>
  <si>
    <t>https://www.quora.com/How-much-energy-does-a-regular-laptop-consume</t>
  </si>
  <si>
    <t>TV:</t>
  </si>
  <si>
    <t>https://www.google.com/amp/s/icecat.biz/amp/p/vendorName/mpn/desc-4772513.html</t>
  </si>
  <si>
    <t>Geladeira:</t>
  </si>
  <si>
    <t>https://www.brastemp.com.br/geladeira-brastemp-gourmand-frost-free-432-litros-inox-brx50cr/p</t>
  </si>
  <si>
    <t>Fogão:</t>
  </si>
  <si>
    <t>http://www.inmetro.gov.br/consumidor/pbe/fogoes_2012.pdf</t>
  </si>
  <si>
    <t>Consumo mensal de eletricidade no verão</t>
  </si>
  <si>
    <t>Unidade</t>
  </si>
  <si>
    <t>MAIOR CONSUMO: OU</t>
  </si>
  <si>
    <t>TEP</t>
  </si>
  <si>
    <t>GN</t>
  </si>
  <si>
    <t>EL*</t>
  </si>
  <si>
    <t>*Consumo elétrico</t>
  </si>
  <si>
    <t>MAIOR CONSUMO: EL</t>
  </si>
  <si>
    <t>horário</t>
  </si>
  <si>
    <t>cozinha e lavanderia</t>
  </si>
  <si>
    <t>TOTAL cozinha</t>
  </si>
  <si>
    <t>sala e quartos</t>
  </si>
  <si>
    <t>TOTAL Sala</t>
  </si>
  <si>
    <t>banheiro</t>
  </si>
  <si>
    <t>TOTAL banheiro</t>
  </si>
  <si>
    <t>banheiro considerei 1lâmpada para cada</t>
  </si>
  <si>
    <t>Potência média</t>
  </si>
  <si>
    <t>Potência máxima</t>
  </si>
  <si>
    <t>Demanda média</t>
  </si>
  <si>
    <t>Demanda máxima</t>
  </si>
  <si>
    <t>124,318375 Wh</t>
  </si>
  <si>
    <t>Wh</t>
  </si>
  <si>
    <t xml:space="preserve">FC (Fator de carga) = </t>
  </si>
  <si>
    <t>Demanda média / Demanda máxima =</t>
  </si>
  <si>
    <t>Eletricidade por cômodo</t>
  </si>
  <si>
    <t>Consumo
verão</t>
  </si>
  <si>
    <t>Quartos</t>
  </si>
  <si>
    <t>Consumo per capita verão</t>
  </si>
  <si>
    <t>quantidades</t>
  </si>
  <si>
    <t>unidade</t>
  </si>
  <si>
    <t>moradores</t>
  </si>
  <si>
    <t>pessoas</t>
  </si>
  <si>
    <t>área</t>
  </si>
  <si>
    <t>m2</t>
  </si>
  <si>
    <t>consumo em TEP</t>
  </si>
  <si>
    <t>TEP/capita</t>
  </si>
  <si>
    <t>TEP/m2</t>
  </si>
  <si>
    <t>Energético 
(Jul/20 - Ago/21)</t>
  </si>
  <si>
    <t>Média 12 meses</t>
  </si>
  <si>
    <t>Maior valor</t>
  </si>
  <si>
    <t>Menor Valor</t>
  </si>
  <si>
    <t>Média meses verão</t>
  </si>
  <si>
    <t>Média meses inverno</t>
  </si>
  <si>
    <t>Eletricidade (kWh)</t>
  </si>
  <si>
    <t>Gás natural encanado (m2)</t>
  </si>
  <si>
    <t>* ** ***</t>
  </si>
  <si>
    <t>*Somente os meses de fevereiro a maio e de julho a agosto estavam disponíveis</t>
  </si>
  <si>
    <t>**Fevereiro à abril: verão.  
Maio e julho à agosto: inverno</t>
  </si>
  <si>
    <t>*** Aluno mora em um condomínio e não recebe GLP</t>
  </si>
  <si>
    <t>Meses</t>
  </si>
  <si>
    <t>Gasto</t>
  </si>
  <si>
    <t>Janeiro</t>
  </si>
  <si>
    <t>kWh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</si>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</sst>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8EA9DB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5" xfId="0" applyFont="1" applyFill="1" applyBorder="1" applyAlignment="1">
      <alignment horizontal="justify" vertical="center" wrapText="1"/>
    </xf>
    <xf numFmtId="0" fontId="3" fillId="4" borderId="3" xfId="0" applyFont="1" applyFill="1" applyBorder="1" applyAlignment="1">
      <alignment horizontal="justify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0" fillId="4" borderId="0" xfId="0" applyFill="1"/>
    <xf numFmtId="0" fontId="3" fillId="3" borderId="3" xfId="0" applyFont="1" applyFill="1" applyBorder="1" applyAlignment="1">
      <alignment horizontal="justify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5" xfId="0" applyFont="1" applyFill="1" applyBorder="1" applyAlignment="1">
      <alignment horizontal="justify" vertical="center" wrapText="1"/>
    </xf>
    <xf numFmtId="2" fontId="3" fillId="7" borderId="0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justify" vertical="center" wrapText="1"/>
    </xf>
    <xf numFmtId="0" fontId="3" fillId="6" borderId="2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/>
    <xf numFmtId="0" fontId="3" fillId="9" borderId="0" xfId="0" applyFont="1" applyFill="1" applyBorder="1" applyAlignment="1">
      <alignment horizontal="center" vertical="center" wrapText="1"/>
    </xf>
    <xf numFmtId="0" fontId="0" fillId="9" borderId="0" xfId="0" applyFill="1"/>
    <xf numFmtId="0" fontId="4" fillId="9" borderId="1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top" wrapText="1"/>
    </xf>
    <xf numFmtId="0" fontId="4" fillId="9" borderId="2" xfId="0" applyFont="1" applyFill="1" applyBorder="1" applyAlignment="1">
      <alignment horizontal="justify" vertical="center" wrapText="1"/>
    </xf>
    <xf numFmtId="0" fontId="3" fillId="10" borderId="4" xfId="0" applyFont="1" applyFill="1" applyBorder="1" applyAlignment="1">
      <alignment horizontal="justify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justify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0" fillId="10" borderId="7" xfId="0" applyFill="1" applyBorder="1"/>
    <xf numFmtId="11" fontId="0" fillId="4" borderId="0" xfId="0" applyNumberFormat="1" applyFill="1"/>
    <xf numFmtId="0" fontId="2" fillId="4" borderId="2" xfId="0" applyFont="1" applyFill="1" applyBorder="1"/>
    <xf numFmtId="0" fontId="0" fillId="9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0" fillId="4" borderId="0" xfId="0" applyFont="1" applyFill="1"/>
    <xf numFmtId="11" fontId="0" fillId="4" borderId="0" xfId="0" applyNumberFormat="1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0" fillId="10" borderId="7" xfId="0" applyFont="1" applyFill="1" applyBorder="1"/>
    <xf numFmtId="0" fontId="0" fillId="4" borderId="0" xfId="0" applyFill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164" fontId="0" fillId="0" borderId="11" xfId="0" applyNumberFormat="1" applyBorder="1"/>
    <xf numFmtId="164" fontId="0" fillId="0" borderId="12" xfId="0" applyNumberFormat="1" applyBorder="1"/>
    <xf numFmtId="2" fontId="2" fillId="0" borderId="11" xfId="0" applyNumberFormat="1" applyFont="1" applyBorder="1"/>
    <xf numFmtId="0" fontId="2" fillId="4" borderId="11" xfId="0" applyFont="1" applyFill="1" applyBorder="1"/>
    <xf numFmtId="0" fontId="0" fillId="4" borderId="11" xfId="0" applyFill="1" applyBorder="1"/>
    <xf numFmtId="0" fontId="2" fillId="4" borderId="13" xfId="0" applyFont="1" applyFill="1" applyBorder="1"/>
    <xf numFmtId="0" fontId="0" fillId="4" borderId="13" xfId="0" applyFill="1" applyBorder="1"/>
    <xf numFmtId="0" fontId="2" fillId="4" borderId="1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20" fontId="0" fillId="4" borderId="11" xfId="0" applyNumberFormat="1" applyFill="1" applyBorder="1"/>
    <xf numFmtId="0" fontId="0" fillId="8" borderId="11" xfId="0" applyFill="1" applyBorder="1"/>
    <xf numFmtId="43" fontId="0" fillId="2" borderId="11" xfId="1" applyFont="1" applyFill="1" applyBorder="1"/>
    <xf numFmtId="0" fontId="0" fillId="2" borderId="11" xfId="0" applyFill="1" applyBorder="1"/>
    <xf numFmtId="0" fontId="2" fillId="8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/>
    <xf numFmtId="43" fontId="0" fillId="2" borderId="11" xfId="0" applyNumberFormat="1" applyFill="1" applyBorder="1"/>
    <xf numFmtId="0" fontId="0" fillId="7" borderId="0" xfId="0" applyFill="1" applyAlignment="1">
      <alignment horizontal="right" vertical="center"/>
    </xf>
    <xf numFmtId="2" fontId="0" fillId="7" borderId="0" xfId="0" applyNumberFormat="1" applyFill="1" applyAlignment="1">
      <alignment horizontal="right" vertical="center"/>
    </xf>
    <xf numFmtId="0" fontId="0" fillId="7" borderId="0" xfId="0" applyFill="1" applyAlignment="1">
      <alignment horizontal="left" vertical="center"/>
    </xf>
    <xf numFmtId="0" fontId="3" fillId="3" borderId="17" xfId="0" applyFont="1" applyFill="1" applyBorder="1" applyAlignment="1">
      <alignment horizontal="justify" vertical="center" wrapText="1"/>
    </xf>
    <xf numFmtId="0" fontId="3" fillId="3" borderId="18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3" fillId="3" borderId="19" xfId="0" applyFont="1" applyFill="1" applyBorder="1" applyAlignment="1">
      <alignment horizontal="justify" vertical="center" wrapText="1"/>
    </xf>
    <xf numFmtId="0" fontId="3" fillId="3" borderId="20" xfId="0" applyFont="1" applyFill="1" applyBorder="1" applyAlignment="1">
      <alignment horizontal="justify" vertical="center" wrapText="1"/>
    </xf>
    <xf numFmtId="0" fontId="3" fillId="3" borderId="21" xfId="0" applyFont="1" applyFill="1" applyBorder="1" applyAlignment="1">
      <alignment horizontal="justify" vertical="center" wrapText="1"/>
    </xf>
    <xf numFmtId="0" fontId="3" fillId="3" borderId="22" xfId="0" applyFont="1" applyFill="1" applyBorder="1" applyAlignment="1">
      <alignment horizontal="justify" vertical="center" wrapText="1"/>
    </xf>
    <xf numFmtId="0" fontId="3" fillId="3" borderId="23" xfId="0" applyFont="1" applyFill="1" applyBorder="1" applyAlignment="1">
      <alignment horizontal="justify" vertical="center" wrapText="1"/>
    </xf>
    <xf numFmtId="0" fontId="3" fillId="3" borderId="24" xfId="0" applyFont="1" applyFill="1" applyBorder="1" applyAlignment="1">
      <alignment horizontal="justify" vertical="center" wrapText="1"/>
    </xf>
    <xf numFmtId="0" fontId="4" fillId="3" borderId="3" xfId="0" applyFont="1" applyFill="1" applyBorder="1" applyAlignment="1">
      <alignment horizontal="justify" vertical="center" wrapText="1"/>
    </xf>
    <xf numFmtId="0" fontId="0" fillId="7" borderId="0" xfId="0" applyFill="1" applyAlignment="1">
      <alignment vertical="center"/>
    </xf>
    <xf numFmtId="0" fontId="3" fillId="7" borderId="17" xfId="0" applyFont="1" applyFill="1" applyBorder="1" applyAlignment="1">
      <alignment horizontal="justify" vertical="center" wrapText="1"/>
    </xf>
    <xf numFmtId="0" fontId="3" fillId="7" borderId="19" xfId="0" applyFont="1" applyFill="1" applyBorder="1" applyAlignment="1">
      <alignment horizontal="left" vertical="center" wrapText="1"/>
    </xf>
    <xf numFmtId="0" fontId="3" fillId="7" borderId="26" xfId="0" applyFont="1" applyFill="1" applyBorder="1" applyAlignment="1">
      <alignment horizontal="justify" vertical="center" wrapText="1"/>
    </xf>
    <xf numFmtId="2" fontId="4" fillId="7" borderId="19" xfId="0" applyNumberFormat="1" applyFont="1" applyFill="1" applyBorder="1" applyAlignment="1">
      <alignment horizontal="center" vertical="center" wrapText="1"/>
    </xf>
    <xf numFmtId="0" fontId="2" fillId="7" borderId="26" xfId="0" applyFont="1" applyFill="1" applyBorder="1"/>
    <xf numFmtId="0" fontId="2" fillId="7" borderId="16" xfId="0" applyFont="1" applyFill="1" applyBorder="1"/>
    <xf numFmtId="0" fontId="0" fillId="9" borderId="2" xfId="0" applyFont="1" applyFill="1" applyBorder="1"/>
    <xf numFmtId="0" fontId="0" fillId="10" borderId="8" xfId="0" applyFill="1" applyBorder="1"/>
    <xf numFmtId="0" fontId="2" fillId="9" borderId="8" xfId="0" applyFont="1" applyFill="1" applyBorder="1" applyAlignment="1">
      <alignment vertical="top" wrapText="1"/>
    </xf>
    <xf numFmtId="0" fontId="3" fillId="10" borderId="10" xfId="0" applyFont="1" applyFill="1" applyBorder="1" applyAlignment="1">
      <alignment horizontal="justify" vertical="center" wrapText="1"/>
    </xf>
    <xf numFmtId="0" fontId="3" fillId="10" borderId="21" xfId="0" applyFont="1" applyFill="1" applyBorder="1" applyAlignment="1">
      <alignment horizontal="center" vertical="center" wrapText="1"/>
    </xf>
    <xf numFmtId="0" fontId="0" fillId="10" borderId="24" xfId="0" applyFill="1" applyBorder="1"/>
    <xf numFmtId="0" fontId="0" fillId="10" borderId="28" xfId="0" applyFill="1" applyBorder="1"/>
    <xf numFmtId="0" fontId="2" fillId="9" borderId="19" xfId="0" applyFont="1" applyFill="1" applyBorder="1" applyAlignment="1">
      <alignment horizontal="center" vertical="top" wrapText="1"/>
    </xf>
    <xf numFmtId="0" fontId="2" fillId="9" borderId="26" xfId="0" applyFont="1" applyFill="1" applyBorder="1"/>
    <xf numFmtId="0" fontId="0" fillId="9" borderId="16" xfId="0" applyFont="1" applyFill="1" applyBorder="1"/>
    <xf numFmtId="0" fontId="3" fillId="9" borderId="17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justify" vertical="center" wrapText="1"/>
    </xf>
    <xf numFmtId="0" fontId="3" fillId="9" borderId="20" xfId="0" applyFont="1" applyFill="1" applyBorder="1" applyAlignment="1">
      <alignment horizontal="justify" vertical="center" wrapText="1"/>
    </xf>
    <xf numFmtId="0" fontId="2" fillId="0" borderId="17" xfId="0" applyFont="1" applyBorder="1"/>
    <xf numFmtId="164" fontId="2" fillId="0" borderId="26" xfId="0" applyNumberFormat="1" applyFont="1" applyBorder="1"/>
    <xf numFmtId="0" fontId="0" fillId="4" borderId="31" xfId="0" applyFill="1" applyBorder="1"/>
    <xf numFmtId="0" fontId="0" fillId="4" borderId="32" xfId="0" applyFill="1" applyBorder="1"/>
    <xf numFmtId="0" fontId="3" fillId="11" borderId="34" xfId="0" applyFont="1" applyFill="1" applyBorder="1" applyAlignment="1">
      <alignment horizontal="justify" vertical="center" wrapText="1"/>
    </xf>
    <xf numFmtId="0" fontId="3" fillId="7" borderId="35" xfId="0" applyFont="1" applyFill="1" applyBorder="1" applyAlignment="1">
      <alignment horizontal="justify" vertical="center" wrapText="1"/>
    </xf>
    <xf numFmtId="0" fontId="3" fillId="7" borderId="36" xfId="0" applyFont="1" applyFill="1" applyBorder="1" applyAlignment="1">
      <alignment horizontal="justify" vertical="center" wrapText="1"/>
    </xf>
    <xf numFmtId="0" fontId="3" fillId="7" borderId="37" xfId="0" applyFont="1" applyFill="1" applyBorder="1" applyAlignment="1">
      <alignment horizontal="justify" vertical="center" wrapText="1"/>
    </xf>
    <xf numFmtId="0" fontId="3" fillId="11" borderId="6" xfId="0" applyFont="1" applyFill="1" applyBorder="1" applyAlignment="1">
      <alignment horizontal="justify" vertical="center" wrapText="1"/>
    </xf>
    <xf numFmtId="0" fontId="3" fillId="11" borderId="3" xfId="0" applyFont="1" applyFill="1" applyBorder="1" applyAlignment="1">
      <alignment horizontal="justify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7" borderId="38" xfId="0" applyFont="1" applyFill="1" applyBorder="1" applyAlignment="1">
      <alignment horizontal="justify" vertical="center" wrapText="1"/>
    </xf>
    <xf numFmtId="164" fontId="0" fillId="0" borderId="45" xfId="0" applyNumberFormat="1" applyBorder="1"/>
    <xf numFmtId="0" fontId="0" fillId="0" borderId="45" xfId="0" applyBorder="1"/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/>
    <xf numFmtId="0" fontId="2" fillId="0" borderId="48" xfId="0" applyFont="1" applyBorder="1" applyAlignment="1">
      <alignment horizontal="right"/>
    </xf>
    <xf numFmtId="0" fontId="0" fillId="0" borderId="45" xfId="0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11" xfId="0" applyFont="1" applyBorder="1" applyAlignment="1">
      <alignment horizontal="right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46" xfId="0" applyFont="1" applyBorder="1"/>
    <xf numFmtId="0" fontId="0" fillId="0" borderId="46" xfId="0" applyBorder="1"/>
    <xf numFmtId="164" fontId="0" fillId="0" borderId="46" xfId="0" applyNumberFormat="1" applyBorder="1"/>
    <xf numFmtId="0" fontId="0" fillId="0" borderId="46" xfId="0" applyBorder="1" applyAlignment="1">
      <alignment horizontal="right"/>
    </xf>
    <xf numFmtId="0" fontId="2" fillId="0" borderId="46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7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0" borderId="17" xfId="0" applyFill="1" applyBorder="1" applyAlignment="1">
      <alignment horizontal="center" vertical="center"/>
    </xf>
    <xf numFmtId="0" fontId="3" fillId="10" borderId="4" xfId="0" applyFont="1" applyFill="1" applyBorder="1" applyAlignment="1">
      <alignment horizontal="left" vertical="center" wrapText="1"/>
    </xf>
    <xf numFmtId="0" fontId="4" fillId="7" borderId="19" xfId="0" applyFont="1" applyFill="1" applyBorder="1" applyAlignment="1">
      <alignment horizontal="justify" vertical="center" wrapText="1"/>
    </xf>
    <xf numFmtId="0" fontId="4" fillId="7" borderId="26" xfId="0" applyFont="1" applyFill="1" applyBorder="1" applyAlignment="1">
      <alignment horizontal="justify" vertical="center" wrapText="1"/>
    </xf>
    <xf numFmtId="0" fontId="2" fillId="7" borderId="36" xfId="0" applyFont="1" applyFill="1" applyBorder="1"/>
    <xf numFmtId="0" fontId="0" fillId="7" borderId="36" xfId="0" applyFont="1" applyFill="1" applyBorder="1"/>
    <xf numFmtId="0" fontId="4" fillId="0" borderId="0" xfId="0" applyFont="1" applyFill="1" applyBorder="1" applyAlignment="1">
      <alignment horizontal="justify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0" fillId="0" borderId="0" xfId="0" applyFont="1" applyFill="1" applyBorder="1"/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35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justify" vertical="center" wrapText="1"/>
    </xf>
    <xf numFmtId="0" fontId="3" fillId="7" borderId="23" xfId="0" applyFont="1" applyFill="1" applyBorder="1" applyAlignment="1">
      <alignment horizontal="justify" vertical="center" wrapText="1"/>
    </xf>
    <xf numFmtId="0" fontId="3" fillId="7" borderId="33" xfId="0" applyFont="1" applyFill="1" applyBorder="1" applyAlignment="1">
      <alignment horizontal="justify" vertical="center" wrapText="1"/>
    </xf>
    <xf numFmtId="0" fontId="3" fillId="7" borderId="52" xfId="0" applyFont="1" applyFill="1" applyBorder="1" applyAlignment="1">
      <alignment horizontal="justify" vertical="center" wrapText="1"/>
    </xf>
    <xf numFmtId="0" fontId="3" fillId="10" borderId="17" xfId="0" applyFont="1" applyFill="1" applyBorder="1" applyAlignment="1">
      <alignment horizontal="justify" vertical="center" wrapText="1"/>
    </xf>
    <xf numFmtId="0" fontId="4" fillId="9" borderId="6" xfId="0" applyFont="1" applyFill="1" applyBorder="1" applyAlignment="1">
      <alignment vertical="center" wrapText="1"/>
    </xf>
    <xf numFmtId="0" fontId="2" fillId="7" borderId="17" xfId="0" applyFont="1" applyFill="1" applyBorder="1"/>
    <xf numFmtId="0" fontId="0" fillId="10" borderId="24" xfId="0" applyFill="1" applyBorder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4" borderId="54" xfId="0" applyFill="1" applyBorder="1"/>
    <xf numFmtId="0" fontId="0" fillId="4" borderId="55" xfId="0" applyFill="1" applyBorder="1"/>
    <xf numFmtId="0" fontId="0" fillId="4" borderId="55" xfId="0" applyFill="1" applyBorder="1" applyAlignment="1">
      <alignment horizontal="center"/>
    </xf>
    <xf numFmtId="0" fontId="0" fillId="4" borderId="56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0" fontId="5" fillId="4" borderId="0" xfId="2" applyFill="1" applyBorder="1" applyAlignment="1">
      <alignment horizontal="left"/>
    </xf>
    <xf numFmtId="0" fontId="5" fillId="4" borderId="0" xfId="2" applyFill="1" applyBorder="1"/>
    <xf numFmtId="0" fontId="6" fillId="0" borderId="57" xfId="2" applyFont="1" applyFill="1" applyBorder="1"/>
    <xf numFmtId="0" fontId="0" fillId="0" borderId="57" xfId="0" applyFill="1" applyBorder="1"/>
    <xf numFmtId="0" fontId="5" fillId="0" borderId="0" xfId="2" applyFill="1" applyBorder="1"/>
    <xf numFmtId="0" fontId="0" fillId="0" borderId="0" xfId="0" applyFill="1" applyBorder="1"/>
    <xf numFmtId="0" fontId="6" fillId="0" borderId="57" xfId="2" applyFont="1" applyFill="1" applyBorder="1" applyAlignment="1">
      <alignment horizontal="left"/>
    </xf>
    <xf numFmtId="0" fontId="5" fillId="4" borderId="60" xfId="2" applyFill="1" applyBorder="1"/>
    <xf numFmtId="0" fontId="2" fillId="4" borderId="54" xfId="0" applyFont="1" applyFill="1" applyBorder="1"/>
    <xf numFmtId="0" fontId="2" fillId="0" borderId="17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2" fillId="0" borderId="26" xfId="0" applyFont="1" applyBorder="1" applyAlignment="1">
      <alignment horizontal="right"/>
    </xf>
    <xf numFmtId="0" fontId="7" fillId="0" borderId="0" xfId="0" applyFont="1"/>
    <xf numFmtId="0" fontId="2" fillId="4" borderId="0" xfId="0" applyFont="1" applyFill="1"/>
    <xf numFmtId="0" fontId="0" fillId="0" borderId="12" xfId="0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62" xfId="0" applyFont="1" applyBorder="1" applyAlignment="1">
      <alignment horizontal="right"/>
    </xf>
    <xf numFmtId="0" fontId="2" fillId="4" borderId="11" xfId="0" applyFont="1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2" fillId="0" borderId="46" xfId="0" applyFont="1" applyBorder="1" applyAlignment="1">
      <alignment horizontal="right"/>
    </xf>
    <xf numFmtId="0" fontId="2" fillId="3" borderId="63" xfId="0" applyFont="1" applyFill="1" applyBorder="1"/>
    <xf numFmtId="0" fontId="3" fillId="0" borderId="7" xfId="0" applyFont="1" applyFill="1" applyBorder="1" applyAlignment="1">
      <alignment horizontal="justify" vertical="center" wrapText="1"/>
    </xf>
    <xf numFmtId="0" fontId="3" fillId="0" borderId="17" xfId="0" applyFont="1" applyFill="1" applyBorder="1" applyAlignment="1">
      <alignment horizontal="justify" vertical="center" wrapText="1"/>
    </xf>
    <xf numFmtId="0" fontId="3" fillId="0" borderId="26" xfId="0" applyFont="1" applyFill="1" applyBorder="1" applyAlignment="1">
      <alignment horizontal="justify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27" xfId="0" applyFont="1" applyFill="1" applyBorder="1" applyAlignment="1">
      <alignment horizontal="justify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justify" vertical="center" wrapText="1"/>
    </xf>
    <xf numFmtId="0" fontId="3" fillId="0" borderId="19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2" fillId="6" borderId="4" xfId="0" applyFont="1" applyFill="1" applyBorder="1"/>
    <xf numFmtId="0" fontId="3" fillId="0" borderId="8" xfId="0" applyFont="1" applyFill="1" applyBorder="1" applyAlignment="1">
      <alignment horizontal="justify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0" fillId="0" borderId="26" xfId="0" applyFill="1" applyBorder="1"/>
    <xf numFmtId="0" fontId="2" fillId="0" borderId="26" xfId="0" applyFont="1" applyFill="1" applyBorder="1"/>
    <xf numFmtId="0" fontId="3" fillId="6" borderId="10" xfId="0" applyFont="1" applyFill="1" applyBorder="1" applyAlignment="1">
      <alignment horizontal="center" vertical="center" wrapText="1"/>
    </xf>
    <xf numFmtId="0" fontId="0" fillId="6" borderId="10" xfId="0" applyFill="1" applyBorder="1"/>
    <xf numFmtId="0" fontId="2" fillId="6" borderId="10" xfId="0" applyFont="1" applyFill="1" applyBorder="1"/>
    <xf numFmtId="0" fontId="2" fillId="0" borderId="16" xfId="0" applyFont="1" applyFill="1" applyBorder="1"/>
    <xf numFmtId="0" fontId="3" fillId="0" borderId="10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2" fillId="4" borderId="19" xfId="0" applyFont="1" applyFill="1" applyBorder="1"/>
    <xf numFmtId="0" fontId="2" fillId="4" borderId="17" xfId="0" applyFont="1" applyFill="1" applyBorder="1" applyAlignment="1">
      <alignment horizontal="right"/>
    </xf>
    <xf numFmtId="0" fontId="0" fillId="4" borderId="64" xfId="0" applyFill="1" applyBorder="1" applyAlignment="1">
      <alignment horizontal="right"/>
    </xf>
    <xf numFmtId="0" fontId="3" fillId="0" borderId="36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9" xfId="0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9" borderId="50" xfId="0" applyFont="1" applyFill="1" applyBorder="1" applyAlignment="1">
      <alignment horizontal="left" vertical="center" wrapText="1"/>
    </xf>
    <xf numFmtId="0" fontId="3" fillId="9" borderId="51" xfId="0" applyFont="1" applyFill="1" applyBorder="1" applyAlignment="1">
      <alignment horizontal="left" vertical="center" wrapText="1"/>
    </xf>
    <xf numFmtId="0" fontId="3" fillId="9" borderId="30" xfId="0" applyFont="1" applyFill="1" applyBorder="1" applyAlignment="1">
      <alignment horizontal="left" vertical="center" wrapText="1"/>
    </xf>
    <xf numFmtId="0" fontId="3" fillId="9" borderId="49" xfId="0" applyFont="1" applyFill="1" applyBorder="1" applyAlignment="1">
      <alignment horizontal="left" vertical="center" wrapText="1"/>
    </xf>
    <xf numFmtId="0" fontId="3" fillId="9" borderId="29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0" fillId="4" borderId="57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4" borderId="58" xfId="0" applyFill="1" applyBorder="1" applyAlignment="1">
      <alignment horizontal="left" vertical="top"/>
    </xf>
    <xf numFmtId="0" fontId="0" fillId="4" borderId="57" xfId="0" applyFill="1" applyBorder="1" applyAlignment="1">
      <alignment horizontal="left" vertical="top"/>
    </xf>
    <xf numFmtId="0" fontId="0" fillId="4" borderId="59" xfId="0" applyFill="1" applyBorder="1" applyAlignment="1">
      <alignment horizontal="left" vertical="top"/>
    </xf>
    <xf numFmtId="0" fontId="0" fillId="4" borderId="60" xfId="0" applyFill="1" applyBorder="1" applyAlignment="1">
      <alignment horizontal="left" vertical="top"/>
    </xf>
    <xf numFmtId="0" fontId="0" fillId="4" borderId="61" xfId="0" applyFill="1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 applyBorder="1" applyAlignment="1">
      <alignment horizontal="left" vertical="center"/>
    </xf>
    <xf numFmtId="0" fontId="0" fillId="9" borderId="24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9" borderId="24" xfId="0" applyFill="1" applyBorder="1" applyAlignment="1">
      <alignment horizontal="right" vertical="center"/>
    </xf>
    <xf numFmtId="0" fontId="3" fillId="0" borderId="53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2" fillId="8" borderId="13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">
    <cellStyle name="Hyperlink" xfId="2" xr:uid="{00000000-000B-0000-0000-000008000000}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99FFCC"/>
      <color rgb="FF66CC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Consumo mensal de eletricidade no verão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39-4BF3-A493-D685D9C265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39-4BF3-A493-D685D9C265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39-4BF3-A493-D685D9C265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39-4BF3-A493-D685D9C265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a!$A$2:$A$5</c:f>
              <c:strCache>
                <c:ptCount val="4"/>
                <c:pt idx="0">
                  <c:v>IL</c:v>
                </c:pt>
                <c:pt idx="1">
                  <c:v>LZ</c:v>
                </c:pt>
                <c:pt idx="2">
                  <c:v>OU</c:v>
                </c:pt>
                <c:pt idx="3">
                  <c:v>RE</c:v>
                </c:pt>
              </c:strCache>
            </c:strRef>
          </c:cat>
          <c:val>
            <c:numRef>
              <c:f>a!$B$2:$B$5</c:f>
              <c:numCache>
                <c:formatCode>0.0</c:formatCode>
                <c:ptCount val="4"/>
                <c:pt idx="0">
                  <c:v>18.443999999999999</c:v>
                </c:pt>
                <c:pt idx="1">
                  <c:v>40.255000000000003</c:v>
                </c:pt>
                <c:pt idx="2">
                  <c:v>36.39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7-4646-B831-5060BC6FAA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f!$A$10:$A$21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f!$B$10:$B$21</c:f>
              <c:numCache>
                <c:formatCode>General</c:formatCode>
                <c:ptCount val="12"/>
                <c:pt idx="0">
                  <c:v>114</c:v>
                </c:pt>
                <c:pt idx="1">
                  <c:v>118</c:v>
                </c:pt>
                <c:pt idx="2">
                  <c:v>124</c:v>
                </c:pt>
                <c:pt idx="3">
                  <c:v>133</c:v>
                </c:pt>
                <c:pt idx="4">
                  <c:v>126</c:v>
                </c:pt>
                <c:pt idx="5">
                  <c:v>107</c:v>
                </c:pt>
                <c:pt idx="6">
                  <c:v>94</c:v>
                </c:pt>
                <c:pt idx="7">
                  <c:v>58</c:v>
                </c:pt>
                <c:pt idx="8">
                  <c:v>111</c:v>
                </c:pt>
                <c:pt idx="9">
                  <c:v>112</c:v>
                </c:pt>
                <c:pt idx="10">
                  <c:v>100</c:v>
                </c:pt>
                <c:pt idx="1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C-4A34-B241-9A9392FA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25448"/>
        <c:axId val="887863223"/>
      </c:barChart>
      <c:catAx>
        <c:axId val="20152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63223"/>
        <c:crosses val="autoZero"/>
        <c:auto val="1"/>
        <c:lblAlgn val="ctr"/>
        <c:lblOffset val="100"/>
        <c:noMultiLvlLbl val="0"/>
      </c:catAx>
      <c:valAx>
        <c:axId val="887863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MENSAL EM 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5B-4058-A257-651DB6183E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5B-4058-A257-651DB6183E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b!$A$5:$A$7</c:f>
              <c:strCache>
                <c:ptCount val="2"/>
                <c:pt idx="0">
                  <c:v>GN</c:v>
                </c:pt>
                <c:pt idx="1">
                  <c:v>EL*</c:v>
                </c:pt>
              </c:strCache>
            </c:strRef>
          </c:cat>
          <c:val>
            <c:numRef>
              <c:f>b!$B$5:$B$7</c:f>
              <c:numCache>
                <c:formatCode>General</c:formatCode>
                <c:ptCount val="2"/>
                <c:pt idx="0">
                  <c:v>5.9039999999999995E-3</c:v>
                </c:pt>
                <c:pt idx="1">
                  <c:v>1.3163284609183741E-2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A-496C-A398-089FA12E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COZINHA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48272090988625"/>
          <c:y val="0.19486111111111112"/>
          <c:w val="0.84732152230971125"/>
          <c:h val="0.67614246135899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'c'!$E$1</c:f>
              <c:strCache>
                <c:ptCount val="1"/>
                <c:pt idx="0">
                  <c:v>TOTAL cozinha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'c'!$E$2:$E$289</c:f>
              <c:numCache>
                <c:formatCode>_(* #,##0.00_);_(* \(#,##0.00\);_(* "-"??_);_(@_)</c:formatCode>
                <c:ptCount val="288"/>
                <c:pt idx="0">
                  <c:v>80.56</c:v>
                </c:pt>
                <c:pt idx="1">
                  <c:v>80.56</c:v>
                </c:pt>
                <c:pt idx="2">
                  <c:v>80.56</c:v>
                </c:pt>
                <c:pt idx="3">
                  <c:v>80.56</c:v>
                </c:pt>
                <c:pt idx="4">
                  <c:v>80.56</c:v>
                </c:pt>
                <c:pt idx="5">
                  <c:v>80.56</c:v>
                </c:pt>
                <c:pt idx="6">
                  <c:v>80.56</c:v>
                </c:pt>
                <c:pt idx="7">
                  <c:v>80.56</c:v>
                </c:pt>
                <c:pt idx="8">
                  <c:v>80.56</c:v>
                </c:pt>
                <c:pt idx="9">
                  <c:v>80.56</c:v>
                </c:pt>
                <c:pt idx="10">
                  <c:v>80.56</c:v>
                </c:pt>
                <c:pt idx="11">
                  <c:v>80.56</c:v>
                </c:pt>
                <c:pt idx="12">
                  <c:v>80.56</c:v>
                </c:pt>
                <c:pt idx="13">
                  <c:v>80.56</c:v>
                </c:pt>
                <c:pt idx="14">
                  <c:v>80.56</c:v>
                </c:pt>
                <c:pt idx="15">
                  <c:v>80.56</c:v>
                </c:pt>
                <c:pt idx="16">
                  <c:v>80.56</c:v>
                </c:pt>
                <c:pt idx="17">
                  <c:v>80.56</c:v>
                </c:pt>
                <c:pt idx="18">
                  <c:v>80.56</c:v>
                </c:pt>
                <c:pt idx="19">
                  <c:v>80.56</c:v>
                </c:pt>
                <c:pt idx="20">
                  <c:v>80.56</c:v>
                </c:pt>
                <c:pt idx="21">
                  <c:v>80.56</c:v>
                </c:pt>
                <c:pt idx="22">
                  <c:v>80.56</c:v>
                </c:pt>
                <c:pt idx="23">
                  <c:v>80.56</c:v>
                </c:pt>
                <c:pt idx="24">
                  <c:v>80.56</c:v>
                </c:pt>
                <c:pt idx="25">
                  <c:v>80.56</c:v>
                </c:pt>
                <c:pt idx="26">
                  <c:v>80.56</c:v>
                </c:pt>
                <c:pt idx="27">
                  <c:v>80.56</c:v>
                </c:pt>
                <c:pt idx="28">
                  <c:v>80.56</c:v>
                </c:pt>
                <c:pt idx="29">
                  <c:v>80.56</c:v>
                </c:pt>
                <c:pt idx="30">
                  <c:v>80.56</c:v>
                </c:pt>
                <c:pt idx="31">
                  <c:v>80.56</c:v>
                </c:pt>
                <c:pt idx="32">
                  <c:v>80.56</c:v>
                </c:pt>
                <c:pt idx="33">
                  <c:v>80.56</c:v>
                </c:pt>
                <c:pt idx="34">
                  <c:v>80.56</c:v>
                </c:pt>
                <c:pt idx="35">
                  <c:v>80.56</c:v>
                </c:pt>
                <c:pt idx="36">
                  <c:v>80.56</c:v>
                </c:pt>
                <c:pt idx="37">
                  <c:v>80.56</c:v>
                </c:pt>
                <c:pt idx="38">
                  <c:v>80.56</c:v>
                </c:pt>
                <c:pt idx="39">
                  <c:v>80.56</c:v>
                </c:pt>
                <c:pt idx="40">
                  <c:v>80.56</c:v>
                </c:pt>
                <c:pt idx="41">
                  <c:v>80.56</c:v>
                </c:pt>
                <c:pt idx="42">
                  <c:v>80.56</c:v>
                </c:pt>
                <c:pt idx="43">
                  <c:v>80.56</c:v>
                </c:pt>
                <c:pt idx="44">
                  <c:v>80.56</c:v>
                </c:pt>
                <c:pt idx="45">
                  <c:v>80.56</c:v>
                </c:pt>
                <c:pt idx="46">
                  <c:v>80.56</c:v>
                </c:pt>
                <c:pt idx="47">
                  <c:v>80.56</c:v>
                </c:pt>
                <c:pt idx="48">
                  <c:v>80.56</c:v>
                </c:pt>
                <c:pt idx="49">
                  <c:v>80.56</c:v>
                </c:pt>
                <c:pt idx="50">
                  <c:v>80.56</c:v>
                </c:pt>
                <c:pt idx="51">
                  <c:v>80.56</c:v>
                </c:pt>
                <c:pt idx="52">
                  <c:v>80.56</c:v>
                </c:pt>
                <c:pt idx="53">
                  <c:v>80.56</c:v>
                </c:pt>
                <c:pt idx="54">
                  <c:v>80.56</c:v>
                </c:pt>
                <c:pt idx="55">
                  <c:v>80.56</c:v>
                </c:pt>
                <c:pt idx="56">
                  <c:v>80.56</c:v>
                </c:pt>
                <c:pt idx="57">
                  <c:v>80.56</c:v>
                </c:pt>
                <c:pt idx="58">
                  <c:v>80.56</c:v>
                </c:pt>
                <c:pt idx="59">
                  <c:v>80.56</c:v>
                </c:pt>
                <c:pt idx="60">
                  <c:v>80.56</c:v>
                </c:pt>
                <c:pt idx="61">
                  <c:v>80.56</c:v>
                </c:pt>
                <c:pt idx="62">
                  <c:v>80.56</c:v>
                </c:pt>
                <c:pt idx="63">
                  <c:v>80.56</c:v>
                </c:pt>
                <c:pt idx="64">
                  <c:v>80.56</c:v>
                </c:pt>
                <c:pt idx="65">
                  <c:v>80.56</c:v>
                </c:pt>
                <c:pt idx="66">
                  <c:v>80.56</c:v>
                </c:pt>
                <c:pt idx="67">
                  <c:v>80.56</c:v>
                </c:pt>
                <c:pt idx="68">
                  <c:v>80.56</c:v>
                </c:pt>
                <c:pt idx="69">
                  <c:v>80.56</c:v>
                </c:pt>
                <c:pt idx="70">
                  <c:v>80.56</c:v>
                </c:pt>
                <c:pt idx="71">
                  <c:v>80.56</c:v>
                </c:pt>
                <c:pt idx="72">
                  <c:v>80.56</c:v>
                </c:pt>
                <c:pt idx="73">
                  <c:v>80.56</c:v>
                </c:pt>
                <c:pt idx="74">
                  <c:v>80.56</c:v>
                </c:pt>
                <c:pt idx="75">
                  <c:v>80.56</c:v>
                </c:pt>
                <c:pt idx="76">
                  <c:v>80.56</c:v>
                </c:pt>
                <c:pt idx="77">
                  <c:v>80.56</c:v>
                </c:pt>
                <c:pt idx="78">
                  <c:v>80.56</c:v>
                </c:pt>
                <c:pt idx="79">
                  <c:v>80.56</c:v>
                </c:pt>
                <c:pt idx="80">
                  <c:v>80.56</c:v>
                </c:pt>
                <c:pt idx="81">
                  <c:v>80.56</c:v>
                </c:pt>
                <c:pt idx="82">
                  <c:v>80.56</c:v>
                </c:pt>
                <c:pt idx="83">
                  <c:v>80.56</c:v>
                </c:pt>
                <c:pt idx="84">
                  <c:v>83.14</c:v>
                </c:pt>
                <c:pt idx="85">
                  <c:v>80.56</c:v>
                </c:pt>
                <c:pt idx="86">
                  <c:v>80.56</c:v>
                </c:pt>
                <c:pt idx="87">
                  <c:v>80.56</c:v>
                </c:pt>
                <c:pt idx="88">
                  <c:v>80.56</c:v>
                </c:pt>
                <c:pt idx="89">
                  <c:v>80.56</c:v>
                </c:pt>
                <c:pt idx="90">
                  <c:v>80.56</c:v>
                </c:pt>
                <c:pt idx="91">
                  <c:v>80.56</c:v>
                </c:pt>
                <c:pt idx="92">
                  <c:v>80.56</c:v>
                </c:pt>
                <c:pt idx="93">
                  <c:v>80.56</c:v>
                </c:pt>
                <c:pt idx="94">
                  <c:v>80.56</c:v>
                </c:pt>
                <c:pt idx="95">
                  <c:v>80.56</c:v>
                </c:pt>
                <c:pt idx="96">
                  <c:v>80.56</c:v>
                </c:pt>
                <c:pt idx="97">
                  <c:v>80.56</c:v>
                </c:pt>
                <c:pt idx="98">
                  <c:v>80.56</c:v>
                </c:pt>
                <c:pt idx="99">
                  <c:v>80.56</c:v>
                </c:pt>
                <c:pt idx="100">
                  <c:v>80.56</c:v>
                </c:pt>
                <c:pt idx="101">
                  <c:v>80.56</c:v>
                </c:pt>
                <c:pt idx="102">
                  <c:v>80.56</c:v>
                </c:pt>
                <c:pt idx="103">
                  <c:v>80.56</c:v>
                </c:pt>
                <c:pt idx="104">
                  <c:v>80.56</c:v>
                </c:pt>
                <c:pt idx="105">
                  <c:v>80.56</c:v>
                </c:pt>
                <c:pt idx="106">
                  <c:v>80.56</c:v>
                </c:pt>
                <c:pt idx="107">
                  <c:v>80.56</c:v>
                </c:pt>
                <c:pt idx="108">
                  <c:v>80.56</c:v>
                </c:pt>
                <c:pt idx="109">
                  <c:v>80.56</c:v>
                </c:pt>
                <c:pt idx="110">
                  <c:v>80.56</c:v>
                </c:pt>
                <c:pt idx="111">
                  <c:v>80.56</c:v>
                </c:pt>
                <c:pt idx="112">
                  <c:v>80.56</c:v>
                </c:pt>
                <c:pt idx="113">
                  <c:v>80.56</c:v>
                </c:pt>
                <c:pt idx="114">
                  <c:v>80.56</c:v>
                </c:pt>
                <c:pt idx="115">
                  <c:v>80.56</c:v>
                </c:pt>
                <c:pt idx="116">
                  <c:v>80.56</c:v>
                </c:pt>
                <c:pt idx="117">
                  <c:v>80.56</c:v>
                </c:pt>
                <c:pt idx="118">
                  <c:v>80.56</c:v>
                </c:pt>
                <c:pt idx="119">
                  <c:v>80.56</c:v>
                </c:pt>
                <c:pt idx="120">
                  <c:v>80.56</c:v>
                </c:pt>
                <c:pt idx="121">
                  <c:v>80.56</c:v>
                </c:pt>
                <c:pt idx="122">
                  <c:v>80.56</c:v>
                </c:pt>
                <c:pt idx="123">
                  <c:v>80.56</c:v>
                </c:pt>
                <c:pt idx="124">
                  <c:v>80.56</c:v>
                </c:pt>
                <c:pt idx="125">
                  <c:v>80.56</c:v>
                </c:pt>
                <c:pt idx="126">
                  <c:v>80.56</c:v>
                </c:pt>
                <c:pt idx="127">
                  <c:v>80.56</c:v>
                </c:pt>
                <c:pt idx="128">
                  <c:v>80.56</c:v>
                </c:pt>
                <c:pt idx="129">
                  <c:v>80.56</c:v>
                </c:pt>
                <c:pt idx="130">
                  <c:v>80.56</c:v>
                </c:pt>
                <c:pt idx="131">
                  <c:v>80.56</c:v>
                </c:pt>
                <c:pt idx="132">
                  <c:v>86.68</c:v>
                </c:pt>
                <c:pt idx="133">
                  <c:v>86.68</c:v>
                </c:pt>
                <c:pt idx="134">
                  <c:v>86.68</c:v>
                </c:pt>
                <c:pt idx="135">
                  <c:v>86.68</c:v>
                </c:pt>
                <c:pt idx="136">
                  <c:v>86.68</c:v>
                </c:pt>
                <c:pt idx="137">
                  <c:v>86.68</c:v>
                </c:pt>
                <c:pt idx="138">
                  <c:v>86.68</c:v>
                </c:pt>
                <c:pt idx="139">
                  <c:v>86.68</c:v>
                </c:pt>
                <c:pt idx="140">
                  <c:v>86.68</c:v>
                </c:pt>
                <c:pt idx="141">
                  <c:v>86.68</c:v>
                </c:pt>
                <c:pt idx="142">
                  <c:v>86.68</c:v>
                </c:pt>
                <c:pt idx="143">
                  <c:v>86.68</c:v>
                </c:pt>
                <c:pt idx="144">
                  <c:v>86.68</c:v>
                </c:pt>
                <c:pt idx="145">
                  <c:v>80.56</c:v>
                </c:pt>
                <c:pt idx="146">
                  <c:v>80.56</c:v>
                </c:pt>
                <c:pt idx="147">
                  <c:v>80.56</c:v>
                </c:pt>
                <c:pt idx="148">
                  <c:v>80.56</c:v>
                </c:pt>
                <c:pt idx="149">
                  <c:v>80.56</c:v>
                </c:pt>
                <c:pt idx="150">
                  <c:v>83.14</c:v>
                </c:pt>
                <c:pt idx="151">
                  <c:v>80.56</c:v>
                </c:pt>
                <c:pt idx="152">
                  <c:v>80.56</c:v>
                </c:pt>
                <c:pt idx="153">
                  <c:v>80.56</c:v>
                </c:pt>
                <c:pt idx="154">
                  <c:v>80.56</c:v>
                </c:pt>
                <c:pt idx="155">
                  <c:v>80.56</c:v>
                </c:pt>
                <c:pt idx="156">
                  <c:v>80.56</c:v>
                </c:pt>
                <c:pt idx="157">
                  <c:v>80.56</c:v>
                </c:pt>
                <c:pt idx="158">
                  <c:v>80.56</c:v>
                </c:pt>
                <c:pt idx="159">
                  <c:v>80.56</c:v>
                </c:pt>
                <c:pt idx="160">
                  <c:v>80.56</c:v>
                </c:pt>
                <c:pt idx="161">
                  <c:v>80.56</c:v>
                </c:pt>
                <c:pt idx="162">
                  <c:v>80.56</c:v>
                </c:pt>
                <c:pt idx="163">
                  <c:v>80.56</c:v>
                </c:pt>
                <c:pt idx="164">
                  <c:v>80.56</c:v>
                </c:pt>
                <c:pt idx="165">
                  <c:v>80.56</c:v>
                </c:pt>
                <c:pt idx="166">
                  <c:v>80.56</c:v>
                </c:pt>
                <c:pt idx="167">
                  <c:v>80.56</c:v>
                </c:pt>
                <c:pt idx="168">
                  <c:v>80.56</c:v>
                </c:pt>
                <c:pt idx="169">
                  <c:v>80.56</c:v>
                </c:pt>
                <c:pt idx="170">
                  <c:v>80.56</c:v>
                </c:pt>
                <c:pt idx="171">
                  <c:v>80.56</c:v>
                </c:pt>
                <c:pt idx="172">
                  <c:v>80.56</c:v>
                </c:pt>
                <c:pt idx="173">
                  <c:v>80.56</c:v>
                </c:pt>
                <c:pt idx="174">
                  <c:v>80.56</c:v>
                </c:pt>
                <c:pt idx="175">
                  <c:v>80.56</c:v>
                </c:pt>
                <c:pt idx="176">
                  <c:v>80.56</c:v>
                </c:pt>
                <c:pt idx="177">
                  <c:v>80.56</c:v>
                </c:pt>
                <c:pt idx="178">
                  <c:v>80.56</c:v>
                </c:pt>
                <c:pt idx="179">
                  <c:v>80.56</c:v>
                </c:pt>
                <c:pt idx="180">
                  <c:v>80.56</c:v>
                </c:pt>
                <c:pt idx="181">
                  <c:v>80.56</c:v>
                </c:pt>
                <c:pt idx="182">
                  <c:v>80.56</c:v>
                </c:pt>
                <c:pt idx="183">
                  <c:v>80.56</c:v>
                </c:pt>
                <c:pt idx="184">
                  <c:v>80.56</c:v>
                </c:pt>
                <c:pt idx="185">
                  <c:v>80.56</c:v>
                </c:pt>
                <c:pt idx="186">
                  <c:v>80.56</c:v>
                </c:pt>
                <c:pt idx="187">
                  <c:v>80.56</c:v>
                </c:pt>
                <c:pt idx="188">
                  <c:v>80.56</c:v>
                </c:pt>
                <c:pt idx="189">
                  <c:v>80.56</c:v>
                </c:pt>
                <c:pt idx="190">
                  <c:v>80.56</c:v>
                </c:pt>
                <c:pt idx="191">
                  <c:v>80.56</c:v>
                </c:pt>
                <c:pt idx="192">
                  <c:v>80.56</c:v>
                </c:pt>
                <c:pt idx="193">
                  <c:v>80.56</c:v>
                </c:pt>
                <c:pt idx="194">
                  <c:v>80.56</c:v>
                </c:pt>
                <c:pt idx="195">
                  <c:v>80.56</c:v>
                </c:pt>
                <c:pt idx="196">
                  <c:v>80.56</c:v>
                </c:pt>
                <c:pt idx="197">
                  <c:v>80.56</c:v>
                </c:pt>
                <c:pt idx="198">
                  <c:v>80.56</c:v>
                </c:pt>
                <c:pt idx="199">
                  <c:v>80.56</c:v>
                </c:pt>
                <c:pt idx="200">
                  <c:v>80.56</c:v>
                </c:pt>
                <c:pt idx="201">
                  <c:v>80.56</c:v>
                </c:pt>
                <c:pt idx="202">
                  <c:v>80.56</c:v>
                </c:pt>
                <c:pt idx="203">
                  <c:v>80.56</c:v>
                </c:pt>
                <c:pt idx="204">
                  <c:v>80.56</c:v>
                </c:pt>
                <c:pt idx="205">
                  <c:v>80.56</c:v>
                </c:pt>
                <c:pt idx="206">
                  <c:v>80.56</c:v>
                </c:pt>
                <c:pt idx="207">
                  <c:v>80.56</c:v>
                </c:pt>
                <c:pt idx="208">
                  <c:v>80.56</c:v>
                </c:pt>
                <c:pt idx="209">
                  <c:v>80.56</c:v>
                </c:pt>
                <c:pt idx="210">
                  <c:v>80.56</c:v>
                </c:pt>
                <c:pt idx="211">
                  <c:v>80.56</c:v>
                </c:pt>
                <c:pt idx="212">
                  <c:v>80.56</c:v>
                </c:pt>
                <c:pt idx="213">
                  <c:v>80.56</c:v>
                </c:pt>
                <c:pt idx="214">
                  <c:v>80.56</c:v>
                </c:pt>
                <c:pt idx="215">
                  <c:v>80.906999999999996</c:v>
                </c:pt>
                <c:pt idx="216">
                  <c:v>86.185000000000002</c:v>
                </c:pt>
                <c:pt idx="217">
                  <c:v>86.185000000000002</c:v>
                </c:pt>
                <c:pt idx="218">
                  <c:v>86.185000000000002</c:v>
                </c:pt>
                <c:pt idx="219">
                  <c:v>86.185000000000002</c:v>
                </c:pt>
                <c:pt idx="220">
                  <c:v>86.185000000000002</c:v>
                </c:pt>
                <c:pt idx="221">
                  <c:v>86.185000000000002</c:v>
                </c:pt>
                <c:pt idx="222">
                  <c:v>86.185000000000002</c:v>
                </c:pt>
                <c:pt idx="223">
                  <c:v>86.185000000000002</c:v>
                </c:pt>
                <c:pt idx="224">
                  <c:v>86.185000000000002</c:v>
                </c:pt>
                <c:pt idx="225">
                  <c:v>86.185000000000002</c:v>
                </c:pt>
                <c:pt idx="226">
                  <c:v>86.185000000000002</c:v>
                </c:pt>
                <c:pt idx="227">
                  <c:v>86.185000000000002</c:v>
                </c:pt>
                <c:pt idx="228">
                  <c:v>86.26</c:v>
                </c:pt>
                <c:pt idx="229">
                  <c:v>86.26</c:v>
                </c:pt>
                <c:pt idx="230">
                  <c:v>86.26</c:v>
                </c:pt>
                <c:pt idx="231">
                  <c:v>86.26</c:v>
                </c:pt>
                <c:pt idx="232">
                  <c:v>86.26</c:v>
                </c:pt>
                <c:pt idx="233">
                  <c:v>86.26</c:v>
                </c:pt>
                <c:pt idx="234">
                  <c:v>86.26</c:v>
                </c:pt>
                <c:pt idx="235">
                  <c:v>86.26</c:v>
                </c:pt>
                <c:pt idx="236">
                  <c:v>86.26</c:v>
                </c:pt>
                <c:pt idx="237">
                  <c:v>86.26</c:v>
                </c:pt>
                <c:pt idx="238">
                  <c:v>86.26</c:v>
                </c:pt>
                <c:pt idx="239">
                  <c:v>86.26</c:v>
                </c:pt>
                <c:pt idx="240">
                  <c:v>105.51</c:v>
                </c:pt>
                <c:pt idx="241">
                  <c:v>102.855</c:v>
                </c:pt>
                <c:pt idx="242">
                  <c:v>102.855</c:v>
                </c:pt>
                <c:pt idx="243">
                  <c:v>102.855</c:v>
                </c:pt>
                <c:pt idx="244">
                  <c:v>102.855</c:v>
                </c:pt>
                <c:pt idx="245">
                  <c:v>102.855</c:v>
                </c:pt>
                <c:pt idx="246">
                  <c:v>102.855</c:v>
                </c:pt>
                <c:pt idx="247">
                  <c:v>97.23</c:v>
                </c:pt>
                <c:pt idx="248">
                  <c:v>97.23</c:v>
                </c:pt>
                <c:pt idx="249">
                  <c:v>97.23</c:v>
                </c:pt>
                <c:pt idx="250">
                  <c:v>97.23</c:v>
                </c:pt>
                <c:pt idx="251">
                  <c:v>97.23</c:v>
                </c:pt>
                <c:pt idx="252">
                  <c:v>97.23</c:v>
                </c:pt>
                <c:pt idx="253">
                  <c:v>97.23</c:v>
                </c:pt>
                <c:pt idx="254">
                  <c:v>97.23</c:v>
                </c:pt>
                <c:pt idx="255">
                  <c:v>97.23</c:v>
                </c:pt>
                <c:pt idx="256">
                  <c:v>97.23</c:v>
                </c:pt>
                <c:pt idx="257">
                  <c:v>97.23</c:v>
                </c:pt>
                <c:pt idx="258">
                  <c:v>97.23</c:v>
                </c:pt>
                <c:pt idx="259">
                  <c:v>97.23</c:v>
                </c:pt>
                <c:pt idx="260">
                  <c:v>97.23</c:v>
                </c:pt>
                <c:pt idx="261">
                  <c:v>97.23</c:v>
                </c:pt>
                <c:pt idx="262">
                  <c:v>97.23</c:v>
                </c:pt>
                <c:pt idx="263">
                  <c:v>97.23</c:v>
                </c:pt>
                <c:pt idx="264">
                  <c:v>97.23</c:v>
                </c:pt>
                <c:pt idx="265">
                  <c:v>80.56</c:v>
                </c:pt>
                <c:pt idx="266">
                  <c:v>80.56</c:v>
                </c:pt>
                <c:pt idx="267">
                  <c:v>80.56</c:v>
                </c:pt>
                <c:pt idx="268">
                  <c:v>80.56</c:v>
                </c:pt>
                <c:pt idx="269">
                  <c:v>80.56</c:v>
                </c:pt>
                <c:pt idx="270">
                  <c:v>80.56</c:v>
                </c:pt>
                <c:pt idx="271">
                  <c:v>80.56</c:v>
                </c:pt>
                <c:pt idx="272">
                  <c:v>80.56</c:v>
                </c:pt>
                <c:pt idx="273">
                  <c:v>80.56</c:v>
                </c:pt>
                <c:pt idx="274">
                  <c:v>80.56</c:v>
                </c:pt>
                <c:pt idx="275">
                  <c:v>80.56</c:v>
                </c:pt>
                <c:pt idx="276">
                  <c:v>80.56</c:v>
                </c:pt>
                <c:pt idx="277">
                  <c:v>80.56</c:v>
                </c:pt>
                <c:pt idx="278">
                  <c:v>80.56</c:v>
                </c:pt>
                <c:pt idx="279">
                  <c:v>80.56</c:v>
                </c:pt>
                <c:pt idx="280">
                  <c:v>80.56</c:v>
                </c:pt>
                <c:pt idx="281">
                  <c:v>80.56</c:v>
                </c:pt>
                <c:pt idx="282">
                  <c:v>80.56</c:v>
                </c:pt>
                <c:pt idx="283">
                  <c:v>80.56</c:v>
                </c:pt>
                <c:pt idx="284">
                  <c:v>80.56</c:v>
                </c:pt>
                <c:pt idx="285">
                  <c:v>80.56</c:v>
                </c:pt>
                <c:pt idx="286">
                  <c:v>80.56</c:v>
                </c:pt>
                <c:pt idx="287">
                  <c:v>80.56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2-4D2D-8A5C-487E7D82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428240"/>
        <c:axId val="263428800"/>
      </c:barChart>
      <c:catAx>
        <c:axId val="2634282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8800"/>
        <c:crosses val="autoZero"/>
        <c:auto val="1"/>
        <c:lblAlgn val="ctr"/>
        <c:lblOffset val="100"/>
        <c:noMultiLvlLbl val="0"/>
      </c:catAx>
      <c:valAx>
        <c:axId val="2634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 E QUARTOS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'c'!$I$1</c:f>
              <c:strCache>
                <c:ptCount val="1"/>
                <c:pt idx="0">
                  <c:v>TOTAL Sala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'c'!$A$2:$A$289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'c'!$I$2:$I$289</c:f>
              <c:numCache>
                <c:formatCode>General</c:formatCode>
                <c:ptCount val="288"/>
                <c:pt idx="0">
                  <c:v>69.61</c:v>
                </c:pt>
                <c:pt idx="1">
                  <c:v>69.61</c:v>
                </c:pt>
                <c:pt idx="2">
                  <c:v>69.61</c:v>
                </c:pt>
                <c:pt idx="3">
                  <c:v>69.61</c:v>
                </c:pt>
                <c:pt idx="4">
                  <c:v>69.61</c:v>
                </c:pt>
                <c:pt idx="5">
                  <c:v>69.61</c:v>
                </c:pt>
                <c:pt idx="6">
                  <c:v>69.61</c:v>
                </c:pt>
                <c:pt idx="7">
                  <c:v>69.61</c:v>
                </c:pt>
                <c:pt idx="8">
                  <c:v>69.61</c:v>
                </c:pt>
                <c:pt idx="9">
                  <c:v>69.61</c:v>
                </c:pt>
                <c:pt idx="10">
                  <c:v>69.61</c:v>
                </c:pt>
                <c:pt idx="11">
                  <c:v>69.61</c:v>
                </c:pt>
                <c:pt idx="12">
                  <c:v>69.61</c:v>
                </c:pt>
                <c:pt idx="13">
                  <c:v>69.61</c:v>
                </c:pt>
                <c:pt idx="14">
                  <c:v>69.61</c:v>
                </c:pt>
                <c:pt idx="15">
                  <c:v>69.61</c:v>
                </c:pt>
                <c:pt idx="16">
                  <c:v>69.61</c:v>
                </c:pt>
                <c:pt idx="17">
                  <c:v>69.61</c:v>
                </c:pt>
                <c:pt idx="18">
                  <c:v>69.61</c:v>
                </c:pt>
                <c:pt idx="19">
                  <c:v>69.61</c:v>
                </c:pt>
                <c:pt idx="20">
                  <c:v>69.61</c:v>
                </c:pt>
                <c:pt idx="21">
                  <c:v>69.61</c:v>
                </c:pt>
                <c:pt idx="22">
                  <c:v>69.61</c:v>
                </c:pt>
                <c:pt idx="23">
                  <c:v>69.61</c:v>
                </c:pt>
                <c:pt idx="24">
                  <c:v>69.61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31.85</c:v>
                </c:pt>
                <c:pt idx="91">
                  <c:v>31.85</c:v>
                </c:pt>
                <c:pt idx="92">
                  <c:v>31.85</c:v>
                </c:pt>
                <c:pt idx="93">
                  <c:v>31.85</c:v>
                </c:pt>
                <c:pt idx="94">
                  <c:v>31.85</c:v>
                </c:pt>
                <c:pt idx="95">
                  <c:v>31.85</c:v>
                </c:pt>
                <c:pt idx="96">
                  <c:v>31.85</c:v>
                </c:pt>
                <c:pt idx="97">
                  <c:v>31.85</c:v>
                </c:pt>
                <c:pt idx="98">
                  <c:v>31.85</c:v>
                </c:pt>
                <c:pt idx="99">
                  <c:v>31.85</c:v>
                </c:pt>
                <c:pt idx="100">
                  <c:v>31.85</c:v>
                </c:pt>
                <c:pt idx="101">
                  <c:v>31.85</c:v>
                </c:pt>
                <c:pt idx="102">
                  <c:v>31.85</c:v>
                </c:pt>
                <c:pt idx="103">
                  <c:v>31.85</c:v>
                </c:pt>
                <c:pt idx="104">
                  <c:v>31.85</c:v>
                </c:pt>
                <c:pt idx="105">
                  <c:v>31.85</c:v>
                </c:pt>
                <c:pt idx="106">
                  <c:v>31.85</c:v>
                </c:pt>
                <c:pt idx="107">
                  <c:v>31.85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34.299999999999997</c:v>
                </c:pt>
                <c:pt idx="200">
                  <c:v>34.299999999999997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31.85</c:v>
                </c:pt>
                <c:pt idx="206">
                  <c:v>31.85</c:v>
                </c:pt>
                <c:pt idx="207">
                  <c:v>31.85</c:v>
                </c:pt>
                <c:pt idx="208">
                  <c:v>31.85</c:v>
                </c:pt>
                <c:pt idx="209">
                  <c:v>31.85</c:v>
                </c:pt>
                <c:pt idx="210">
                  <c:v>31.85</c:v>
                </c:pt>
                <c:pt idx="211">
                  <c:v>31.85</c:v>
                </c:pt>
                <c:pt idx="212">
                  <c:v>31.85</c:v>
                </c:pt>
                <c:pt idx="213">
                  <c:v>31.85</c:v>
                </c:pt>
                <c:pt idx="214">
                  <c:v>31.85</c:v>
                </c:pt>
                <c:pt idx="215">
                  <c:v>31.85</c:v>
                </c:pt>
                <c:pt idx="216">
                  <c:v>50.14</c:v>
                </c:pt>
                <c:pt idx="217">
                  <c:v>50.14</c:v>
                </c:pt>
                <c:pt idx="218">
                  <c:v>50.14</c:v>
                </c:pt>
                <c:pt idx="219">
                  <c:v>50.14</c:v>
                </c:pt>
                <c:pt idx="220">
                  <c:v>50.14</c:v>
                </c:pt>
                <c:pt idx="221">
                  <c:v>50.14</c:v>
                </c:pt>
                <c:pt idx="222">
                  <c:v>50.14</c:v>
                </c:pt>
                <c:pt idx="223">
                  <c:v>50.14</c:v>
                </c:pt>
                <c:pt idx="224">
                  <c:v>50.14</c:v>
                </c:pt>
                <c:pt idx="225">
                  <c:v>50.14</c:v>
                </c:pt>
                <c:pt idx="226">
                  <c:v>50.14</c:v>
                </c:pt>
                <c:pt idx="227">
                  <c:v>50.14</c:v>
                </c:pt>
                <c:pt idx="228">
                  <c:v>50.14</c:v>
                </c:pt>
                <c:pt idx="229">
                  <c:v>50.14</c:v>
                </c:pt>
                <c:pt idx="230">
                  <c:v>50.14</c:v>
                </c:pt>
                <c:pt idx="231">
                  <c:v>50.14</c:v>
                </c:pt>
                <c:pt idx="232">
                  <c:v>50.14</c:v>
                </c:pt>
                <c:pt idx="233">
                  <c:v>50.14</c:v>
                </c:pt>
                <c:pt idx="234">
                  <c:v>50.14</c:v>
                </c:pt>
                <c:pt idx="235">
                  <c:v>50.14</c:v>
                </c:pt>
                <c:pt idx="236">
                  <c:v>50.14</c:v>
                </c:pt>
                <c:pt idx="237">
                  <c:v>50.14</c:v>
                </c:pt>
                <c:pt idx="238">
                  <c:v>50.14</c:v>
                </c:pt>
                <c:pt idx="239">
                  <c:v>50.14</c:v>
                </c:pt>
                <c:pt idx="240">
                  <c:v>50.14</c:v>
                </c:pt>
                <c:pt idx="241">
                  <c:v>50.14</c:v>
                </c:pt>
                <c:pt idx="242">
                  <c:v>50.14</c:v>
                </c:pt>
                <c:pt idx="243">
                  <c:v>50.14</c:v>
                </c:pt>
                <c:pt idx="244">
                  <c:v>50.14</c:v>
                </c:pt>
                <c:pt idx="245">
                  <c:v>50.14</c:v>
                </c:pt>
                <c:pt idx="246">
                  <c:v>50.14</c:v>
                </c:pt>
                <c:pt idx="247">
                  <c:v>50.14</c:v>
                </c:pt>
                <c:pt idx="248">
                  <c:v>50.14</c:v>
                </c:pt>
                <c:pt idx="249">
                  <c:v>50.14</c:v>
                </c:pt>
                <c:pt idx="250">
                  <c:v>50.14</c:v>
                </c:pt>
                <c:pt idx="251">
                  <c:v>50.14</c:v>
                </c:pt>
                <c:pt idx="252">
                  <c:v>97.25</c:v>
                </c:pt>
                <c:pt idx="253">
                  <c:v>97.25</c:v>
                </c:pt>
                <c:pt idx="254">
                  <c:v>97.25</c:v>
                </c:pt>
                <c:pt idx="255">
                  <c:v>97.25</c:v>
                </c:pt>
                <c:pt idx="256">
                  <c:v>97.25</c:v>
                </c:pt>
                <c:pt idx="257">
                  <c:v>97.25</c:v>
                </c:pt>
                <c:pt idx="258">
                  <c:v>97.25</c:v>
                </c:pt>
                <c:pt idx="259">
                  <c:v>97.25</c:v>
                </c:pt>
                <c:pt idx="260">
                  <c:v>97.25</c:v>
                </c:pt>
                <c:pt idx="261">
                  <c:v>97.25</c:v>
                </c:pt>
                <c:pt idx="262">
                  <c:v>97.25</c:v>
                </c:pt>
                <c:pt idx="263">
                  <c:v>97.25</c:v>
                </c:pt>
                <c:pt idx="264">
                  <c:v>97.25</c:v>
                </c:pt>
                <c:pt idx="265">
                  <c:v>86.5</c:v>
                </c:pt>
                <c:pt idx="266">
                  <c:v>86.5</c:v>
                </c:pt>
                <c:pt idx="267">
                  <c:v>86.5</c:v>
                </c:pt>
                <c:pt idx="268">
                  <c:v>86.5</c:v>
                </c:pt>
                <c:pt idx="269">
                  <c:v>86.5</c:v>
                </c:pt>
                <c:pt idx="270">
                  <c:v>86.5</c:v>
                </c:pt>
                <c:pt idx="271">
                  <c:v>86.5</c:v>
                </c:pt>
                <c:pt idx="272">
                  <c:v>86.5</c:v>
                </c:pt>
                <c:pt idx="273">
                  <c:v>86.5</c:v>
                </c:pt>
                <c:pt idx="274">
                  <c:v>86.5</c:v>
                </c:pt>
                <c:pt idx="275">
                  <c:v>86.5</c:v>
                </c:pt>
                <c:pt idx="276">
                  <c:v>86.5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9-4130-97C4-AAEE3C09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9280"/>
        <c:axId val="263309840"/>
      </c:barChart>
      <c:catAx>
        <c:axId val="2633092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9840"/>
        <c:crosses val="autoZero"/>
        <c:auto val="1"/>
        <c:lblAlgn val="ctr"/>
        <c:lblOffset val="100"/>
        <c:noMultiLvlLbl val="0"/>
      </c:catAx>
      <c:valAx>
        <c:axId val="2633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BANHEIRO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'c'!$L$1</c:f>
              <c:strCache>
                <c:ptCount val="1"/>
                <c:pt idx="0">
                  <c:v>TOTAL banheiro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'c'!$A$2:$A$289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'c'!$L$2:$L$289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0.125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0.125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0.125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5-4E68-B6EC-48DC707B3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12080"/>
        <c:axId val="263312640"/>
      </c:barChart>
      <c:catAx>
        <c:axId val="2633120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12640"/>
        <c:crosses val="autoZero"/>
        <c:auto val="1"/>
        <c:lblAlgn val="ctr"/>
        <c:lblOffset val="100"/>
        <c:noMultiLvlLbl val="0"/>
      </c:catAx>
      <c:valAx>
        <c:axId val="2633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1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'c'!$A$2:$A$289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'c'!$M$2:$M$289</c:f>
              <c:numCache>
                <c:formatCode>General</c:formatCode>
                <c:ptCount val="288"/>
                <c:pt idx="0">
                  <c:v>150.17000000000002</c:v>
                </c:pt>
                <c:pt idx="1">
                  <c:v>150.17000000000002</c:v>
                </c:pt>
                <c:pt idx="2">
                  <c:v>150.17000000000002</c:v>
                </c:pt>
                <c:pt idx="3">
                  <c:v>150.17000000000002</c:v>
                </c:pt>
                <c:pt idx="4">
                  <c:v>150.17000000000002</c:v>
                </c:pt>
                <c:pt idx="5">
                  <c:v>150.17000000000002</c:v>
                </c:pt>
                <c:pt idx="6">
                  <c:v>150.17000000000002</c:v>
                </c:pt>
                <c:pt idx="7">
                  <c:v>150.17000000000002</c:v>
                </c:pt>
                <c:pt idx="8">
                  <c:v>150.17000000000002</c:v>
                </c:pt>
                <c:pt idx="9">
                  <c:v>150.17000000000002</c:v>
                </c:pt>
                <c:pt idx="10">
                  <c:v>150.17000000000002</c:v>
                </c:pt>
                <c:pt idx="11">
                  <c:v>150.17000000000002</c:v>
                </c:pt>
                <c:pt idx="12">
                  <c:v>150.17000000000002</c:v>
                </c:pt>
                <c:pt idx="13">
                  <c:v>150.17000000000002</c:v>
                </c:pt>
                <c:pt idx="14">
                  <c:v>150.17000000000002</c:v>
                </c:pt>
                <c:pt idx="15">
                  <c:v>150.17000000000002</c:v>
                </c:pt>
                <c:pt idx="16">
                  <c:v>150.17000000000002</c:v>
                </c:pt>
                <c:pt idx="17">
                  <c:v>150.17000000000002</c:v>
                </c:pt>
                <c:pt idx="18">
                  <c:v>150.17000000000002</c:v>
                </c:pt>
                <c:pt idx="19">
                  <c:v>150.17000000000002</c:v>
                </c:pt>
                <c:pt idx="20">
                  <c:v>150.17000000000002</c:v>
                </c:pt>
                <c:pt idx="21">
                  <c:v>150.17000000000002</c:v>
                </c:pt>
                <c:pt idx="22">
                  <c:v>150.17000000000002</c:v>
                </c:pt>
                <c:pt idx="23">
                  <c:v>150.17000000000002</c:v>
                </c:pt>
                <c:pt idx="24">
                  <c:v>150.17000000000002</c:v>
                </c:pt>
                <c:pt idx="25">
                  <c:v>104.56</c:v>
                </c:pt>
                <c:pt idx="26">
                  <c:v>104.56</c:v>
                </c:pt>
                <c:pt idx="27">
                  <c:v>104.56</c:v>
                </c:pt>
                <c:pt idx="28">
                  <c:v>104.56</c:v>
                </c:pt>
                <c:pt idx="29">
                  <c:v>104.56</c:v>
                </c:pt>
                <c:pt idx="30">
                  <c:v>104.56</c:v>
                </c:pt>
                <c:pt idx="31">
                  <c:v>104.56</c:v>
                </c:pt>
                <c:pt idx="32">
                  <c:v>104.56</c:v>
                </c:pt>
                <c:pt idx="33">
                  <c:v>104.56</c:v>
                </c:pt>
                <c:pt idx="34">
                  <c:v>104.56</c:v>
                </c:pt>
                <c:pt idx="35">
                  <c:v>104.56</c:v>
                </c:pt>
                <c:pt idx="36">
                  <c:v>104.56</c:v>
                </c:pt>
                <c:pt idx="37">
                  <c:v>104.56</c:v>
                </c:pt>
                <c:pt idx="38">
                  <c:v>104.56</c:v>
                </c:pt>
                <c:pt idx="39">
                  <c:v>104.56</c:v>
                </c:pt>
                <c:pt idx="40">
                  <c:v>104.56</c:v>
                </c:pt>
                <c:pt idx="41">
                  <c:v>104.56</c:v>
                </c:pt>
                <c:pt idx="42">
                  <c:v>104.56</c:v>
                </c:pt>
                <c:pt idx="43">
                  <c:v>104.56</c:v>
                </c:pt>
                <c:pt idx="44">
                  <c:v>104.56</c:v>
                </c:pt>
                <c:pt idx="45">
                  <c:v>104.56</c:v>
                </c:pt>
                <c:pt idx="46">
                  <c:v>104.56</c:v>
                </c:pt>
                <c:pt idx="47">
                  <c:v>104.56</c:v>
                </c:pt>
                <c:pt idx="48">
                  <c:v>104.56</c:v>
                </c:pt>
                <c:pt idx="49">
                  <c:v>104.56</c:v>
                </c:pt>
                <c:pt idx="50">
                  <c:v>104.56</c:v>
                </c:pt>
                <c:pt idx="51">
                  <c:v>104.56</c:v>
                </c:pt>
                <c:pt idx="52">
                  <c:v>104.56</c:v>
                </c:pt>
                <c:pt idx="53">
                  <c:v>104.56</c:v>
                </c:pt>
                <c:pt idx="54">
                  <c:v>104.56</c:v>
                </c:pt>
                <c:pt idx="55">
                  <c:v>104.56</c:v>
                </c:pt>
                <c:pt idx="56">
                  <c:v>104.56</c:v>
                </c:pt>
                <c:pt idx="57">
                  <c:v>104.56</c:v>
                </c:pt>
                <c:pt idx="58">
                  <c:v>104.56</c:v>
                </c:pt>
                <c:pt idx="59">
                  <c:v>104.56</c:v>
                </c:pt>
                <c:pt idx="60">
                  <c:v>104.56</c:v>
                </c:pt>
                <c:pt idx="61">
                  <c:v>104.56</c:v>
                </c:pt>
                <c:pt idx="62">
                  <c:v>104.56</c:v>
                </c:pt>
                <c:pt idx="63">
                  <c:v>104.56</c:v>
                </c:pt>
                <c:pt idx="64">
                  <c:v>104.56</c:v>
                </c:pt>
                <c:pt idx="65">
                  <c:v>104.56</c:v>
                </c:pt>
                <c:pt idx="66">
                  <c:v>104.56</c:v>
                </c:pt>
                <c:pt idx="67">
                  <c:v>104.56</c:v>
                </c:pt>
                <c:pt idx="68">
                  <c:v>104.56</c:v>
                </c:pt>
                <c:pt idx="69">
                  <c:v>104.56</c:v>
                </c:pt>
                <c:pt idx="70">
                  <c:v>104.56</c:v>
                </c:pt>
                <c:pt idx="71">
                  <c:v>104.56</c:v>
                </c:pt>
                <c:pt idx="72">
                  <c:v>104.56</c:v>
                </c:pt>
                <c:pt idx="73">
                  <c:v>104.56</c:v>
                </c:pt>
                <c:pt idx="74">
                  <c:v>104.56</c:v>
                </c:pt>
                <c:pt idx="75">
                  <c:v>104.56</c:v>
                </c:pt>
                <c:pt idx="76">
                  <c:v>104.56</c:v>
                </c:pt>
                <c:pt idx="77">
                  <c:v>104.56</c:v>
                </c:pt>
                <c:pt idx="78">
                  <c:v>104.56</c:v>
                </c:pt>
                <c:pt idx="79">
                  <c:v>104.56</c:v>
                </c:pt>
                <c:pt idx="80">
                  <c:v>104.56</c:v>
                </c:pt>
                <c:pt idx="81">
                  <c:v>104.56</c:v>
                </c:pt>
                <c:pt idx="82">
                  <c:v>104.56</c:v>
                </c:pt>
                <c:pt idx="83">
                  <c:v>104.56</c:v>
                </c:pt>
                <c:pt idx="84">
                  <c:v>107.265</c:v>
                </c:pt>
                <c:pt idx="85">
                  <c:v>104.56</c:v>
                </c:pt>
                <c:pt idx="86">
                  <c:v>104.56</c:v>
                </c:pt>
                <c:pt idx="87">
                  <c:v>104.56</c:v>
                </c:pt>
                <c:pt idx="88">
                  <c:v>104.56</c:v>
                </c:pt>
                <c:pt idx="89">
                  <c:v>104.56</c:v>
                </c:pt>
                <c:pt idx="90">
                  <c:v>112.41</c:v>
                </c:pt>
                <c:pt idx="91">
                  <c:v>112.41</c:v>
                </c:pt>
                <c:pt idx="92">
                  <c:v>112.41</c:v>
                </c:pt>
                <c:pt idx="93">
                  <c:v>112.41</c:v>
                </c:pt>
                <c:pt idx="94">
                  <c:v>112.41</c:v>
                </c:pt>
                <c:pt idx="95">
                  <c:v>112.41</c:v>
                </c:pt>
                <c:pt idx="96">
                  <c:v>112.41</c:v>
                </c:pt>
                <c:pt idx="97">
                  <c:v>112.41</c:v>
                </c:pt>
                <c:pt idx="98">
                  <c:v>112.41</c:v>
                </c:pt>
                <c:pt idx="99">
                  <c:v>112.41</c:v>
                </c:pt>
                <c:pt idx="100">
                  <c:v>112.41</c:v>
                </c:pt>
                <c:pt idx="101">
                  <c:v>112.41</c:v>
                </c:pt>
                <c:pt idx="102">
                  <c:v>112.41</c:v>
                </c:pt>
                <c:pt idx="103">
                  <c:v>112.41</c:v>
                </c:pt>
                <c:pt idx="104">
                  <c:v>112.41</c:v>
                </c:pt>
                <c:pt idx="105">
                  <c:v>112.41</c:v>
                </c:pt>
                <c:pt idx="106">
                  <c:v>112.41</c:v>
                </c:pt>
                <c:pt idx="107">
                  <c:v>112.41</c:v>
                </c:pt>
                <c:pt idx="108">
                  <c:v>114.86</c:v>
                </c:pt>
                <c:pt idx="109">
                  <c:v>114.86</c:v>
                </c:pt>
                <c:pt idx="110">
                  <c:v>114.86</c:v>
                </c:pt>
                <c:pt idx="111">
                  <c:v>114.86</c:v>
                </c:pt>
                <c:pt idx="112">
                  <c:v>114.86</c:v>
                </c:pt>
                <c:pt idx="113">
                  <c:v>114.86</c:v>
                </c:pt>
                <c:pt idx="114">
                  <c:v>114.86</c:v>
                </c:pt>
                <c:pt idx="115">
                  <c:v>114.86</c:v>
                </c:pt>
                <c:pt idx="116">
                  <c:v>114.86</c:v>
                </c:pt>
                <c:pt idx="117">
                  <c:v>114.86</c:v>
                </c:pt>
                <c:pt idx="118">
                  <c:v>114.86</c:v>
                </c:pt>
                <c:pt idx="119">
                  <c:v>114.86</c:v>
                </c:pt>
                <c:pt idx="120">
                  <c:v>114.86</c:v>
                </c:pt>
                <c:pt idx="121">
                  <c:v>114.86</c:v>
                </c:pt>
                <c:pt idx="122">
                  <c:v>114.86</c:v>
                </c:pt>
                <c:pt idx="123">
                  <c:v>114.86</c:v>
                </c:pt>
                <c:pt idx="124">
                  <c:v>114.86</c:v>
                </c:pt>
                <c:pt idx="125">
                  <c:v>114.86</c:v>
                </c:pt>
                <c:pt idx="126">
                  <c:v>114.86</c:v>
                </c:pt>
                <c:pt idx="127">
                  <c:v>114.86</c:v>
                </c:pt>
                <c:pt idx="128">
                  <c:v>114.86</c:v>
                </c:pt>
                <c:pt idx="129">
                  <c:v>114.86</c:v>
                </c:pt>
                <c:pt idx="130">
                  <c:v>114.86</c:v>
                </c:pt>
                <c:pt idx="131">
                  <c:v>114.86</c:v>
                </c:pt>
                <c:pt idx="132">
                  <c:v>120.98</c:v>
                </c:pt>
                <c:pt idx="133">
                  <c:v>120.98</c:v>
                </c:pt>
                <c:pt idx="134">
                  <c:v>120.98</c:v>
                </c:pt>
                <c:pt idx="135">
                  <c:v>120.98</c:v>
                </c:pt>
                <c:pt idx="136">
                  <c:v>120.98</c:v>
                </c:pt>
                <c:pt idx="137">
                  <c:v>120.98</c:v>
                </c:pt>
                <c:pt idx="138">
                  <c:v>120.98</c:v>
                </c:pt>
                <c:pt idx="139">
                  <c:v>120.98</c:v>
                </c:pt>
                <c:pt idx="140">
                  <c:v>120.98</c:v>
                </c:pt>
                <c:pt idx="141">
                  <c:v>120.98</c:v>
                </c:pt>
                <c:pt idx="142">
                  <c:v>120.98</c:v>
                </c:pt>
                <c:pt idx="143">
                  <c:v>120.98</c:v>
                </c:pt>
                <c:pt idx="144">
                  <c:v>120.98</c:v>
                </c:pt>
                <c:pt idx="145">
                  <c:v>114.86</c:v>
                </c:pt>
                <c:pt idx="146">
                  <c:v>114.86</c:v>
                </c:pt>
                <c:pt idx="147">
                  <c:v>114.86</c:v>
                </c:pt>
                <c:pt idx="148">
                  <c:v>114.86</c:v>
                </c:pt>
                <c:pt idx="149">
                  <c:v>114.86</c:v>
                </c:pt>
                <c:pt idx="150">
                  <c:v>117.565</c:v>
                </c:pt>
                <c:pt idx="151">
                  <c:v>114.86</c:v>
                </c:pt>
                <c:pt idx="152">
                  <c:v>114.86</c:v>
                </c:pt>
                <c:pt idx="153">
                  <c:v>114.86</c:v>
                </c:pt>
                <c:pt idx="154">
                  <c:v>114.86</c:v>
                </c:pt>
                <c:pt idx="155">
                  <c:v>114.86</c:v>
                </c:pt>
                <c:pt idx="156">
                  <c:v>114.86</c:v>
                </c:pt>
                <c:pt idx="157">
                  <c:v>114.86</c:v>
                </c:pt>
                <c:pt idx="158">
                  <c:v>114.86</c:v>
                </c:pt>
                <c:pt idx="159">
                  <c:v>114.86</c:v>
                </c:pt>
                <c:pt idx="160">
                  <c:v>114.86</c:v>
                </c:pt>
                <c:pt idx="161">
                  <c:v>114.86</c:v>
                </c:pt>
                <c:pt idx="162">
                  <c:v>114.86</c:v>
                </c:pt>
                <c:pt idx="163">
                  <c:v>114.86</c:v>
                </c:pt>
                <c:pt idx="164">
                  <c:v>114.86</c:v>
                </c:pt>
                <c:pt idx="165">
                  <c:v>114.86</c:v>
                </c:pt>
                <c:pt idx="166">
                  <c:v>114.86</c:v>
                </c:pt>
                <c:pt idx="167">
                  <c:v>114.86</c:v>
                </c:pt>
                <c:pt idx="168">
                  <c:v>114.86</c:v>
                </c:pt>
                <c:pt idx="169">
                  <c:v>114.86</c:v>
                </c:pt>
                <c:pt idx="170">
                  <c:v>114.86</c:v>
                </c:pt>
                <c:pt idx="171">
                  <c:v>114.86</c:v>
                </c:pt>
                <c:pt idx="172">
                  <c:v>114.86</c:v>
                </c:pt>
                <c:pt idx="173">
                  <c:v>114.86</c:v>
                </c:pt>
                <c:pt idx="174">
                  <c:v>114.86</c:v>
                </c:pt>
                <c:pt idx="175">
                  <c:v>114.86</c:v>
                </c:pt>
                <c:pt idx="176">
                  <c:v>114.86</c:v>
                </c:pt>
                <c:pt idx="177">
                  <c:v>114.86</c:v>
                </c:pt>
                <c:pt idx="178">
                  <c:v>114.86</c:v>
                </c:pt>
                <c:pt idx="179">
                  <c:v>114.86</c:v>
                </c:pt>
                <c:pt idx="180">
                  <c:v>114.86</c:v>
                </c:pt>
                <c:pt idx="181">
                  <c:v>114.86</c:v>
                </c:pt>
                <c:pt idx="182">
                  <c:v>114.86</c:v>
                </c:pt>
                <c:pt idx="183">
                  <c:v>114.86</c:v>
                </c:pt>
                <c:pt idx="184">
                  <c:v>114.86</c:v>
                </c:pt>
                <c:pt idx="185">
                  <c:v>114.86</c:v>
                </c:pt>
                <c:pt idx="186">
                  <c:v>114.86</c:v>
                </c:pt>
                <c:pt idx="187">
                  <c:v>114.86</c:v>
                </c:pt>
                <c:pt idx="188">
                  <c:v>114.86</c:v>
                </c:pt>
                <c:pt idx="189">
                  <c:v>114.86</c:v>
                </c:pt>
                <c:pt idx="190">
                  <c:v>114.86</c:v>
                </c:pt>
                <c:pt idx="191">
                  <c:v>114.86</c:v>
                </c:pt>
                <c:pt idx="192">
                  <c:v>114.86</c:v>
                </c:pt>
                <c:pt idx="193">
                  <c:v>114.86</c:v>
                </c:pt>
                <c:pt idx="194">
                  <c:v>114.86</c:v>
                </c:pt>
                <c:pt idx="195">
                  <c:v>114.86</c:v>
                </c:pt>
                <c:pt idx="196">
                  <c:v>114.86</c:v>
                </c:pt>
                <c:pt idx="197">
                  <c:v>114.86</c:v>
                </c:pt>
                <c:pt idx="198">
                  <c:v>114.86</c:v>
                </c:pt>
                <c:pt idx="199">
                  <c:v>114.86</c:v>
                </c:pt>
                <c:pt idx="200">
                  <c:v>114.86</c:v>
                </c:pt>
                <c:pt idx="201">
                  <c:v>114.86</c:v>
                </c:pt>
                <c:pt idx="202">
                  <c:v>114.86</c:v>
                </c:pt>
                <c:pt idx="203">
                  <c:v>114.86</c:v>
                </c:pt>
                <c:pt idx="204">
                  <c:v>114.86</c:v>
                </c:pt>
                <c:pt idx="205">
                  <c:v>112.41</c:v>
                </c:pt>
                <c:pt idx="206">
                  <c:v>112.41</c:v>
                </c:pt>
                <c:pt idx="207">
                  <c:v>112.41</c:v>
                </c:pt>
                <c:pt idx="208">
                  <c:v>112.41</c:v>
                </c:pt>
                <c:pt idx="209">
                  <c:v>112.41</c:v>
                </c:pt>
                <c:pt idx="210">
                  <c:v>112.41</c:v>
                </c:pt>
                <c:pt idx="211">
                  <c:v>112.41</c:v>
                </c:pt>
                <c:pt idx="212">
                  <c:v>112.41</c:v>
                </c:pt>
                <c:pt idx="213">
                  <c:v>112.41</c:v>
                </c:pt>
                <c:pt idx="214">
                  <c:v>112.41</c:v>
                </c:pt>
                <c:pt idx="215">
                  <c:v>112.75700000000001</c:v>
                </c:pt>
                <c:pt idx="216">
                  <c:v>136.32499999999999</c:v>
                </c:pt>
                <c:pt idx="217">
                  <c:v>136.32499999999999</c:v>
                </c:pt>
                <c:pt idx="218">
                  <c:v>136.32499999999999</c:v>
                </c:pt>
                <c:pt idx="219">
                  <c:v>136.32499999999999</c:v>
                </c:pt>
                <c:pt idx="220">
                  <c:v>136.32499999999999</c:v>
                </c:pt>
                <c:pt idx="221">
                  <c:v>136.32499999999999</c:v>
                </c:pt>
                <c:pt idx="222">
                  <c:v>136.32499999999999</c:v>
                </c:pt>
                <c:pt idx="223">
                  <c:v>136.32499999999999</c:v>
                </c:pt>
                <c:pt idx="224">
                  <c:v>136.32499999999999</c:v>
                </c:pt>
                <c:pt idx="225">
                  <c:v>136.32499999999999</c:v>
                </c:pt>
                <c:pt idx="226">
                  <c:v>136.32499999999999</c:v>
                </c:pt>
                <c:pt idx="227">
                  <c:v>136.32499999999999</c:v>
                </c:pt>
                <c:pt idx="228">
                  <c:v>136.4</c:v>
                </c:pt>
                <c:pt idx="229">
                  <c:v>136.4</c:v>
                </c:pt>
                <c:pt idx="230">
                  <c:v>136.4</c:v>
                </c:pt>
                <c:pt idx="231">
                  <c:v>136.4</c:v>
                </c:pt>
                <c:pt idx="232">
                  <c:v>136.4</c:v>
                </c:pt>
                <c:pt idx="233">
                  <c:v>136.4</c:v>
                </c:pt>
                <c:pt idx="234">
                  <c:v>136.4</c:v>
                </c:pt>
                <c:pt idx="235">
                  <c:v>136.4</c:v>
                </c:pt>
                <c:pt idx="236">
                  <c:v>136.4</c:v>
                </c:pt>
                <c:pt idx="237">
                  <c:v>136.4</c:v>
                </c:pt>
                <c:pt idx="238">
                  <c:v>136.4</c:v>
                </c:pt>
                <c:pt idx="239">
                  <c:v>136.4</c:v>
                </c:pt>
                <c:pt idx="240">
                  <c:v>155.77500000000001</c:v>
                </c:pt>
                <c:pt idx="241">
                  <c:v>152.995</c:v>
                </c:pt>
                <c:pt idx="242">
                  <c:v>152.995</c:v>
                </c:pt>
                <c:pt idx="243">
                  <c:v>152.995</c:v>
                </c:pt>
                <c:pt idx="244">
                  <c:v>152.995</c:v>
                </c:pt>
                <c:pt idx="245">
                  <c:v>152.995</c:v>
                </c:pt>
                <c:pt idx="246">
                  <c:v>152.995</c:v>
                </c:pt>
                <c:pt idx="247">
                  <c:v>147.37</c:v>
                </c:pt>
                <c:pt idx="248">
                  <c:v>147.37</c:v>
                </c:pt>
                <c:pt idx="249">
                  <c:v>147.37</c:v>
                </c:pt>
                <c:pt idx="250">
                  <c:v>147.37</c:v>
                </c:pt>
                <c:pt idx="251">
                  <c:v>147.37</c:v>
                </c:pt>
                <c:pt idx="252">
                  <c:v>194.48000000000002</c:v>
                </c:pt>
                <c:pt idx="253">
                  <c:v>194.48000000000002</c:v>
                </c:pt>
                <c:pt idx="254">
                  <c:v>194.48000000000002</c:v>
                </c:pt>
                <c:pt idx="255">
                  <c:v>194.48000000000002</c:v>
                </c:pt>
                <c:pt idx="256">
                  <c:v>194.48000000000002</c:v>
                </c:pt>
                <c:pt idx="257">
                  <c:v>194.48000000000002</c:v>
                </c:pt>
                <c:pt idx="258">
                  <c:v>194.48000000000002</c:v>
                </c:pt>
                <c:pt idx="259">
                  <c:v>194.48000000000002</c:v>
                </c:pt>
                <c:pt idx="260">
                  <c:v>194.48000000000002</c:v>
                </c:pt>
                <c:pt idx="261">
                  <c:v>194.48000000000002</c:v>
                </c:pt>
                <c:pt idx="262">
                  <c:v>194.48000000000002</c:v>
                </c:pt>
                <c:pt idx="263">
                  <c:v>194.48000000000002</c:v>
                </c:pt>
                <c:pt idx="264">
                  <c:v>194.48000000000002</c:v>
                </c:pt>
                <c:pt idx="265">
                  <c:v>167.06</c:v>
                </c:pt>
                <c:pt idx="266">
                  <c:v>167.06</c:v>
                </c:pt>
                <c:pt idx="267">
                  <c:v>167.06</c:v>
                </c:pt>
                <c:pt idx="268">
                  <c:v>167.06</c:v>
                </c:pt>
                <c:pt idx="269">
                  <c:v>167.06</c:v>
                </c:pt>
                <c:pt idx="270">
                  <c:v>167.06</c:v>
                </c:pt>
                <c:pt idx="271">
                  <c:v>167.06</c:v>
                </c:pt>
                <c:pt idx="272">
                  <c:v>167.06</c:v>
                </c:pt>
                <c:pt idx="273">
                  <c:v>167.06</c:v>
                </c:pt>
                <c:pt idx="274">
                  <c:v>167.06</c:v>
                </c:pt>
                <c:pt idx="275">
                  <c:v>167.06</c:v>
                </c:pt>
                <c:pt idx="276">
                  <c:v>167.06</c:v>
                </c:pt>
                <c:pt idx="277">
                  <c:v>104.56</c:v>
                </c:pt>
                <c:pt idx="278">
                  <c:v>104.56</c:v>
                </c:pt>
                <c:pt idx="279">
                  <c:v>104.56</c:v>
                </c:pt>
                <c:pt idx="280">
                  <c:v>104.56</c:v>
                </c:pt>
                <c:pt idx="281">
                  <c:v>104.56</c:v>
                </c:pt>
                <c:pt idx="282">
                  <c:v>104.56</c:v>
                </c:pt>
                <c:pt idx="283">
                  <c:v>104.56</c:v>
                </c:pt>
                <c:pt idx="284">
                  <c:v>104.56</c:v>
                </c:pt>
                <c:pt idx="285">
                  <c:v>104.56</c:v>
                </c:pt>
                <c:pt idx="286">
                  <c:v>104.56</c:v>
                </c:pt>
                <c:pt idx="287">
                  <c:v>104.56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C-4DEA-BC13-F09048D1B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14880"/>
        <c:axId val="263315440"/>
      </c:barChart>
      <c:catAx>
        <c:axId val="2633148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15440"/>
        <c:crosses val="autoZero"/>
        <c:auto val="1"/>
        <c:lblAlgn val="ctr"/>
        <c:lblOffset val="100"/>
        <c:noMultiLvlLbl val="0"/>
      </c:catAx>
      <c:valAx>
        <c:axId val="2633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d!$B$2</c:f>
              <c:strCache>
                <c:ptCount val="1"/>
                <c:pt idx="0">
                  <c:v>inverno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d!$A$3:$A$290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d!$B$3:$B$290</c:f>
              <c:numCache>
                <c:formatCode>General</c:formatCode>
                <c:ptCount val="288"/>
                <c:pt idx="84">
                  <c:v>0.125</c:v>
                </c:pt>
                <c:pt idx="150">
                  <c:v>0.125</c:v>
                </c:pt>
                <c:pt idx="24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A-42D6-9EB1-A96C14474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518848"/>
        <c:axId val="268519408"/>
      </c:barChart>
      <c:catAx>
        <c:axId val="2685188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19408"/>
        <c:crosses val="autoZero"/>
        <c:auto val="1"/>
        <c:lblAlgn val="ctr"/>
        <c:lblOffset val="100"/>
        <c:noMultiLvlLbl val="0"/>
      </c:catAx>
      <c:valAx>
        <c:axId val="2685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d!$C$2</c:f>
              <c:strCache>
                <c:ptCount val="1"/>
                <c:pt idx="0">
                  <c:v>verão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d!$A$3:$A$290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d!$C$3:$C$290</c:f>
              <c:numCache>
                <c:formatCode>General</c:formatCode>
                <c:ptCount val="288"/>
                <c:pt idx="84">
                  <c:v>0.125</c:v>
                </c:pt>
                <c:pt idx="150">
                  <c:v>0.125</c:v>
                </c:pt>
                <c:pt idx="24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1FD-8493-47561A709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521648"/>
        <c:axId val="268522208"/>
      </c:barChart>
      <c:catAx>
        <c:axId val="2685216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22208"/>
        <c:crosses val="autoZero"/>
        <c:auto val="1"/>
        <c:lblAlgn val="ctr"/>
        <c:lblOffset val="100"/>
        <c:noMultiLvlLbl val="0"/>
      </c:catAx>
      <c:valAx>
        <c:axId val="2685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INVERNO/VERÃO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d!$B$2</c:f>
              <c:strCache>
                <c:ptCount val="1"/>
                <c:pt idx="0">
                  <c:v>inverno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d!$A$3:$A$290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d!$B$3:$B$290</c:f>
              <c:numCache>
                <c:formatCode>General</c:formatCode>
                <c:ptCount val="288"/>
                <c:pt idx="84">
                  <c:v>0.125</c:v>
                </c:pt>
                <c:pt idx="150">
                  <c:v>0.125</c:v>
                </c:pt>
                <c:pt idx="24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5-4DFB-BD86-002080DD0F5F}"/>
            </c:ext>
          </c:extLst>
        </c:ser>
        <c:ser>
          <c:idx val="1"/>
          <c:order val="1"/>
          <c:tx>
            <c:strRef>
              <c:f>d!$C$2</c:f>
              <c:strCache>
                <c:ptCount val="1"/>
                <c:pt idx="0">
                  <c:v>verão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d!$A$3:$A$290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d!$C$3:$C$290</c:f>
              <c:numCache>
                <c:formatCode>General</c:formatCode>
                <c:ptCount val="288"/>
                <c:pt idx="84">
                  <c:v>0.125</c:v>
                </c:pt>
                <c:pt idx="150">
                  <c:v>0.125</c:v>
                </c:pt>
                <c:pt idx="24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5-4DFB-BD86-002080DD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686448"/>
        <c:axId val="268687008"/>
      </c:barChart>
      <c:catAx>
        <c:axId val="2686864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87008"/>
        <c:crosses val="autoZero"/>
        <c:auto val="1"/>
        <c:lblAlgn val="ctr"/>
        <c:lblOffset val="100"/>
        <c:noMultiLvlLbl val="0"/>
      </c:catAx>
      <c:valAx>
        <c:axId val="2686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28575</xdr:rowOff>
    </xdr:from>
    <xdr:to>
      <xdr:col>2</xdr:col>
      <xdr:colOff>1409700</xdr:colOff>
      <xdr:row>29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367E4D-1D76-4926-B62C-E4669FA3C345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76200</xdr:rowOff>
    </xdr:from>
    <xdr:to>
      <xdr:col>2</xdr:col>
      <xdr:colOff>1247775</xdr:colOff>
      <xdr:row>27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CA7C84-D3BF-484C-8297-81F7AD4F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502920</xdr:colOff>
      <xdr:row>281</xdr:row>
      <xdr:rowOff>80010</xdr:rowOff>
    </xdr:from>
    <xdr:to>
      <xdr:col>30</xdr:col>
      <xdr:colOff>198120</xdr:colOff>
      <xdr:row>296</xdr:row>
      <xdr:rowOff>80010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518160</xdr:colOff>
      <xdr:row>265</xdr:row>
      <xdr:rowOff>34290</xdr:rowOff>
    </xdr:from>
    <xdr:to>
      <xdr:col>30</xdr:col>
      <xdr:colOff>213360</xdr:colOff>
      <xdr:row>280</xdr:row>
      <xdr:rowOff>34290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99060</xdr:colOff>
      <xdr:row>264</xdr:row>
      <xdr:rowOff>179070</xdr:rowOff>
    </xdr:from>
    <xdr:to>
      <xdr:col>21</xdr:col>
      <xdr:colOff>403860</xdr:colOff>
      <xdr:row>279</xdr:row>
      <xdr:rowOff>179070</xdr:rowOff>
    </xdr:to>
    <xdr:graphicFrame macro="">
      <xdr:nvGraphicFramePr>
        <xdr:cNvPr id="7" name="Gráfico 6" title="TOTAL BANHEIRO">
          <a:extLst>
            <a:ext uri="{FF2B5EF4-FFF2-40B4-BE49-F238E27FC236}">
              <a16:creationId xmlns:a16="http://schemas.microsoft.com/office/drawing/2014/main" id="{00000000-0008-0000-0300-000007000000}"/>
            </a:ext>
            <a:ext uri="{147F2762-F138-4A5C-976F-8EAC2B608ADB}">
              <a16:predDERef xmlns:a16="http://schemas.microsoft.com/office/drawing/2014/main" pre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160020</xdr:colOff>
      <xdr:row>281</xdr:row>
      <xdr:rowOff>102870</xdr:rowOff>
    </xdr:from>
    <xdr:to>
      <xdr:col>21</xdr:col>
      <xdr:colOff>464820</xdr:colOff>
      <xdr:row>296</xdr:row>
      <xdr:rowOff>102870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  <a:ext uri="{147F2762-F138-4A5C-976F-8EAC2B608ADB}">
              <a16:predDERef xmlns:a16="http://schemas.microsoft.com/office/drawing/2014/main" pre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263</xdr:row>
      <xdr:rowOff>57150</xdr:rowOff>
    </xdr:from>
    <xdr:to>
      <xdr:col>13</xdr:col>
      <xdr:colOff>365760</xdr:colOff>
      <xdr:row>278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263</xdr:row>
      <xdr:rowOff>57150</xdr:rowOff>
    </xdr:from>
    <xdr:to>
      <xdr:col>21</xdr:col>
      <xdr:colOff>259080</xdr:colOff>
      <xdr:row>278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  <a:ext uri="{147F2762-F138-4A5C-976F-8EAC2B608ADB}">
              <a16:predDERef xmlns:a16="http://schemas.microsoft.com/office/drawing/2014/main" pre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</xdr:colOff>
      <xdr:row>280</xdr:row>
      <xdr:rowOff>3810</xdr:rowOff>
    </xdr:from>
    <xdr:to>
      <xdr:col>13</xdr:col>
      <xdr:colOff>327660</xdr:colOff>
      <xdr:row>295</xdr:row>
      <xdr:rowOff>3810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  <a:ext uri="{147F2762-F138-4A5C-976F-8EAC2B608ADB}">
              <a16:predDERef xmlns:a16="http://schemas.microsoft.com/office/drawing/2014/main" pre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133350</xdr:rowOff>
    </xdr:from>
    <xdr:to>
      <xdr:col>7</xdr:col>
      <xdr:colOff>581025</xdr:colOff>
      <xdr:row>22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870547-A7A2-4D1E-8FE9-953E45E62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quora.com/How-much-energy-does-a-regular-laptop-consume" TargetMode="External"/><Relationship Id="rId7" Type="http://schemas.openxmlformats.org/officeDocument/2006/relationships/hyperlink" Target="http://www.inmetro.gov.br/consumidor/pbe/fogoes_2012.pdf" TargetMode="External"/><Relationship Id="rId2" Type="http://schemas.openxmlformats.org/officeDocument/2006/relationships/hyperlink" Target="https://produto.mercadolivre.com.br/MLB-1446109093-fonte-hgu-roteador-vivo-fibra-mitrastar-gpt-2541gnac-n1-_JM" TargetMode="External"/><Relationship Id="rId1" Type="http://schemas.openxmlformats.org/officeDocument/2006/relationships/hyperlink" Target="https://homenetworkgeek.com/how-much-electricity-does-a-computer-use-if-left-on/" TargetMode="External"/><Relationship Id="rId6" Type="http://schemas.openxmlformats.org/officeDocument/2006/relationships/hyperlink" Target="https://produto.mercadolivre.com.br/MLB-1446109093-fonte-hgu-roteador-vivo-fibra-mitrastar-gpt-2541gnac-n1-_JM" TargetMode="External"/><Relationship Id="rId5" Type="http://schemas.openxmlformats.org/officeDocument/2006/relationships/hyperlink" Target="https://www.brastemp.com.br/geladeira-brastemp-gourmand-frost-free-432-litros-inox-brx50cr/p" TargetMode="External"/><Relationship Id="rId4" Type="http://schemas.openxmlformats.org/officeDocument/2006/relationships/hyperlink" Target="https://www.google.com/amp/s/icecat.biz/amp/p/vendorName/mpn/desc-477251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51"/>
  <sheetViews>
    <sheetView showGridLines="0" topLeftCell="A27" workbookViewId="0">
      <selection activeCell="A33" sqref="A33"/>
    </sheetView>
  </sheetViews>
  <sheetFormatPr defaultRowHeight="15"/>
  <cols>
    <col min="1" max="1" width="15.28515625" customWidth="1"/>
    <col min="2" max="2" width="18.5703125" customWidth="1"/>
    <col min="3" max="3" width="25" bestFit="1" customWidth="1"/>
    <col min="4" max="4" width="25" customWidth="1"/>
    <col min="5" max="5" width="25.85546875" customWidth="1"/>
    <col min="6" max="6" width="18.140625" customWidth="1"/>
    <col min="7" max="7" width="16.5703125" style="2" bestFit="1" customWidth="1"/>
    <col min="8" max="8" width="10.85546875" bestFit="1" customWidth="1"/>
    <col min="9" max="9" width="9.28515625" bestFit="1" customWidth="1"/>
    <col min="10" max="11" width="10" customWidth="1"/>
    <col min="12" max="13" width="9.28515625" customWidth="1"/>
    <col min="17" max="17" width="8.85546875" style="11"/>
    <col min="18" max="18" width="10.7109375" style="38" customWidth="1"/>
    <col min="19" max="19" width="12.140625" bestFit="1" customWidth="1"/>
    <col min="21" max="21" width="12" style="11" bestFit="1" customWidth="1"/>
    <col min="22" max="41" width="8.85546875" style="11"/>
  </cols>
  <sheetData>
    <row r="1" spans="1:41" ht="49.9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16" t="s">
        <v>7</v>
      </c>
      <c r="I1" s="216" t="s">
        <v>8</v>
      </c>
      <c r="J1" s="216" t="s">
        <v>9</v>
      </c>
      <c r="K1" s="45" t="s">
        <v>10</v>
      </c>
      <c r="L1" s="222" t="s">
        <v>11</v>
      </c>
      <c r="M1" s="223"/>
      <c r="N1" s="222" t="s">
        <v>12</v>
      </c>
      <c r="O1" s="223"/>
      <c r="P1" s="123" t="s">
        <v>13</v>
      </c>
      <c r="Q1" s="121" t="s">
        <v>14</v>
      </c>
      <c r="R1" s="122" t="s">
        <v>15</v>
      </c>
      <c r="S1" s="237" t="s">
        <v>16</v>
      </c>
      <c r="T1" s="238"/>
    </row>
    <row r="2" spans="1:41" s="11" customFormat="1" hidden="1">
      <c r="A2" s="8"/>
      <c r="B2" s="9"/>
      <c r="C2" s="9"/>
      <c r="D2" s="9"/>
      <c r="E2" s="27"/>
      <c r="F2" s="27"/>
      <c r="G2" s="10"/>
      <c r="H2" s="28"/>
      <c r="I2" s="10"/>
      <c r="J2" s="10"/>
      <c r="K2" s="10"/>
      <c r="L2" s="29" t="s">
        <v>17</v>
      </c>
      <c r="M2" s="29" t="s">
        <v>18</v>
      </c>
      <c r="N2" s="29" t="s">
        <v>17</v>
      </c>
      <c r="O2" s="29" t="s">
        <v>18</v>
      </c>
      <c r="R2" s="38"/>
      <c r="S2" s="58" t="s">
        <v>19</v>
      </c>
      <c r="T2" s="58" t="s">
        <v>20</v>
      </c>
    </row>
    <row r="3" spans="1:41" hidden="1">
      <c r="A3" s="12">
        <f ca="1">OFFSET(A3, -1, 0) + 1</f>
        <v>1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5">
        <v>1</v>
      </c>
      <c r="H3" s="6">
        <v>6</v>
      </c>
      <c r="I3" s="6">
        <f>H3*G3</f>
        <v>6</v>
      </c>
      <c r="J3" s="6">
        <v>1</v>
      </c>
      <c r="K3" s="6"/>
      <c r="L3" s="6">
        <v>9</v>
      </c>
      <c r="M3" s="6">
        <f>L3</f>
        <v>9</v>
      </c>
      <c r="N3" s="6">
        <f>L3*J3*I3/1000</f>
        <v>5.3999999999999999E-2</v>
      </c>
      <c r="O3" s="6">
        <f>M3*J3*I3/1000</f>
        <v>5.3999999999999999E-2</v>
      </c>
      <c r="P3" s="6" t="str">
        <f>B3</f>
        <v>IL</v>
      </c>
      <c r="R3" s="39"/>
      <c r="S3" s="11"/>
      <c r="T3" s="11"/>
    </row>
    <row r="4" spans="1:41" hidden="1">
      <c r="A4" s="12">
        <f t="shared" ref="A4:A8" ca="1" si="0">OFFSET(A4, -1, 0) + 1</f>
        <v>2</v>
      </c>
      <c r="B4" s="4" t="s">
        <v>21</v>
      </c>
      <c r="C4" s="4" t="s">
        <v>26</v>
      </c>
      <c r="D4" s="4" t="s">
        <v>27</v>
      </c>
      <c r="E4" s="4" t="s">
        <v>28</v>
      </c>
      <c r="F4" s="4" t="s">
        <v>29</v>
      </c>
      <c r="G4" s="5">
        <f>4.5</f>
        <v>4.5</v>
      </c>
      <c r="H4" s="6">
        <v>30</v>
      </c>
      <c r="I4" s="6">
        <f>H4*G4</f>
        <v>135</v>
      </c>
      <c r="J4" s="6">
        <v>2</v>
      </c>
      <c r="K4" s="6"/>
      <c r="L4" s="6">
        <v>15</v>
      </c>
      <c r="M4" s="6">
        <f t="shared" ref="M4:M22" si="1">L4</f>
        <v>15</v>
      </c>
      <c r="N4" s="6">
        <f t="shared" ref="N4:N22" si="2">L4*J4*I4/1000</f>
        <v>4.05</v>
      </c>
      <c r="O4" s="6">
        <f t="shared" ref="O4:O22" si="3">M4*J4*I4/1000</f>
        <v>4.05</v>
      </c>
      <c r="P4" s="6" t="str">
        <f t="shared" ref="P4:P32" si="4">B4</f>
        <v>IL</v>
      </c>
      <c r="R4" s="39"/>
      <c r="S4" s="11"/>
      <c r="T4" s="11"/>
    </row>
    <row r="5" spans="1:41" hidden="1">
      <c r="A5" s="12">
        <f t="shared" ca="1" si="0"/>
        <v>3</v>
      </c>
      <c r="B5" s="4" t="s">
        <v>21</v>
      </c>
      <c r="C5" s="4" t="s">
        <v>22</v>
      </c>
      <c r="D5" s="4" t="s">
        <v>30</v>
      </c>
      <c r="E5" s="4" t="s">
        <v>31</v>
      </c>
      <c r="F5" s="4" t="s">
        <v>32</v>
      </c>
      <c r="G5" s="5">
        <f>3</f>
        <v>3</v>
      </c>
      <c r="H5" s="6">
        <v>10</v>
      </c>
      <c r="I5" s="6">
        <f t="shared" ref="I5:I32" si="5">H5*G5</f>
        <v>30</v>
      </c>
      <c r="J5" s="6">
        <v>1</v>
      </c>
      <c r="K5" s="6"/>
      <c r="L5" s="6">
        <v>12</v>
      </c>
      <c r="M5" s="6">
        <f t="shared" si="1"/>
        <v>12</v>
      </c>
      <c r="N5" s="6">
        <f t="shared" si="2"/>
        <v>0.36</v>
      </c>
      <c r="O5" s="6">
        <f t="shared" si="3"/>
        <v>0.36</v>
      </c>
      <c r="P5" s="6" t="str">
        <f t="shared" si="4"/>
        <v>IL</v>
      </c>
      <c r="R5" s="39"/>
      <c r="S5" s="11"/>
      <c r="T5" s="11"/>
    </row>
    <row r="6" spans="1:41" hidden="1">
      <c r="A6" s="12">
        <f t="shared" ca="1" si="0"/>
        <v>4</v>
      </c>
      <c r="B6" s="4" t="s">
        <v>21</v>
      </c>
      <c r="C6" s="4" t="s">
        <v>33</v>
      </c>
      <c r="D6" s="4" t="s">
        <v>34</v>
      </c>
      <c r="E6" s="4" t="s">
        <v>35</v>
      </c>
      <c r="F6" s="4" t="s">
        <v>32</v>
      </c>
      <c r="G6" s="5">
        <v>4</v>
      </c>
      <c r="H6" s="6">
        <v>30</v>
      </c>
      <c r="I6" s="6">
        <f t="shared" si="5"/>
        <v>120</v>
      </c>
      <c r="J6" s="6">
        <v>9</v>
      </c>
      <c r="K6" s="6"/>
      <c r="L6" s="6">
        <v>7</v>
      </c>
      <c r="M6" s="6">
        <f t="shared" si="1"/>
        <v>7</v>
      </c>
      <c r="N6" s="6">
        <f t="shared" si="2"/>
        <v>7.56</v>
      </c>
      <c r="O6" s="6">
        <f t="shared" si="3"/>
        <v>7.56</v>
      </c>
      <c r="P6" s="6" t="str">
        <f t="shared" si="4"/>
        <v>IL</v>
      </c>
      <c r="R6" s="39"/>
      <c r="S6" s="11"/>
      <c r="T6" s="11"/>
    </row>
    <row r="7" spans="1:41" hidden="1">
      <c r="A7" s="12">
        <f t="shared" ca="1" si="0"/>
        <v>5</v>
      </c>
      <c r="B7" s="7" t="s">
        <v>21</v>
      </c>
      <c r="C7" s="7" t="s">
        <v>36</v>
      </c>
      <c r="D7" s="7" t="s">
        <v>37</v>
      </c>
      <c r="E7" s="7" t="s">
        <v>38</v>
      </c>
      <c r="F7" s="7" t="s">
        <v>32</v>
      </c>
      <c r="G7" s="5">
        <v>1</v>
      </c>
      <c r="H7" s="6">
        <v>30</v>
      </c>
      <c r="I7" s="6">
        <f t="shared" si="5"/>
        <v>30</v>
      </c>
      <c r="J7" s="6">
        <v>2</v>
      </c>
      <c r="K7" s="6"/>
      <c r="L7" s="6">
        <v>3</v>
      </c>
      <c r="M7" s="6">
        <f t="shared" si="1"/>
        <v>3</v>
      </c>
      <c r="N7" s="6">
        <f t="shared" si="2"/>
        <v>0.18</v>
      </c>
      <c r="O7" s="6">
        <f t="shared" si="3"/>
        <v>0.18</v>
      </c>
      <c r="P7" s="6" t="str">
        <f t="shared" si="4"/>
        <v>IL</v>
      </c>
      <c r="R7" s="39"/>
      <c r="S7" s="11"/>
      <c r="T7" s="11"/>
    </row>
    <row r="8" spans="1:41" hidden="1">
      <c r="A8" s="71">
        <f t="shared" ca="1" si="0"/>
        <v>6</v>
      </c>
      <c r="B8" s="77" t="s">
        <v>21</v>
      </c>
      <c r="C8" s="73" t="s">
        <v>39</v>
      </c>
      <c r="D8" s="77" t="s">
        <v>34</v>
      </c>
      <c r="E8" s="73" t="s">
        <v>40</v>
      </c>
      <c r="F8" s="76" t="s">
        <v>41</v>
      </c>
      <c r="G8" s="5">
        <v>5</v>
      </c>
      <c r="H8" s="6">
        <v>30</v>
      </c>
      <c r="I8" s="6">
        <f t="shared" ref="I8" si="6">H8*G8</f>
        <v>150</v>
      </c>
      <c r="J8" s="6">
        <v>5</v>
      </c>
      <c r="K8" s="6"/>
      <c r="L8" s="6">
        <v>7</v>
      </c>
      <c r="M8" s="6">
        <f t="shared" ref="M8" si="7">L8</f>
        <v>7</v>
      </c>
      <c r="N8" s="6">
        <f t="shared" ref="N8" si="8">L8*J8*I8/1000</f>
        <v>5.25</v>
      </c>
      <c r="O8" s="6">
        <f t="shared" ref="O8" si="9">M8*J8*I8/1000</f>
        <v>5.25</v>
      </c>
      <c r="P8" s="6" t="str">
        <f t="shared" ref="P8" si="10">B8</f>
        <v>IL</v>
      </c>
      <c r="R8" s="39"/>
      <c r="S8" s="11"/>
      <c r="T8" s="11"/>
    </row>
    <row r="9" spans="1:41" hidden="1">
      <c r="A9" s="71">
        <f ca="1">OFFSET(A9, -1, 0) + 1</f>
        <v>7</v>
      </c>
      <c r="B9" s="70" t="s">
        <v>21</v>
      </c>
      <c r="C9" s="78" t="s">
        <v>42</v>
      </c>
      <c r="D9" s="73" t="s">
        <v>27</v>
      </c>
      <c r="E9" s="75" t="s">
        <v>43</v>
      </c>
      <c r="F9" s="70" t="s">
        <v>41</v>
      </c>
      <c r="G9" s="5">
        <v>2</v>
      </c>
      <c r="H9" s="6">
        <v>30</v>
      </c>
      <c r="I9" s="6">
        <f>H9*G9</f>
        <v>60</v>
      </c>
      <c r="J9" s="6">
        <v>1</v>
      </c>
      <c r="K9" s="6"/>
      <c r="L9" s="6">
        <v>15</v>
      </c>
      <c r="M9" s="6">
        <f>L9</f>
        <v>15</v>
      </c>
      <c r="N9" s="6">
        <f>L9*J9*I9/1000</f>
        <v>0.9</v>
      </c>
      <c r="O9" s="6">
        <f>M9*J9*I9/1000</f>
        <v>0.9</v>
      </c>
      <c r="P9" s="6" t="str">
        <f>B9</f>
        <v>IL</v>
      </c>
      <c r="R9" s="39"/>
      <c r="S9" s="11"/>
      <c r="T9" s="11"/>
    </row>
    <row r="10" spans="1:41" hidden="1">
      <c r="A10" s="71">
        <f ca="1">OFFSET(A10, -1, 0) + 1</f>
        <v>8</v>
      </c>
      <c r="B10" s="74" t="s">
        <v>21</v>
      </c>
      <c r="C10" s="78" t="s">
        <v>39</v>
      </c>
      <c r="D10" s="73" t="s">
        <v>34</v>
      </c>
      <c r="E10" s="75" t="s">
        <v>44</v>
      </c>
      <c r="F10" s="70" t="s">
        <v>45</v>
      </c>
      <c r="G10" s="5">
        <v>0.5</v>
      </c>
      <c r="H10" s="6">
        <v>30</v>
      </c>
      <c r="I10" s="6">
        <f>H10*G10</f>
        <v>15</v>
      </c>
      <c r="J10" s="6">
        <v>2</v>
      </c>
      <c r="K10" s="6"/>
      <c r="L10" s="6">
        <v>3</v>
      </c>
      <c r="M10" s="6">
        <f>L10</f>
        <v>3</v>
      </c>
      <c r="N10" s="6">
        <f>L10*J10*I10/1000</f>
        <v>0.09</v>
      </c>
      <c r="O10" s="6">
        <f>M10*J10*I10/1000</f>
        <v>0.09</v>
      </c>
      <c r="P10" s="6" t="str">
        <f>B10</f>
        <v>IL</v>
      </c>
      <c r="R10" s="39"/>
      <c r="S10" s="11"/>
      <c r="T10" s="11"/>
    </row>
    <row r="11" spans="1:41">
      <c r="A11" s="12"/>
      <c r="B11" s="79" t="s">
        <v>46</v>
      </c>
      <c r="C11" s="72"/>
      <c r="D11" s="72"/>
      <c r="E11" s="72"/>
      <c r="F11" s="72"/>
      <c r="G11" s="19"/>
      <c r="H11" s="20"/>
      <c r="I11" s="20"/>
      <c r="J11" s="20"/>
      <c r="K11" s="20"/>
      <c r="L11" s="20"/>
      <c r="M11" s="20"/>
      <c r="N11" s="20">
        <f>SUM(N3:N10)</f>
        <v>18.443999999999999</v>
      </c>
      <c r="O11" s="20">
        <f>SUM(O3:O10)</f>
        <v>18.443999999999999</v>
      </c>
      <c r="P11" s="187" t="s">
        <v>21</v>
      </c>
      <c r="Q11" s="35"/>
      <c r="R11" s="40">
        <f t="shared" ref="R11:R23" si="11">8.59845227885984/100000</f>
        <v>8.5984522788598404E-5</v>
      </c>
      <c r="S11" s="35">
        <f>R11*N11</f>
        <v>1.5858985383129089E-3</v>
      </c>
      <c r="T11" s="35">
        <f>R11*O11</f>
        <v>1.5858985383129089E-3</v>
      </c>
    </row>
    <row r="12" spans="1:41" hidden="1">
      <c r="A12" s="188">
        <f ca="1">A10 +1</f>
        <v>9</v>
      </c>
      <c r="B12" s="189" t="s">
        <v>47</v>
      </c>
      <c r="C12" s="190" t="s">
        <v>48</v>
      </c>
      <c r="D12" s="191" t="s">
        <v>49</v>
      </c>
      <c r="E12" s="191" t="s">
        <v>50</v>
      </c>
      <c r="F12" s="189" t="s">
        <v>32</v>
      </c>
      <c r="G12" s="192">
        <v>5</v>
      </c>
      <c r="H12" s="193">
        <v>8</v>
      </c>
      <c r="I12" s="193">
        <f>G12*H12</f>
        <v>40</v>
      </c>
      <c r="J12" s="193">
        <v>1</v>
      </c>
      <c r="K12" s="193"/>
      <c r="L12" s="193">
        <v>621</v>
      </c>
      <c r="M12" s="193">
        <f>L12</f>
        <v>621</v>
      </c>
      <c r="N12" s="193">
        <f>L12*J12*I12/1000</f>
        <v>24.84</v>
      </c>
      <c r="O12" s="193">
        <f>M12*J12*I12/1000</f>
        <v>24.84</v>
      </c>
      <c r="P12" s="141" t="str">
        <f t="shared" ref="P12:P14" si="12">B12</f>
        <v>LZ</v>
      </c>
      <c r="R12" s="11"/>
      <c r="S12" s="11"/>
      <c r="T12" s="11"/>
      <c r="AL12"/>
      <c r="AM12"/>
      <c r="AN12"/>
      <c r="AO12"/>
    </row>
    <row r="13" spans="1:41" hidden="1">
      <c r="A13" s="188">
        <f ca="1">A12 +1</f>
        <v>10</v>
      </c>
      <c r="B13" s="189" t="s">
        <v>47</v>
      </c>
      <c r="C13" s="194" t="s">
        <v>51</v>
      </c>
      <c r="D13" s="195" t="s">
        <v>52</v>
      </c>
      <c r="E13" s="195" t="s">
        <v>53</v>
      </c>
      <c r="F13" s="196" t="s">
        <v>41</v>
      </c>
      <c r="G13" s="192">
        <v>14.5</v>
      </c>
      <c r="H13" s="193">
        <v>30</v>
      </c>
      <c r="I13" s="193">
        <f>G13*H13</f>
        <v>435</v>
      </c>
      <c r="J13" s="193">
        <v>1</v>
      </c>
      <c r="K13" s="193"/>
      <c r="L13" s="193">
        <v>13</v>
      </c>
      <c r="M13" s="193">
        <f>L13</f>
        <v>13</v>
      </c>
      <c r="N13" s="193">
        <f>L13*J13*I13/1000</f>
        <v>5.6550000000000002</v>
      </c>
      <c r="O13" s="193">
        <f>M13*J13*I13/1000</f>
        <v>5.6550000000000002</v>
      </c>
      <c r="P13" s="141" t="str">
        <f t="shared" si="12"/>
        <v>LZ</v>
      </c>
      <c r="R13" s="11"/>
      <c r="S13" s="11"/>
      <c r="T13" s="11"/>
      <c r="AL13"/>
      <c r="AM13"/>
      <c r="AN13"/>
      <c r="AO13"/>
    </row>
    <row r="14" spans="1:41" hidden="1">
      <c r="A14" s="188">
        <f ca="1">A13 +1</f>
        <v>11</v>
      </c>
      <c r="B14" s="189" t="s">
        <v>47</v>
      </c>
      <c r="C14" s="197" t="s">
        <v>54</v>
      </c>
      <c r="D14" s="191" t="s">
        <v>55</v>
      </c>
      <c r="E14" s="191" t="s">
        <v>56</v>
      </c>
      <c r="F14" s="196" t="s">
        <v>32</v>
      </c>
      <c r="G14" s="192">
        <v>8</v>
      </c>
      <c r="H14" s="193">
        <v>22</v>
      </c>
      <c r="I14" s="193">
        <f>G14*H14</f>
        <v>176</v>
      </c>
      <c r="J14" s="193">
        <v>1</v>
      </c>
      <c r="K14" s="193"/>
      <c r="L14" s="193">
        <v>10</v>
      </c>
      <c r="M14" s="193">
        <f>L14</f>
        <v>10</v>
      </c>
      <c r="N14" s="193">
        <f>L14*J14*I14/1000</f>
        <v>1.76</v>
      </c>
      <c r="O14" s="193">
        <f>M14*J14*I14/1000</f>
        <v>1.76</v>
      </c>
      <c r="P14" s="141" t="str">
        <f t="shared" si="12"/>
        <v>LZ</v>
      </c>
      <c r="R14" s="11"/>
      <c r="S14" s="11"/>
      <c r="T14" s="11"/>
      <c r="AL14"/>
      <c r="AM14"/>
      <c r="AN14"/>
      <c r="AO14"/>
    </row>
    <row r="15" spans="1:41" hidden="1">
      <c r="A15" s="188">
        <f ca="1">A14 +1</f>
        <v>12</v>
      </c>
      <c r="B15" s="198" t="s">
        <v>47</v>
      </c>
      <c r="C15" s="199" t="s">
        <v>57</v>
      </c>
      <c r="D15" s="199" t="s">
        <v>58</v>
      </c>
      <c r="E15" s="201" t="s">
        <v>50</v>
      </c>
      <c r="F15" s="189" t="s">
        <v>32</v>
      </c>
      <c r="G15" s="192">
        <v>5</v>
      </c>
      <c r="H15" s="141">
        <v>8</v>
      </c>
      <c r="I15" s="141">
        <f t="shared" ref="I15" si="13">H15*G15</f>
        <v>40</v>
      </c>
      <c r="J15" s="141">
        <v>1</v>
      </c>
      <c r="K15" s="141"/>
      <c r="L15" s="141">
        <v>200</v>
      </c>
      <c r="M15" s="141">
        <f t="shared" ref="M15" si="14">L15</f>
        <v>200</v>
      </c>
      <c r="N15" s="141">
        <f t="shared" ref="N15" si="15">L15*J15*I15/1000</f>
        <v>8</v>
      </c>
      <c r="O15" s="141">
        <f t="shared" ref="O15" si="16">M15*J15*I15/1000</f>
        <v>8</v>
      </c>
      <c r="P15" s="141" t="str">
        <f t="shared" ref="P15" si="17">B15</f>
        <v>LZ</v>
      </c>
      <c r="R15" s="11"/>
      <c r="S15" s="11"/>
      <c r="T15" s="11"/>
      <c r="AL15"/>
      <c r="AM15"/>
      <c r="AN15"/>
      <c r="AO15"/>
    </row>
    <row r="16" spans="1:41" s="11" customFormat="1">
      <c r="A16" s="188"/>
      <c r="B16" s="210" t="s">
        <v>46</v>
      </c>
      <c r="C16" s="199"/>
      <c r="D16" s="199"/>
      <c r="E16" s="199"/>
      <c r="F16" s="209"/>
      <c r="G16" s="202"/>
      <c r="H16" s="203"/>
      <c r="I16" s="203"/>
      <c r="J16" s="203"/>
      <c r="K16" s="203"/>
      <c r="L16" s="203"/>
      <c r="M16" s="203"/>
      <c r="N16" s="204">
        <f>SUM(N12:N15)</f>
        <v>40.255000000000003</v>
      </c>
      <c r="O16" s="204">
        <f>SUM(O12:O15)</f>
        <v>40.255000000000003</v>
      </c>
      <c r="P16" s="208" t="s">
        <v>47</v>
      </c>
      <c r="Q16" s="33"/>
      <c r="R16" s="41">
        <f t="shared" si="11"/>
        <v>8.5984522788598404E-5</v>
      </c>
      <c r="S16" s="36">
        <f>R16*N16</f>
        <v>3.4613069648550291E-3</v>
      </c>
      <c r="T16" s="36">
        <f>R16*O16</f>
        <v>3.4613069648550291E-3</v>
      </c>
    </row>
    <row r="17" spans="1:20" s="11" customFormat="1" hidden="1">
      <c r="A17" s="17">
        <f ca="1">A15 +1</f>
        <v>13</v>
      </c>
      <c r="B17" s="17" t="s">
        <v>59</v>
      </c>
      <c r="C17" s="18" t="s">
        <v>60</v>
      </c>
      <c r="D17" s="18" t="s">
        <v>61</v>
      </c>
      <c r="E17" s="18" t="s">
        <v>62</v>
      </c>
      <c r="F17" s="18" t="s">
        <v>29</v>
      </c>
      <c r="G17" s="205">
        <v>24</v>
      </c>
      <c r="H17" s="206">
        <v>30</v>
      </c>
      <c r="I17" s="206">
        <f t="shared" si="5"/>
        <v>720</v>
      </c>
      <c r="J17" s="206">
        <v>1</v>
      </c>
      <c r="K17" s="206"/>
      <c r="L17" s="206"/>
      <c r="M17" s="206">
        <f>N17/I17*1000</f>
        <v>80.555555555555557</v>
      </c>
      <c r="N17" s="207">
        <v>58</v>
      </c>
      <c r="O17" s="207">
        <v>58</v>
      </c>
      <c r="P17" s="200" t="str">
        <f t="shared" si="4"/>
        <v>RE</v>
      </c>
      <c r="Q17" s="37"/>
      <c r="R17" s="42">
        <f t="shared" si="11"/>
        <v>8.5984522788598404E-5</v>
      </c>
      <c r="S17" s="37">
        <f>R17*N17</f>
        <v>4.9871023217387071E-3</v>
      </c>
      <c r="T17" s="37">
        <f>R17*O17</f>
        <v>4.9871023217387071E-3</v>
      </c>
    </row>
    <row r="18" spans="1:20" hidden="1">
      <c r="A18" s="109">
        <f t="shared" ref="A18:A22" ca="1" si="18">A17 +1</f>
        <v>14</v>
      </c>
      <c r="B18" s="15" t="s">
        <v>63</v>
      </c>
      <c r="C18" s="15" t="s">
        <v>64</v>
      </c>
      <c r="D18" s="15" t="s">
        <v>65</v>
      </c>
      <c r="E18" s="15" t="s">
        <v>66</v>
      </c>
      <c r="F18" s="15" t="s">
        <v>25</v>
      </c>
      <c r="G18" s="13">
        <v>1</v>
      </c>
      <c r="H18" s="14">
        <v>4</v>
      </c>
      <c r="I18" s="14">
        <f t="shared" si="5"/>
        <v>4</v>
      </c>
      <c r="J18" s="14">
        <v>1</v>
      </c>
      <c r="K18" s="14"/>
      <c r="L18" s="14">
        <v>1100</v>
      </c>
      <c r="M18" s="14">
        <f t="shared" si="1"/>
        <v>1100</v>
      </c>
      <c r="N18" s="14">
        <f t="shared" si="2"/>
        <v>4.4000000000000004</v>
      </c>
      <c r="O18" s="14">
        <f t="shared" si="3"/>
        <v>4.4000000000000004</v>
      </c>
      <c r="P18" s="14" t="str">
        <f t="shared" si="4"/>
        <v>OU</v>
      </c>
      <c r="S18" s="11"/>
      <c r="T18" s="11"/>
    </row>
    <row r="19" spans="1:20" ht="25.5" hidden="1">
      <c r="A19" s="105">
        <f t="shared" ca="1" si="18"/>
        <v>15</v>
      </c>
      <c r="B19" s="106" t="s">
        <v>63</v>
      </c>
      <c r="C19" s="106" t="s">
        <v>67</v>
      </c>
      <c r="D19" s="106" t="s">
        <v>68</v>
      </c>
      <c r="E19" s="107" t="s">
        <v>69</v>
      </c>
      <c r="F19" s="108" t="s">
        <v>25</v>
      </c>
      <c r="G19" s="13">
        <v>2</v>
      </c>
      <c r="H19" s="67">
        <v>4</v>
      </c>
      <c r="I19" s="67">
        <f t="shared" si="5"/>
        <v>8</v>
      </c>
      <c r="J19" s="67">
        <v>1</v>
      </c>
      <c r="K19" s="67"/>
      <c r="L19" s="67">
        <v>1500</v>
      </c>
      <c r="M19" s="67">
        <f t="shared" ref="M19" si="19">L19</f>
        <v>1500</v>
      </c>
      <c r="N19" s="67">
        <f t="shared" ref="N19" si="20">L19*J19*I19/1000</f>
        <v>12</v>
      </c>
      <c r="O19" s="68">
        <f t="shared" si="3"/>
        <v>12</v>
      </c>
      <c r="P19" s="69" t="str">
        <f t="shared" si="4"/>
        <v>OU</v>
      </c>
      <c r="S19" s="11"/>
      <c r="T19" s="11"/>
    </row>
    <row r="20" spans="1:20" ht="38.25" hidden="1">
      <c r="A20" s="110">
        <f t="shared" ca="1" si="18"/>
        <v>16</v>
      </c>
      <c r="B20" s="15" t="s">
        <v>63</v>
      </c>
      <c r="C20" s="15" t="s">
        <v>70</v>
      </c>
      <c r="D20" s="111" t="s">
        <v>71</v>
      </c>
      <c r="E20" s="111" t="s">
        <v>72</v>
      </c>
      <c r="F20" s="112" t="s">
        <v>29</v>
      </c>
      <c r="G20" s="13">
        <f>6/60</f>
        <v>0.1</v>
      </c>
      <c r="H20" s="80">
        <v>30</v>
      </c>
      <c r="I20" s="80">
        <f>G20*H20</f>
        <v>3</v>
      </c>
      <c r="J20" s="80">
        <v>1</v>
      </c>
      <c r="K20" s="80"/>
      <c r="L20" s="80">
        <v>620</v>
      </c>
      <c r="M20" s="80">
        <f>L20</f>
        <v>620</v>
      </c>
      <c r="N20" s="80">
        <f>L20*J20*I20/1000 + 0.6</f>
        <v>2.46</v>
      </c>
      <c r="O20" s="80">
        <f>M20*J20*I20/1000 + 0.6</f>
        <v>2.46</v>
      </c>
      <c r="P20" s="80" t="s">
        <v>63</v>
      </c>
      <c r="S20" s="11"/>
      <c r="T20" s="11"/>
    </row>
    <row r="21" spans="1:20" hidden="1">
      <c r="A21" s="110">
        <f t="shared" ca="1" si="18"/>
        <v>17</v>
      </c>
      <c r="B21" s="81" t="s">
        <v>63</v>
      </c>
      <c r="C21" s="83" t="s">
        <v>73</v>
      </c>
      <c r="D21" s="82" t="s">
        <v>74</v>
      </c>
      <c r="E21" s="82" t="s">
        <v>62</v>
      </c>
      <c r="F21" s="81" t="s">
        <v>32</v>
      </c>
      <c r="G21" s="13">
        <v>24</v>
      </c>
      <c r="H21" s="80">
        <v>30</v>
      </c>
      <c r="I21" s="80">
        <f t="shared" ref="I21" si="21">G21*H21</f>
        <v>720</v>
      </c>
      <c r="J21" s="80">
        <v>1</v>
      </c>
      <c r="K21" s="80"/>
      <c r="L21" s="80">
        <v>24</v>
      </c>
      <c r="M21" s="80">
        <f t="shared" ref="M21" si="22">L21</f>
        <v>24</v>
      </c>
      <c r="N21" s="80">
        <f t="shared" ref="N21" si="23">L21*J21*I21/1000</f>
        <v>17.28</v>
      </c>
      <c r="O21" s="80">
        <f t="shared" ref="O21" si="24">M21*J21*I21/1000</f>
        <v>17.28</v>
      </c>
      <c r="P21" s="80" t="s">
        <v>63</v>
      </c>
      <c r="S21" s="11"/>
      <c r="T21" s="11"/>
    </row>
    <row r="22" spans="1:20" ht="25.5" hidden="1">
      <c r="A22" s="110">
        <f t="shared" ca="1" si="18"/>
        <v>18</v>
      </c>
      <c r="B22" s="148" t="s">
        <v>63</v>
      </c>
      <c r="C22" s="149" t="s">
        <v>75</v>
      </c>
      <c r="D22" s="149" t="s">
        <v>76</v>
      </c>
      <c r="E22" s="149" t="s">
        <v>77</v>
      </c>
      <c r="F22" s="150" t="s">
        <v>29</v>
      </c>
      <c r="G22" s="16">
        <f>5/60</f>
        <v>8.3333333333333329E-2</v>
      </c>
      <c r="H22" s="80">
        <v>10</v>
      </c>
      <c r="I22" s="80">
        <f t="shared" si="5"/>
        <v>0.83333333333333326</v>
      </c>
      <c r="J22" s="80">
        <v>1</v>
      </c>
      <c r="K22" s="80"/>
      <c r="L22" s="80">
        <v>300</v>
      </c>
      <c r="M22" s="80">
        <f t="shared" si="1"/>
        <v>300</v>
      </c>
      <c r="N22" s="80">
        <f t="shared" si="2"/>
        <v>0.24999999999999997</v>
      </c>
      <c r="O22" s="80">
        <f t="shared" si="3"/>
        <v>0.24999999999999997</v>
      </c>
      <c r="P22" s="80" t="str">
        <f t="shared" si="4"/>
        <v>OU</v>
      </c>
      <c r="S22" s="11"/>
      <c r="T22" s="11"/>
    </row>
    <row r="23" spans="1:20">
      <c r="A23" s="134"/>
      <c r="B23" s="134" t="s">
        <v>46</v>
      </c>
      <c r="C23" s="134"/>
      <c r="D23" s="134"/>
      <c r="E23" s="147"/>
      <c r="F23" s="135"/>
      <c r="G23" s="84"/>
      <c r="H23" s="85"/>
      <c r="I23" s="85"/>
      <c r="J23" s="85"/>
      <c r="K23" s="85"/>
      <c r="L23" s="85"/>
      <c r="M23" s="85"/>
      <c r="N23" s="85">
        <f>SUM(N18:N22)</f>
        <v>36.39</v>
      </c>
      <c r="O23" s="85">
        <f>SUM(O18:O22)</f>
        <v>36.39</v>
      </c>
      <c r="P23" s="86" t="s">
        <v>63</v>
      </c>
      <c r="Q23" s="136"/>
      <c r="R23" s="137">
        <f t="shared" si="11"/>
        <v>8.5984522788598404E-5</v>
      </c>
      <c r="S23" s="85">
        <f>R23*N23</f>
        <v>3.1289767842770959E-3</v>
      </c>
      <c r="T23" s="153">
        <f>R23*O23</f>
        <v>3.1289767842770959E-3</v>
      </c>
    </row>
    <row r="24" spans="1:20">
      <c r="A24" s="138"/>
      <c r="B24" s="138"/>
      <c r="C24" s="138"/>
      <c r="D24" s="138"/>
      <c r="E24" s="138"/>
      <c r="F24" s="138"/>
      <c r="G24" s="139"/>
      <c r="H24" s="140"/>
      <c r="I24" s="140"/>
      <c r="J24" s="140"/>
      <c r="K24" s="140"/>
      <c r="L24" s="140"/>
      <c r="M24" s="140"/>
      <c r="N24" s="140">
        <f>SUM(N11,N16,N23)</f>
        <v>95.088999999999999</v>
      </c>
      <c r="O24" s="140"/>
      <c r="P24" s="140"/>
      <c r="Q24" s="140"/>
      <c r="R24" s="141"/>
      <c r="S24" s="140"/>
      <c r="T24" s="140"/>
    </row>
    <row r="25" spans="1:20">
      <c r="A25" s="138"/>
      <c r="B25" s="138"/>
      <c r="C25" s="138"/>
      <c r="D25" s="138"/>
      <c r="E25" s="138"/>
      <c r="F25" s="138"/>
      <c r="G25" s="139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1"/>
      <c r="S25" s="140"/>
      <c r="T25" s="140"/>
    </row>
    <row r="26" spans="1:20">
      <c r="A26" s="138"/>
      <c r="B26" s="138"/>
      <c r="C26" s="138"/>
      <c r="D26" s="138"/>
      <c r="E26" s="138"/>
      <c r="F26" s="138"/>
      <c r="G26" s="139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1"/>
      <c r="S26" s="140"/>
      <c r="T26" s="140"/>
    </row>
    <row r="27" spans="1:20" ht="75">
      <c r="A27" s="142" t="s">
        <v>0</v>
      </c>
      <c r="B27" s="143" t="s">
        <v>1</v>
      </c>
      <c r="C27" s="143" t="s">
        <v>2</v>
      </c>
      <c r="D27" s="143" t="s">
        <v>78</v>
      </c>
      <c r="E27" s="143" t="s">
        <v>4</v>
      </c>
      <c r="F27" s="143" t="s">
        <v>5</v>
      </c>
      <c r="G27" s="144" t="s">
        <v>6</v>
      </c>
      <c r="H27" s="214" t="s">
        <v>7</v>
      </c>
      <c r="I27" s="215" t="s">
        <v>8</v>
      </c>
      <c r="J27" s="130" t="s">
        <v>9</v>
      </c>
      <c r="K27" s="215" t="s">
        <v>10</v>
      </c>
      <c r="L27" s="243" t="s">
        <v>11</v>
      </c>
      <c r="M27" s="244"/>
      <c r="N27" s="243" t="s">
        <v>12</v>
      </c>
      <c r="O27" s="245"/>
      <c r="P27" s="132" t="s">
        <v>13</v>
      </c>
      <c r="Q27" s="145" t="s">
        <v>14</v>
      </c>
      <c r="R27" s="146" t="s">
        <v>15</v>
      </c>
      <c r="S27" s="246" t="s">
        <v>16</v>
      </c>
      <c r="T27" s="247"/>
    </row>
    <row r="28" spans="1:20">
      <c r="A28" s="8"/>
      <c r="B28" s="9"/>
      <c r="C28" s="9"/>
      <c r="D28" s="9"/>
      <c r="E28" s="27"/>
      <c r="F28" s="27"/>
      <c r="G28" s="10"/>
      <c r="H28" s="28"/>
      <c r="I28" s="10"/>
      <c r="J28" s="10"/>
      <c r="K28" s="10"/>
      <c r="L28" s="29" t="s">
        <v>17</v>
      </c>
      <c r="M28" s="29" t="s">
        <v>18</v>
      </c>
      <c r="N28" s="29" t="s">
        <v>17</v>
      </c>
      <c r="O28" s="29" t="s">
        <v>18</v>
      </c>
      <c r="P28" s="131"/>
      <c r="S28" s="58" t="s">
        <v>19</v>
      </c>
      <c r="T28" s="58" t="s">
        <v>20</v>
      </c>
    </row>
    <row r="29" spans="1:20" ht="33.75" customHeight="1">
      <c r="A29" s="226">
        <v>15</v>
      </c>
      <c r="B29" s="228" t="s">
        <v>79</v>
      </c>
      <c r="C29" s="228" t="s">
        <v>80</v>
      </c>
      <c r="D29" s="224" t="s">
        <v>81</v>
      </c>
      <c r="E29" s="100" t="s">
        <v>82</v>
      </c>
      <c r="F29" s="98" t="s">
        <v>45</v>
      </c>
      <c r="G29" s="21">
        <f>5/60</f>
        <v>8.3333333333333329E-2</v>
      </c>
      <c r="H29" s="155">
        <v>30</v>
      </c>
      <c r="I29" s="155">
        <f t="shared" si="5"/>
        <v>2.5</v>
      </c>
      <c r="J29" s="241">
        <v>1</v>
      </c>
      <c r="K29" s="22"/>
      <c r="L29" s="22"/>
      <c r="M29" s="22"/>
      <c r="N29" s="22"/>
      <c r="O29" s="22"/>
      <c r="P29" s="239" t="str">
        <f t="shared" si="4"/>
        <v>AA</v>
      </c>
      <c r="R29" s="39"/>
      <c r="S29" s="32"/>
      <c r="T29" s="32"/>
    </row>
    <row r="30" spans="1:20">
      <c r="A30" s="227"/>
      <c r="B30" s="229"/>
      <c r="C30" s="229"/>
      <c r="D30" s="225"/>
      <c r="E30" s="99" t="s">
        <v>83</v>
      </c>
      <c r="F30" s="97" t="s">
        <v>45</v>
      </c>
      <c r="G30" s="21">
        <f>10/60</f>
        <v>0.16666666666666666</v>
      </c>
      <c r="H30" s="155">
        <v>30</v>
      </c>
      <c r="I30" s="155">
        <f t="shared" si="5"/>
        <v>5</v>
      </c>
      <c r="J30" s="242"/>
      <c r="K30" s="22"/>
      <c r="L30" s="22"/>
      <c r="M30" s="22"/>
      <c r="N30" s="22"/>
      <c r="O30" s="22"/>
      <c r="P30" s="240"/>
      <c r="R30" s="39"/>
      <c r="S30" s="32"/>
      <c r="T30" s="32"/>
    </row>
    <row r="31" spans="1:20">
      <c r="A31" s="152"/>
      <c r="B31" s="23" t="s">
        <v>46</v>
      </c>
      <c r="C31" s="23"/>
      <c r="D31" s="24"/>
      <c r="E31" s="25"/>
      <c r="F31" s="89"/>
      <c r="G31" s="94"/>
      <c r="H31" s="95"/>
      <c r="I31" s="95"/>
      <c r="J31" s="95"/>
      <c r="K31" s="95"/>
      <c r="L31" s="95"/>
      <c r="M31" s="95"/>
      <c r="N31" s="95"/>
      <c r="O31" s="95"/>
      <c r="P31" s="96" t="s">
        <v>79</v>
      </c>
      <c r="Q31" s="87">
        <v>2.2400000000000002</v>
      </c>
      <c r="R31" s="34">
        <v>8.9999999999999998E-4</v>
      </c>
      <c r="S31" s="34">
        <f>R31*Q31</f>
        <v>2.016E-3</v>
      </c>
      <c r="T31" s="34">
        <f>S31</f>
        <v>2.016E-3</v>
      </c>
    </row>
    <row r="32" spans="1:20" ht="38.25">
      <c r="A32" s="151">
        <v>16</v>
      </c>
      <c r="B32" s="26" t="s">
        <v>84</v>
      </c>
      <c r="C32" s="26" t="s">
        <v>85</v>
      </c>
      <c r="D32" s="133" t="s">
        <v>86</v>
      </c>
      <c r="E32" s="26" t="s">
        <v>24</v>
      </c>
      <c r="F32" s="90" t="s">
        <v>29</v>
      </c>
      <c r="G32" s="91">
        <v>1</v>
      </c>
      <c r="H32" s="154">
        <v>30</v>
      </c>
      <c r="I32" s="154">
        <f t="shared" si="5"/>
        <v>30</v>
      </c>
      <c r="J32" s="154">
        <v>1</v>
      </c>
      <c r="K32" s="92"/>
      <c r="L32" s="92"/>
      <c r="M32" s="92"/>
      <c r="N32" s="92"/>
      <c r="O32" s="92"/>
      <c r="P32" s="93" t="str">
        <f t="shared" si="4"/>
        <v>CO</v>
      </c>
      <c r="Q32" s="88">
        <v>4.32</v>
      </c>
      <c r="R32" s="43">
        <v>8.9999999999999998E-4</v>
      </c>
      <c r="S32" s="31">
        <f t="shared" ref="S32" si="25">R32*Q32</f>
        <v>3.888E-3</v>
      </c>
      <c r="T32" s="30">
        <f t="shared" ref="T32" si="26">S32</f>
        <v>3.888E-3</v>
      </c>
    </row>
    <row r="33" spans="1:18" s="11" customFormat="1">
      <c r="D33" s="221" t="s">
        <v>87</v>
      </c>
      <c r="E33" s="221"/>
      <c r="G33" s="44"/>
      <c r="R33" s="38" t="s">
        <v>88</v>
      </c>
    </row>
    <row r="34" spans="1:18" s="11" customFormat="1">
      <c r="G34" s="44"/>
      <c r="R34" s="38"/>
    </row>
    <row r="35" spans="1:18" s="11" customFormat="1">
      <c r="A35" s="172" t="s">
        <v>89</v>
      </c>
      <c r="B35" s="157"/>
      <c r="C35" s="157"/>
      <c r="D35" s="157"/>
      <c r="E35" s="157"/>
      <c r="F35" s="157"/>
      <c r="G35" s="156" t="s">
        <v>90</v>
      </c>
      <c r="H35" s="158"/>
      <c r="I35" s="157"/>
      <c r="J35" s="157"/>
      <c r="K35" s="157"/>
      <c r="L35" s="156" t="s">
        <v>91</v>
      </c>
      <c r="M35" s="157"/>
      <c r="N35" s="157"/>
      <c r="O35" s="157"/>
      <c r="P35" s="159"/>
      <c r="R35" s="38"/>
    </row>
    <row r="36" spans="1:18" s="11" customFormat="1">
      <c r="A36" s="166" t="s">
        <v>92</v>
      </c>
      <c r="B36" s="165" t="s">
        <v>93</v>
      </c>
      <c r="C36" s="131"/>
      <c r="D36" s="162"/>
      <c r="E36" s="163"/>
      <c r="F36" s="131"/>
      <c r="G36" s="230" t="s">
        <v>94</v>
      </c>
      <c r="H36" s="231"/>
      <c r="I36" s="231"/>
      <c r="J36" s="231"/>
      <c r="K36" s="231"/>
      <c r="L36" s="230" t="s">
        <v>95</v>
      </c>
      <c r="M36" s="231"/>
      <c r="N36" s="231"/>
      <c r="O36" s="231"/>
      <c r="P36" s="232"/>
      <c r="R36" s="38"/>
    </row>
    <row r="37" spans="1:18" s="11" customFormat="1">
      <c r="A37" s="167" t="s">
        <v>96</v>
      </c>
      <c r="B37" s="168" t="s">
        <v>97</v>
      </c>
      <c r="C37" s="169"/>
      <c r="D37" s="169"/>
      <c r="E37" s="169"/>
      <c r="F37" s="131"/>
      <c r="G37" s="233"/>
      <c r="H37" s="231"/>
      <c r="I37" s="231"/>
      <c r="J37" s="231"/>
      <c r="K37" s="231"/>
      <c r="L37" s="233"/>
      <c r="M37" s="231"/>
      <c r="N37" s="231"/>
      <c r="O37" s="231"/>
      <c r="P37" s="232"/>
      <c r="R37" s="38"/>
    </row>
    <row r="38" spans="1:18" s="11" customFormat="1">
      <c r="A38" s="166" t="s">
        <v>92</v>
      </c>
      <c r="B38" s="165" t="s">
        <v>98</v>
      </c>
      <c r="C38" s="131"/>
      <c r="D38" s="131"/>
      <c r="E38" s="131"/>
      <c r="F38" s="131"/>
      <c r="G38" s="233"/>
      <c r="H38" s="231"/>
      <c r="I38" s="231"/>
      <c r="J38" s="231"/>
      <c r="K38" s="231"/>
      <c r="L38" s="233"/>
      <c r="M38" s="231"/>
      <c r="N38" s="231"/>
      <c r="O38" s="231"/>
      <c r="P38" s="232"/>
      <c r="R38" s="38"/>
    </row>
    <row r="39" spans="1:18" s="11" customFormat="1">
      <c r="A39" s="166" t="s">
        <v>99</v>
      </c>
      <c r="B39" s="165" t="s">
        <v>100</v>
      </c>
      <c r="C39" s="131"/>
      <c r="D39" s="131"/>
      <c r="E39" s="131"/>
      <c r="F39" s="131"/>
      <c r="G39" s="233"/>
      <c r="H39" s="231"/>
      <c r="I39" s="231"/>
      <c r="J39" s="231"/>
      <c r="K39" s="231"/>
      <c r="L39" s="233"/>
      <c r="M39" s="231"/>
      <c r="N39" s="231"/>
      <c r="O39" s="231"/>
      <c r="P39" s="232"/>
      <c r="R39" s="38"/>
    </row>
    <row r="40" spans="1:18" s="11" customFormat="1">
      <c r="A40" s="170" t="s">
        <v>101</v>
      </c>
      <c r="B40" s="164" t="s">
        <v>102</v>
      </c>
      <c r="C40" s="164"/>
      <c r="D40" s="164"/>
      <c r="E40" s="164"/>
      <c r="F40" s="131"/>
      <c r="G40" s="233"/>
      <c r="H40" s="231"/>
      <c r="I40" s="231"/>
      <c r="J40" s="231"/>
      <c r="K40" s="231"/>
      <c r="L40" s="233"/>
      <c r="M40" s="231"/>
      <c r="N40" s="231"/>
      <c r="O40" s="231"/>
      <c r="P40" s="232"/>
      <c r="R40" s="38"/>
    </row>
    <row r="41" spans="1:18" s="11" customFormat="1">
      <c r="A41" s="160" t="s">
        <v>103</v>
      </c>
      <c r="B41" s="171" t="s">
        <v>104</v>
      </c>
      <c r="C41" s="161"/>
      <c r="D41" s="161"/>
      <c r="E41" s="161"/>
      <c r="F41" s="161"/>
      <c r="G41" s="234"/>
      <c r="H41" s="235"/>
      <c r="I41" s="235"/>
      <c r="J41" s="235"/>
      <c r="K41" s="235"/>
      <c r="L41" s="234"/>
      <c r="M41" s="235"/>
      <c r="N41" s="235"/>
      <c r="O41" s="235"/>
      <c r="P41" s="236"/>
      <c r="R41" s="38"/>
    </row>
    <row r="42" spans="1:18" s="11" customFormat="1">
      <c r="G42" s="44"/>
      <c r="R42" s="38"/>
    </row>
    <row r="43" spans="1:18" s="11" customFormat="1">
      <c r="G43" s="44"/>
      <c r="R43" s="38"/>
    </row>
    <row r="44" spans="1:18" s="11" customFormat="1">
      <c r="G44" s="44"/>
      <c r="R44" s="38"/>
    </row>
    <row r="45" spans="1:18" s="11" customFormat="1">
      <c r="G45" s="44"/>
      <c r="R45" s="38"/>
    </row>
    <row r="46" spans="1:18" s="11" customFormat="1">
      <c r="G46" s="44"/>
      <c r="R46" s="38"/>
    </row>
    <row r="47" spans="1:18" s="11" customFormat="1">
      <c r="G47" s="44"/>
      <c r="R47" s="38"/>
    </row>
    <row r="48" spans="1:18">
      <c r="G48" s="220"/>
    </row>
    <row r="49" spans="7:7">
      <c r="G49" s="220"/>
    </row>
    <row r="50" spans="7:7">
      <c r="G50" s="220"/>
    </row>
    <row r="51" spans="7:7">
      <c r="G51" s="220"/>
    </row>
  </sheetData>
  <autoFilter ref="A1:T23" xr:uid="{00000000-0001-0000-0000-000000000000}">
    <filterColumn colId="1">
      <filters>
        <filter val="TOTAL"/>
      </filters>
    </filterColumn>
    <filterColumn colId="11" showButton="0"/>
    <filterColumn colId="13" showButton="0"/>
    <filterColumn colId="18" showButton="0"/>
  </autoFilter>
  <mergeCells count="15">
    <mergeCell ref="L36:P41"/>
    <mergeCell ref="G36:K41"/>
    <mergeCell ref="S1:T1"/>
    <mergeCell ref="P29:P30"/>
    <mergeCell ref="J29:J30"/>
    <mergeCell ref="L27:M27"/>
    <mergeCell ref="N27:O27"/>
    <mergeCell ref="S27:T27"/>
    <mergeCell ref="D33:E33"/>
    <mergeCell ref="L1:M1"/>
    <mergeCell ref="N1:O1"/>
    <mergeCell ref="D29:D30"/>
    <mergeCell ref="A29:A30"/>
    <mergeCell ref="B29:B30"/>
    <mergeCell ref="C29:C30"/>
  </mergeCells>
  <hyperlinks>
    <hyperlink ref="B36" r:id="rId1" xr:uid="{55F582A1-C88F-434E-BE3E-E4B913CCB7C7}"/>
    <hyperlink ref="B37" r:id="rId2" xr:uid="{A8F041D6-15C4-4AFA-8EEF-D28BFA34788C}"/>
    <hyperlink ref="B38" r:id="rId3" xr:uid="{118432E4-BBD2-454D-BF57-C3D242BE225A}"/>
    <hyperlink ref="B39" r:id="rId4" xr:uid="{F3B26518-967C-4363-BB0F-05A458D6F2EC}"/>
    <hyperlink ref="B40" r:id="rId5" xr:uid="{D28413DB-7C27-4A78-9511-A98B3E0D55FB}"/>
    <hyperlink ref="B37" r:id="rId6" xr:uid="{0C330732-4F2D-4672-84F5-6EB876DC2BC0}"/>
    <hyperlink ref="B41" r:id="rId7" xr:uid="{45893F0B-BF3D-4163-8853-4FAF889DCED9}"/>
  </hyperlinks>
  <pageMargins left="0.511811024" right="0.511811024" top="0.78740157499999996" bottom="0.78740157499999996" header="0.31496062000000002" footer="0.31496062000000002"/>
  <pageSetup paperSize="9" fitToWidth="0" fitToHeight="0"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8"/>
  <sheetViews>
    <sheetView workbookViewId="0">
      <selection activeCell="A7" sqref="A7"/>
    </sheetView>
  </sheetViews>
  <sheetFormatPr defaultRowHeight="15"/>
  <cols>
    <col min="1" max="1" width="21.85546875" bestFit="1" customWidth="1"/>
    <col min="2" max="2" width="39.28515625" bestFit="1" customWidth="1"/>
    <col min="3" max="3" width="22.7109375" customWidth="1"/>
  </cols>
  <sheetData>
    <row r="1" spans="1:3">
      <c r="A1" s="47" t="s">
        <v>13</v>
      </c>
      <c r="B1" s="47" t="s">
        <v>105</v>
      </c>
      <c r="C1" s="120" t="s">
        <v>106</v>
      </c>
    </row>
    <row r="2" spans="1:3">
      <c r="A2" s="48" t="str">
        <f>'planilha principal'!P11</f>
        <v>IL</v>
      </c>
      <c r="B2" s="50">
        <f>'planilha principal'!O11</f>
        <v>18.443999999999999</v>
      </c>
      <c r="C2" s="119" t="s">
        <v>12</v>
      </c>
    </row>
    <row r="3" spans="1:3">
      <c r="A3" s="48" t="str">
        <f>'planilha principal'!P16</f>
        <v>LZ</v>
      </c>
      <c r="B3" s="50">
        <f>'planilha principal'!O16</f>
        <v>40.255000000000003</v>
      </c>
      <c r="C3" s="119" t="s">
        <v>12</v>
      </c>
    </row>
    <row r="4" spans="1:3">
      <c r="A4" s="49" t="str">
        <f>'planilha principal'!P23</f>
        <v>OU</v>
      </c>
      <c r="B4" s="51">
        <f>'planilha principal'!O23</f>
        <v>36.39</v>
      </c>
      <c r="C4" s="178" t="s">
        <v>12</v>
      </c>
    </row>
    <row r="5" spans="1:3">
      <c r="A5" s="49" t="str">
        <f>'planilha principal'!P17</f>
        <v>RE</v>
      </c>
      <c r="B5" s="51">
        <f>'planilha principal'!O17</f>
        <v>58</v>
      </c>
      <c r="C5" s="178" t="s">
        <v>12</v>
      </c>
    </row>
    <row r="6" spans="1:3">
      <c r="A6" s="101" t="s">
        <v>46</v>
      </c>
      <c r="B6" s="102">
        <f>SUM(B2:B5)</f>
        <v>153.089</v>
      </c>
      <c r="C6" s="179" t="s">
        <v>12</v>
      </c>
    </row>
    <row r="7" spans="1:3">
      <c r="C7" s="174"/>
    </row>
    <row r="8" spans="1:3">
      <c r="A8" s="173" t="s">
        <v>107</v>
      </c>
      <c r="B8" s="175">
        <f>LARGE(B2:B5, 1)</f>
        <v>58</v>
      </c>
      <c r="C8" s="180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A10" workbookViewId="0">
      <selection activeCell="A7" sqref="A7"/>
    </sheetView>
  </sheetViews>
  <sheetFormatPr defaultRowHeight="15"/>
  <cols>
    <col min="1" max="1" width="21.7109375" customWidth="1"/>
    <col min="2" max="2" width="39.28515625" bestFit="1" customWidth="1"/>
    <col min="3" max="3" width="20.140625" customWidth="1"/>
  </cols>
  <sheetData>
    <row r="1" spans="1:3">
      <c r="A1" s="53" t="s">
        <v>13</v>
      </c>
      <c r="B1" s="55" t="s">
        <v>105</v>
      </c>
      <c r="C1" s="181" t="s">
        <v>106</v>
      </c>
    </row>
    <row r="2" spans="1:3" hidden="1">
      <c r="A2" s="54" t="str">
        <f>'planilha principal'!P11</f>
        <v>IL</v>
      </c>
      <c r="B2" s="56">
        <f>'planilha principal'!T11</f>
        <v>1.5858985383129089E-3</v>
      </c>
      <c r="C2" s="182" t="s">
        <v>108</v>
      </c>
    </row>
    <row r="3" spans="1:3" hidden="1">
      <c r="A3" s="54" t="str">
        <f>'planilha principal'!P16</f>
        <v>LZ</v>
      </c>
      <c r="B3" s="56">
        <f>'planilha principal'!T16</f>
        <v>3.4613069648550291E-3</v>
      </c>
      <c r="C3" s="182" t="s">
        <v>108</v>
      </c>
    </row>
    <row r="4" spans="1:3" hidden="1">
      <c r="A4" s="54" t="str">
        <f>'planilha principal'!P23</f>
        <v>OU</v>
      </c>
      <c r="B4" s="56">
        <f>'planilha principal'!T23</f>
        <v>3.1289767842770959E-3</v>
      </c>
      <c r="C4" s="182" t="s">
        <v>108</v>
      </c>
    </row>
    <row r="5" spans="1:3">
      <c r="A5" s="54" t="s">
        <v>109</v>
      </c>
      <c r="B5" s="56">
        <f>'planilha principal'!T31 + 'planilha principal'!T32</f>
        <v>5.9039999999999995E-3</v>
      </c>
      <c r="C5" s="182" t="s">
        <v>108</v>
      </c>
    </row>
    <row r="6" spans="1:3" hidden="1">
      <c r="A6" s="103" t="s">
        <v>59</v>
      </c>
      <c r="B6" s="104">
        <f>'planilha principal'!T17</f>
        <v>4.9871023217387071E-3</v>
      </c>
      <c r="C6" s="183" t="s">
        <v>108</v>
      </c>
    </row>
    <row r="7" spans="1:3">
      <c r="A7" s="156" t="s">
        <v>110</v>
      </c>
      <c r="B7" s="156">
        <f>SUM(B2:B4,B6)</f>
        <v>1.3163284609183741E-2</v>
      </c>
      <c r="C7" s="213" t="s">
        <v>108</v>
      </c>
    </row>
    <row r="8" spans="1:3">
      <c r="A8" s="211" t="s">
        <v>46</v>
      </c>
      <c r="B8" s="211">
        <f>SUM(B2:B5,B7)</f>
        <v>2.7243466896628772E-2</v>
      </c>
      <c r="C8" s="212" t="s">
        <v>108</v>
      </c>
    </row>
    <row r="9" spans="1:3">
      <c r="C9" s="174"/>
    </row>
    <row r="10" spans="1:3">
      <c r="A10" t="s">
        <v>111</v>
      </c>
      <c r="C10" s="174"/>
    </row>
    <row r="11" spans="1:3">
      <c r="C11" s="174"/>
    </row>
    <row r="12" spans="1:3">
      <c r="A12" s="173" t="s">
        <v>112</v>
      </c>
      <c r="B12" s="175">
        <f>LARGE(B5:B7, 1)</f>
        <v>1.3163284609183741E-2</v>
      </c>
      <c r="C12" s="180" t="s">
        <v>108</v>
      </c>
    </row>
  </sheetData>
  <pageMargins left="0.511811024" right="0.511811024" top="0.78740157499999996" bottom="0.78740157499999996" header="0.31496062000000002" footer="0.31496062000000002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05"/>
  <sheetViews>
    <sheetView topLeftCell="A253" workbookViewId="0">
      <selection activeCell="W271" sqref="W271"/>
    </sheetView>
  </sheetViews>
  <sheetFormatPr defaultColWidth="8.85546875" defaultRowHeight="15"/>
  <cols>
    <col min="1" max="1" width="7.5703125" style="54" bestFit="1" customWidth="1"/>
    <col min="2" max="3" width="13.42578125" style="61" customWidth="1"/>
    <col min="4" max="5" width="13.42578125" style="62" customWidth="1"/>
    <col min="6" max="9" width="10.140625" style="60" customWidth="1"/>
    <col min="10" max="12" width="14.5703125" style="65" customWidth="1"/>
    <col min="13" max="13" width="8.85546875" style="54"/>
    <col min="14" max="15" width="8.85546875" style="11"/>
    <col min="16" max="16" width="15" style="11" bestFit="1" customWidth="1"/>
    <col min="17" max="17" width="19.5703125" style="11" bestFit="1" customWidth="1"/>
    <col min="18" max="16384" width="8.85546875" style="11"/>
  </cols>
  <sheetData>
    <row r="1" spans="1:13" s="58" customFormat="1">
      <c r="A1" s="57" t="s">
        <v>113</v>
      </c>
      <c r="B1" s="252" t="s">
        <v>114</v>
      </c>
      <c r="C1" s="253"/>
      <c r="D1" s="254"/>
      <c r="E1" s="217" t="s">
        <v>115</v>
      </c>
      <c r="F1" s="249" t="s">
        <v>116</v>
      </c>
      <c r="G1" s="250"/>
      <c r="H1" s="251"/>
      <c r="I1" s="63" t="s">
        <v>117</v>
      </c>
      <c r="J1" s="255" t="s">
        <v>118</v>
      </c>
      <c r="K1" s="256"/>
      <c r="L1" s="64" t="s">
        <v>119</v>
      </c>
      <c r="M1" s="57" t="s">
        <v>46</v>
      </c>
    </row>
    <row r="2" spans="1:13">
      <c r="A2" s="59">
        <v>0</v>
      </c>
      <c r="C2" s="61">
        <v>80.56</v>
      </c>
      <c r="E2" s="66">
        <f>B2+C2+D2</f>
        <v>80.56</v>
      </c>
      <c r="F2" s="60">
        <v>24</v>
      </c>
      <c r="G2" s="60">
        <f>11.11 + 34.5</f>
        <v>45.61</v>
      </c>
      <c r="I2" s="60">
        <f>F2+G2+H2</f>
        <v>69.61</v>
      </c>
      <c r="L2" s="65">
        <f>J2+K2</f>
        <v>0</v>
      </c>
      <c r="M2" s="54">
        <f>L2+I2+E2</f>
        <v>150.17000000000002</v>
      </c>
    </row>
    <row r="3" spans="1:13">
      <c r="A3" s="59">
        <v>3.472222222222222E-3</v>
      </c>
      <c r="C3" s="61">
        <v>80.56</v>
      </c>
      <c r="E3" s="66">
        <f t="shared" ref="E3:E66" si="0">B3+C3+D3</f>
        <v>80.56</v>
      </c>
      <c r="F3" s="60">
        <v>24</v>
      </c>
      <c r="G3" s="60">
        <f t="shared" ref="G3:G26" si="1">11.11 + 34.5</f>
        <v>45.61</v>
      </c>
      <c r="I3" s="60">
        <f t="shared" ref="I3:I66" si="2">F3+G3+H3</f>
        <v>69.61</v>
      </c>
      <c r="L3" s="65">
        <f t="shared" ref="L3:L66" si="3">J3+K3</f>
        <v>0</v>
      </c>
      <c r="M3" s="54">
        <f t="shared" ref="M3:M66" si="4">L3+I3+E3</f>
        <v>150.17000000000002</v>
      </c>
    </row>
    <row r="4" spans="1:13">
      <c r="A4" s="59">
        <v>6.9444444444444397E-3</v>
      </c>
      <c r="C4" s="61">
        <v>80.56</v>
      </c>
      <c r="E4" s="66">
        <f t="shared" si="0"/>
        <v>80.56</v>
      </c>
      <c r="F4" s="60">
        <v>24</v>
      </c>
      <c r="G4" s="60">
        <f t="shared" si="1"/>
        <v>45.61</v>
      </c>
      <c r="I4" s="60">
        <f t="shared" si="2"/>
        <v>69.61</v>
      </c>
      <c r="L4" s="65">
        <f t="shared" si="3"/>
        <v>0</v>
      </c>
      <c r="M4" s="54">
        <f t="shared" si="4"/>
        <v>150.17000000000002</v>
      </c>
    </row>
    <row r="5" spans="1:13">
      <c r="A5" s="59">
        <v>1.0416666666666701E-2</v>
      </c>
      <c r="C5" s="61">
        <v>80.56</v>
      </c>
      <c r="E5" s="66">
        <f t="shared" si="0"/>
        <v>80.56</v>
      </c>
      <c r="F5" s="60">
        <v>24</v>
      </c>
      <c r="G5" s="60">
        <f t="shared" si="1"/>
        <v>45.61</v>
      </c>
      <c r="I5" s="60">
        <f t="shared" si="2"/>
        <v>69.61</v>
      </c>
      <c r="L5" s="65">
        <f t="shared" si="3"/>
        <v>0</v>
      </c>
      <c r="M5" s="54">
        <f t="shared" si="4"/>
        <v>150.17000000000002</v>
      </c>
    </row>
    <row r="6" spans="1:13">
      <c r="A6" s="59">
        <v>1.38888888888889E-2</v>
      </c>
      <c r="C6" s="61">
        <v>80.56</v>
      </c>
      <c r="E6" s="66">
        <f t="shared" si="0"/>
        <v>80.56</v>
      </c>
      <c r="F6" s="60">
        <v>24</v>
      </c>
      <c r="G6" s="60">
        <f t="shared" si="1"/>
        <v>45.61</v>
      </c>
      <c r="I6" s="60">
        <f t="shared" si="2"/>
        <v>69.61</v>
      </c>
      <c r="L6" s="65">
        <f t="shared" si="3"/>
        <v>0</v>
      </c>
      <c r="M6" s="54">
        <f t="shared" si="4"/>
        <v>150.17000000000002</v>
      </c>
    </row>
    <row r="7" spans="1:13">
      <c r="A7" s="59">
        <v>1.7361111111111101E-2</v>
      </c>
      <c r="C7" s="61">
        <v>80.56</v>
      </c>
      <c r="E7" s="66">
        <f t="shared" si="0"/>
        <v>80.56</v>
      </c>
      <c r="F7" s="60">
        <v>24</v>
      </c>
      <c r="G7" s="60">
        <f t="shared" si="1"/>
        <v>45.61</v>
      </c>
      <c r="I7" s="60">
        <f t="shared" si="2"/>
        <v>69.61</v>
      </c>
      <c r="L7" s="65">
        <f t="shared" si="3"/>
        <v>0</v>
      </c>
      <c r="M7" s="54">
        <f t="shared" si="4"/>
        <v>150.17000000000002</v>
      </c>
    </row>
    <row r="8" spans="1:13">
      <c r="A8" s="59">
        <v>2.0833333333333301E-2</v>
      </c>
      <c r="C8" s="61">
        <v>80.56</v>
      </c>
      <c r="E8" s="66">
        <f t="shared" si="0"/>
        <v>80.56</v>
      </c>
      <c r="F8" s="60">
        <v>24</v>
      </c>
      <c r="G8" s="60">
        <f t="shared" si="1"/>
        <v>45.61</v>
      </c>
      <c r="I8" s="60">
        <f t="shared" si="2"/>
        <v>69.61</v>
      </c>
      <c r="L8" s="65">
        <f t="shared" si="3"/>
        <v>0</v>
      </c>
      <c r="M8" s="54">
        <f t="shared" si="4"/>
        <v>150.17000000000002</v>
      </c>
    </row>
    <row r="9" spans="1:13">
      <c r="A9" s="59">
        <v>2.4305555555555601E-2</v>
      </c>
      <c r="C9" s="61">
        <v>80.56</v>
      </c>
      <c r="E9" s="66">
        <f t="shared" si="0"/>
        <v>80.56</v>
      </c>
      <c r="F9" s="60">
        <v>24</v>
      </c>
      <c r="G9" s="60">
        <f t="shared" si="1"/>
        <v>45.61</v>
      </c>
      <c r="I9" s="60">
        <f t="shared" si="2"/>
        <v>69.61</v>
      </c>
      <c r="L9" s="65">
        <f t="shared" si="3"/>
        <v>0</v>
      </c>
      <c r="M9" s="54">
        <f t="shared" si="4"/>
        <v>150.17000000000002</v>
      </c>
    </row>
    <row r="10" spans="1:13">
      <c r="A10" s="59">
        <v>2.7777777777777801E-2</v>
      </c>
      <c r="C10" s="61">
        <v>80.56</v>
      </c>
      <c r="E10" s="66">
        <f t="shared" si="0"/>
        <v>80.56</v>
      </c>
      <c r="F10" s="60">
        <v>24</v>
      </c>
      <c r="G10" s="60">
        <f t="shared" si="1"/>
        <v>45.61</v>
      </c>
      <c r="I10" s="60">
        <f t="shared" si="2"/>
        <v>69.61</v>
      </c>
      <c r="L10" s="65">
        <f t="shared" si="3"/>
        <v>0</v>
      </c>
      <c r="M10" s="54">
        <f t="shared" si="4"/>
        <v>150.17000000000002</v>
      </c>
    </row>
    <row r="11" spans="1:13">
      <c r="A11" s="59">
        <v>3.125E-2</v>
      </c>
      <c r="C11" s="61">
        <v>80.56</v>
      </c>
      <c r="E11" s="66">
        <f t="shared" si="0"/>
        <v>80.56</v>
      </c>
      <c r="F11" s="60">
        <v>24</v>
      </c>
      <c r="G11" s="60">
        <f t="shared" si="1"/>
        <v>45.61</v>
      </c>
      <c r="I11" s="60">
        <f t="shared" si="2"/>
        <v>69.61</v>
      </c>
      <c r="L11" s="65">
        <f t="shared" si="3"/>
        <v>0</v>
      </c>
      <c r="M11" s="54">
        <f t="shared" si="4"/>
        <v>150.17000000000002</v>
      </c>
    </row>
    <row r="12" spans="1:13">
      <c r="A12" s="59">
        <v>3.4722222222222203E-2</v>
      </c>
      <c r="C12" s="61">
        <v>80.56</v>
      </c>
      <c r="E12" s="66">
        <f t="shared" si="0"/>
        <v>80.56</v>
      </c>
      <c r="F12" s="60">
        <v>24</v>
      </c>
      <c r="G12" s="60">
        <f t="shared" si="1"/>
        <v>45.61</v>
      </c>
      <c r="I12" s="60">
        <f t="shared" si="2"/>
        <v>69.61</v>
      </c>
      <c r="L12" s="65">
        <f t="shared" si="3"/>
        <v>0</v>
      </c>
      <c r="M12" s="54">
        <f t="shared" si="4"/>
        <v>150.17000000000002</v>
      </c>
    </row>
    <row r="13" spans="1:13">
      <c r="A13" s="59">
        <v>3.8194444444444399E-2</v>
      </c>
      <c r="C13" s="61">
        <v>80.56</v>
      </c>
      <c r="E13" s="66">
        <f t="shared" si="0"/>
        <v>80.56</v>
      </c>
      <c r="F13" s="60">
        <v>24</v>
      </c>
      <c r="G13" s="60">
        <f t="shared" si="1"/>
        <v>45.61</v>
      </c>
      <c r="I13" s="60">
        <f t="shared" si="2"/>
        <v>69.61</v>
      </c>
      <c r="L13" s="65">
        <f t="shared" si="3"/>
        <v>0</v>
      </c>
      <c r="M13" s="54">
        <f t="shared" si="4"/>
        <v>150.17000000000002</v>
      </c>
    </row>
    <row r="14" spans="1:13">
      <c r="A14" s="59">
        <v>4.1666666666666699E-2</v>
      </c>
      <c r="C14" s="61">
        <v>80.56</v>
      </c>
      <c r="E14" s="66">
        <f t="shared" si="0"/>
        <v>80.56</v>
      </c>
      <c r="F14" s="60">
        <v>24</v>
      </c>
      <c r="G14" s="60">
        <f t="shared" si="1"/>
        <v>45.61</v>
      </c>
      <c r="I14" s="60">
        <f t="shared" si="2"/>
        <v>69.61</v>
      </c>
      <c r="L14" s="65">
        <f t="shared" si="3"/>
        <v>0</v>
      </c>
      <c r="M14" s="54">
        <f t="shared" si="4"/>
        <v>150.17000000000002</v>
      </c>
    </row>
    <row r="15" spans="1:13">
      <c r="A15" s="59">
        <v>4.5138888888888902E-2</v>
      </c>
      <c r="C15" s="61">
        <v>80.56</v>
      </c>
      <c r="E15" s="66">
        <f t="shared" si="0"/>
        <v>80.56</v>
      </c>
      <c r="F15" s="60">
        <v>24</v>
      </c>
      <c r="G15" s="60">
        <f t="shared" si="1"/>
        <v>45.61</v>
      </c>
      <c r="I15" s="60">
        <f t="shared" si="2"/>
        <v>69.61</v>
      </c>
      <c r="L15" s="65">
        <f t="shared" si="3"/>
        <v>0</v>
      </c>
      <c r="M15" s="54">
        <f t="shared" si="4"/>
        <v>150.17000000000002</v>
      </c>
    </row>
    <row r="16" spans="1:13">
      <c r="A16" s="59">
        <v>4.8611111111111098E-2</v>
      </c>
      <c r="C16" s="61">
        <v>80.56</v>
      </c>
      <c r="E16" s="66">
        <f t="shared" si="0"/>
        <v>80.56</v>
      </c>
      <c r="F16" s="60">
        <v>24</v>
      </c>
      <c r="G16" s="60">
        <f t="shared" si="1"/>
        <v>45.61</v>
      </c>
      <c r="I16" s="60">
        <f t="shared" si="2"/>
        <v>69.61</v>
      </c>
      <c r="L16" s="65">
        <f t="shared" si="3"/>
        <v>0</v>
      </c>
      <c r="M16" s="54">
        <f t="shared" si="4"/>
        <v>150.17000000000002</v>
      </c>
    </row>
    <row r="17" spans="1:13">
      <c r="A17" s="59">
        <v>5.2083333333333301E-2</v>
      </c>
      <c r="C17" s="61">
        <v>80.56</v>
      </c>
      <c r="E17" s="66">
        <f t="shared" si="0"/>
        <v>80.56</v>
      </c>
      <c r="F17" s="60">
        <v>24</v>
      </c>
      <c r="G17" s="60">
        <f t="shared" si="1"/>
        <v>45.61</v>
      </c>
      <c r="I17" s="60">
        <f t="shared" si="2"/>
        <v>69.61</v>
      </c>
      <c r="L17" s="65">
        <f t="shared" si="3"/>
        <v>0</v>
      </c>
      <c r="M17" s="54">
        <f t="shared" si="4"/>
        <v>150.17000000000002</v>
      </c>
    </row>
    <row r="18" spans="1:13">
      <c r="A18" s="59">
        <v>5.5555555555555601E-2</v>
      </c>
      <c r="C18" s="61">
        <v>80.56</v>
      </c>
      <c r="E18" s="66">
        <f t="shared" si="0"/>
        <v>80.56</v>
      </c>
      <c r="F18" s="60">
        <v>24</v>
      </c>
      <c r="G18" s="60">
        <f t="shared" si="1"/>
        <v>45.61</v>
      </c>
      <c r="I18" s="60">
        <f t="shared" si="2"/>
        <v>69.61</v>
      </c>
      <c r="L18" s="65">
        <f t="shared" si="3"/>
        <v>0</v>
      </c>
      <c r="M18" s="54">
        <f t="shared" si="4"/>
        <v>150.17000000000002</v>
      </c>
    </row>
    <row r="19" spans="1:13">
      <c r="A19" s="59">
        <v>5.9027777777777797E-2</v>
      </c>
      <c r="C19" s="61">
        <v>80.56</v>
      </c>
      <c r="E19" s="66">
        <f t="shared" si="0"/>
        <v>80.56</v>
      </c>
      <c r="F19" s="60">
        <v>24</v>
      </c>
      <c r="G19" s="60">
        <f t="shared" si="1"/>
        <v>45.61</v>
      </c>
      <c r="I19" s="60">
        <f t="shared" si="2"/>
        <v>69.61</v>
      </c>
      <c r="L19" s="65">
        <f t="shared" si="3"/>
        <v>0</v>
      </c>
      <c r="M19" s="54">
        <f t="shared" si="4"/>
        <v>150.17000000000002</v>
      </c>
    </row>
    <row r="20" spans="1:13">
      <c r="A20" s="59">
        <v>6.25E-2</v>
      </c>
      <c r="C20" s="61">
        <v>80.56</v>
      </c>
      <c r="E20" s="66">
        <f t="shared" si="0"/>
        <v>80.56</v>
      </c>
      <c r="F20" s="60">
        <v>24</v>
      </c>
      <c r="G20" s="60">
        <f t="shared" si="1"/>
        <v>45.61</v>
      </c>
      <c r="I20" s="60">
        <f t="shared" si="2"/>
        <v>69.61</v>
      </c>
      <c r="L20" s="65">
        <f t="shared" si="3"/>
        <v>0</v>
      </c>
      <c r="M20" s="54">
        <f t="shared" si="4"/>
        <v>150.17000000000002</v>
      </c>
    </row>
    <row r="21" spans="1:13">
      <c r="A21" s="59">
        <v>6.5972222222222196E-2</v>
      </c>
      <c r="C21" s="61">
        <v>80.56</v>
      </c>
      <c r="E21" s="66">
        <f t="shared" si="0"/>
        <v>80.56</v>
      </c>
      <c r="F21" s="60">
        <v>24</v>
      </c>
      <c r="G21" s="60">
        <f t="shared" si="1"/>
        <v>45.61</v>
      </c>
      <c r="I21" s="60">
        <f t="shared" si="2"/>
        <v>69.61</v>
      </c>
      <c r="L21" s="65">
        <f t="shared" si="3"/>
        <v>0</v>
      </c>
      <c r="M21" s="54">
        <f t="shared" si="4"/>
        <v>150.17000000000002</v>
      </c>
    </row>
    <row r="22" spans="1:13">
      <c r="A22" s="59">
        <v>6.9444444444444406E-2</v>
      </c>
      <c r="C22" s="61">
        <v>80.56</v>
      </c>
      <c r="E22" s="66">
        <f t="shared" si="0"/>
        <v>80.56</v>
      </c>
      <c r="F22" s="60">
        <v>24</v>
      </c>
      <c r="G22" s="60">
        <f t="shared" si="1"/>
        <v>45.61</v>
      </c>
      <c r="I22" s="60">
        <f t="shared" si="2"/>
        <v>69.61</v>
      </c>
      <c r="L22" s="65">
        <f t="shared" si="3"/>
        <v>0</v>
      </c>
      <c r="M22" s="54">
        <f t="shared" si="4"/>
        <v>150.17000000000002</v>
      </c>
    </row>
    <row r="23" spans="1:13">
      <c r="A23" s="59">
        <v>7.2916666666666699E-2</v>
      </c>
      <c r="C23" s="61">
        <v>80.56</v>
      </c>
      <c r="E23" s="66">
        <f t="shared" si="0"/>
        <v>80.56</v>
      </c>
      <c r="F23" s="60">
        <v>24</v>
      </c>
      <c r="G23" s="60">
        <f t="shared" si="1"/>
        <v>45.61</v>
      </c>
      <c r="I23" s="60">
        <f t="shared" si="2"/>
        <v>69.61</v>
      </c>
      <c r="L23" s="65">
        <f t="shared" si="3"/>
        <v>0</v>
      </c>
      <c r="M23" s="54">
        <f t="shared" si="4"/>
        <v>150.17000000000002</v>
      </c>
    </row>
    <row r="24" spans="1:13">
      <c r="A24" s="59">
        <v>7.6388888888888895E-2</v>
      </c>
      <c r="C24" s="61">
        <v>80.56</v>
      </c>
      <c r="E24" s="66">
        <f t="shared" si="0"/>
        <v>80.56</v>
      </c>
      <c r="F24" s="60">
        <v>24</v>
      </c>
      <c r="G24" s="60">
        <f t="shared" si="1"/>
        <v>45.61</v>
      </c>
      <c r="I24" s="60">
        <f t="shared" si="2"/>
        <v>69.61</v>
      </c>
      <c r="L24" s="65">
        <f t="shared" si="3"/>
        <v>0</v>
      </c>
      <c r="M24" s="54">
        <f t="shared" si="4"/>
        <v>150.17000000000002</v>
      </c>
    </row>
    <row r="25" spans="1:13">
      <c r="A25" s="59">
        <v>7.9861111111111105E-2</v>
      </c>
      <c r="C25" s="61">
        <v>80.56</v>
      </c>
      <c r="E25" s="66">
        <f t="shared" si="0"/>
        <v>80.56</v>
      </c>
      <c r="F25" s="60">
        <v>24</v>
      </c>
      <c r="G25" s="60">
        <f t="shared" si="1"/>
        <v>45.61</v>
      </c>
      <c r="I25" s="60">
        <f t="shared" si="2"/>
        <v>69.61</v>
      </c>
      <c r="L25" s="65">
        <f t="shared" si="3"/>
        <v>0</v>
      </c>
      <c r="M25" s="54">
        <f t="shared" si="4"/>
        <v>150.17000000000002</v>
      </c>
    </row>
    <row r="26" spans="1:13">
      <c r="A26" s="59">
        <v>8.3333333333333301E-2</v>
      </c>
      <c r="C26" s="61">
        <v>80.56</v>
      </c>
      <c r="E26" s="66">
        <f t="shared" si="0"/>
        <v>80.56</v>
      </c>
      <c r="F26" s="60">
        <v>24</v>
      </c>
      <c r="G26" s="60">
        <f>11.11 + 34.5</f>
        <v>45.61</v>
      </c>
      <c r="I26" s="60">
        <f t="shared" si="2"/>
        <v>69.61</v>
      </c>
      <c r="L26" s="65">
        <f t="shared" si="3"/>
        <v>0</v>
      </c>
      <c r="M26" s="54">
        <f t="shared" si="4"/>
        <v>150.17000000000002</v>
      </c>
    </row>
    <row r="27" spans="1:13">
      <c r="A27" s="59">
        <v>8.6805555555555594E-2</v>
      </c>
      <c r="C27" s="61">
        <v>80.56</v>
      </c>
      <c r="E27" s="66">
        <f t="shared" si="0"/>
        <v>80.56</v>
      </c>
      <c r="F27" s="60">
        <v>24</v>
      </c>
      <c r="I27" s="60">
        <f t="shared" si="2"/>
        <v>24</v>
      </c>
      <c r="L27" s="65">
        <f t="shared" si="3"/>
        <v>0</v>
      </c>
      <c r="M27" s="54">
        <f t="shared" si="4"/>
        <v>104.56</v>
      </c>
    </row>
    <row r="28" spans="1:13">
      <c r="A28" s="59">
        <v>9.0277777777777804E-2</v>
      </c>
      <c r="C28" s="61">
        <v>80.56</v>
      </c>
      <c r="E28" s="66">
        <f t="shared" si="0"/>
        <v>80.56</v>
      </c>
      <c r="F28" s="60">
        <v>24</v>
      </c>
      <c r="I28" s="60">
        <f t="shared" si="2"/>
        <v>24</v>
      </c>
      <c r="L28" s="65">
        <f t="shared" si="3"/>
        <v>0</v>
      </c>
      <c r="M28" s="54">
        <f t="shared" si="4"/>
        <v>104.56</v>
      </c>
    </row>
    <row r="29" spans="1:13">
      <c r="A29" s="59">
        <v>9.375E-2</v>
      </c>
      <c r="C29" s="61">
        <v>80.56</v>
      </c>
      <c r="E29" s="66">
        <f t="shared" si="0"/>
        <v>80.56</v>
      </c>
      <c r="F29" s="60">
        <v>24</v>
      </c>
      <c r="I29" s="60">
        <f t="shared" si="2"/>
        <v>24</v>
      </c>
      <c r="L29" s="65">
        <f t="shared" si="3"/>
        <v>0</v>
      </c>
      <c r="M29" s="54">
        <f t="shared" si="4"/>
        <v>104.56</v>
      </c>
    </row>
    <row r="30" spans="1:13">
      <c r="A30" s="59">
        <v>9.7222222222222196E-2</v>
      </c>
      <c r="C30" s="61">
        <v>80.56</v>
      </c>
      <c r="E30" s="66">
        <f t="shared" si="0"/>
        <v>80.56</v>
      </c>
      <c r="F30" s="60">
        <v>24</v>
      </c>
      <c r="I30" s="60">
        <f t="shared" si="2"/>
        <v>24</v>
      </c>
      <c r="L30" s="65">
        <f t="shared" si="3"/>
        <v>0</v>
      </c>
      <c r="M30" s="54">
        <f t="shared" si="4"/>
        <v>104.56</v>
      </c>
    </row>
    <row r="31" spans="1:13">
      <c r="A31" s="59">
        <v>0.100694444444444</v>
      </c>
      <c r="C31" s="61">
        <v>80.56</v>
      </c>
      <c r="E31" s="66">
        <f t="shared" si="0"/>
        <v>80.56</v>
      </c>
      <c r="F31" s="60">
        <v>24</v>
      </c>
      <c r="I31" s="60">
        <f t="shared" si="2"/>
        <v>24</v>
      </c>
      <c r="L31" s="65">
        <f t="shared" si="3"/>
        <v>0</v>
      </c>
      <c r="M31" s="54">
        <f t="shared" si="4"/>
        <v>104.56</v>
      </c>
    </row>
    <row r="32" spans="1:13">
      <c r="A32" s="59">
        <v>0.104166666666667</v>
      </c>
      <c r="C32" s="61">
        <v>80.56</v>
      </c>
      <c r="E32" s="66">
        <f t="shared" si="0"/>
        <v>80.56</v>
      </c>
      <c r="F32" s="60">
        <v>24</v>
      </c>
      <c r="I32" s="60">
        <f t="shared" si="2"/>
        <v>24</v>
      </c>
      <c r="L32" s="65">
        <f t="shared" si="3"/>
        <v>0</v>
      </c>
      <c r="M32" s="54">
        <f t="shared" si="4"/>
        <v>104.56</v>
      </c>
    </row>
    <row r="33" spans="1:13">
      <c r="A33" s="59">
        <v>0.10763888888888901</v>
      </c>
      <c r="C33" s="61">
        <v>80.56</v>
      </c>
      <c r="E33" s="66">
        <f t="shared" si="0"/>
        <v>80.56</v>
      </c>
      <c r="F33" s="60">
        <v>24</v>
      </c>
      <c r="I33" s="60">
        <f t="shared" si="2"/>
        <v>24</v>
      </c>
      <c r="L33" s="65">
        <f t="shared" si="3"/>
        <v>0</v>
      </c>
      <c r="M33" s="54">
        <f t="shared" si="4"/>
        <v>104.56</v>
      </c>
    </row>
    <row r="34" spans="1:13">
      <c r="A34" s="59">
        <v>0.11111111111111099</v>
      </c>
      <c r="C34" s="61">
        <v>80.56</v>
      </c>
      <c r="E34" s="66">
        <f t="shared" si="0"/>
        <v>80.56</v>
      </c>
      <c r="F34" s="60">
        <v>24</v>
      </c>
      <c r="I34" s="60">
        <f t="shared" si="2"/>
        <v>24</v>
      </c>
      <c r="L34" s="65">
        <f t="shared" si="3"/>
        <v>0</v>
      </c>
      <c r="M34" s="54">
        <f t="shared" si="4"/>
        <v>104.56</v>
      </c>
    </row>
    <row r="35" spans="1:13">
      <c r="A35" s="59">
        <v>0.114583333333333</v>
      </c>
      <c r="C35" s="61">
        <v>80.56</v>
      </c>
      <c r="E35" s="66">
        <f t="shared" si="0"/>
        <v>80.56</v>
      </c>
      <c r="F35" s="60">
        <v>24</v>
      </c>
      <c r="I35" s="60">
        <f t="shared" si="2"/>
        <v>24</v>
      </c>
      <c r="L35" s="65">
        <f t="shared" si="3"/>
        <v>0</v>
      </c>
      <c r="M35" s="54">
        <f t="shared" si="4"/>
        <v>104.56</v>
      </c>
    </row>
    <row r="36" spans="1:13">
      <c r="A36" s="59">
        <v>0.118055555555556</v>
      </c>
      <c r="C36" s="61">
        <v>80.56</v>
      </c>
      <c r="E36" s="66">
        <f t="shared" si="0"/>
        <v>80.56</v>
      </c>
      <c r="F36" s="60">
        <v>24</v>
      </c>
      <c r="I36" s="60">
        <f t="shared" si="2"/>
        <v>24</v>
      </c>
      <c r="L36" s="65">
        <f t="shared" si="3"/>
        <v>0</v>
      </c>
      <c r="M36" s="54">
        <f t="shared" si="4"/>
        <v>104.56</v>
      </c>
    </row>
    <row r="37" spans="1:13">
      <c r="A37" s="59">
        <v>0.121527777777778</v>
      </c>
      <c r="C37" s="61">
        <v>80.56</v>
      </c>
      <c r="E37" s="66">
        <f t="shared" si="0"/>
        <v>80.56</v>
      </c>
      <c r="F37" s="60">
        <v>24</v>
      </c>
      <c r="I37" s="60">
        <f t="shared" si="2"/>
        <v>24</v>
      </c>
      <c r="L37" s="65">
        <f t="shared" si="3"/>
        <v>0</v>
      </c>
      <c r="M37" s="54">
        <f t="shared" si="4"/>
        <v>104.56</v>
      </c>
    </row>
    <row r="38" spans="1:13">
      <c r="A38" s="59">
        <v>0.125</v>
      </c>
      <c r="C38" s="61">
        <v>80.56</v>
      </c>
      <c r="E38" s="66">
        <f t="shared" si="0"/>
        <v>80.56</v>
      </c>
      <c r="F38" s="60">
        <v>24</v>
      </c>
      <c r="I38" s="60">
        <f t="shared" si="2"/>
        <v>24</v>
      </c>
      <c r="L38" s="65">
        <f t="shared" si="3"/>
        <v>0</v>
      </c>
      <c r="M38" s="54">
        <f t="shared" si="4"/>
        <v>104.56</v>
      </c>
    </row>
    <row r="39" spans="1:13">
      <c r="A39" s="59">
        <v>0.12847222222222199</v>
      </c>
      <c r="C39" s="61">
        <v>80.56</v>
      </c>
      <c r="E39" s="66">
        <f t="shared" si="0"/>
        <v>80.56</v>
      </c>
      <c r="F39" s="60">
        <v>24</v>
      </c>
      <c r="I39" s="60">
        <f t="shared" si="2"/>
        <v>24</v>
      </c>
      <c r="L39" s="65">
        <f t="shared" si="3"/>
        <v>0</v>
      </c>
      <c r="M39" s="54">
        <f t="shared" si="4"/>
        <v>104.56</v>
      </c>
    </row>
    <row r="40" spans="1:13">
      <c r="A40" s="59">
        <v>0.131944444444444</v>
      </c>
      <c r="C40" s="61">
        <v>80.56</v>
      </c>
      <c r="E40" s="66">
        <f t="shared" si="0"/>
        <v>80.56</v>
      </c>
      <c r="F40" s="60">
        <v>24</v>
      </c>
      <c r="I40" s="60">
        <f t="shared" si="2"/>
        <v>24</v>
      </c>
      <c r="L40" s="65">
        <f t="shared" si="3"/>
        <v>0</v>
      </c>
      <c r="M40" s="54">
        <f t="shared" si="4"/>
        <v>104.56</v>
      </c>
    </row>
    <row r="41" spans="1:13">
      <c r="A41" s="59">
        <v>0.13541666666666699</v>
      </c>
      <c r="C41" s="61">
        <v>80.56</v>
      </c>
      <c r="E41" s="66">
        <f t="shared" si="0"/>
        <v>80.56</v>
      </c>
      <c r="F41" s="60">
        <v>24</v>
      </c>
      <c r="I41" s="60">
        <f t="shared" si="2"/>
        <v>24</v>
      </c>
      <c r="L41" s="65">
        <f t="shared" si="3"/>
        <v>0</v>
      </c>
      <c r="M41" s="54">
        <f t="shared" si="4"/>
        <v>104.56</v>
      </c>
    </row>
    <row r="42" spans="1:13">
      <c r="A42" s="59">
        <v>0.13888888888888901</v>
      </c>
      <c r="C42" s="61">
        <v>80.56</v>
      </c>
      <c r="E42" s="66">
        <f t="shared" si="0"/>
        <v>80.56</v>
      </c>
      <c r="F42" s="60">
        <v>24</v>
      </c>
      <c r="I42" s="60">
        <f t="shared" si="2"/>
        <v>24</v>
      </c>
      <c r="L42" s="65">
        <f t="shared" si="3"/>
        <v>0</v>
      </c>
      <c r="M42" s="54">
        <f t="shared" si="4"/>
        <v>104.56</v>
      </c>
    </row>
    <row r="43" spans="1:13">
      <c r="A43" s="59">
        <v>0.14236111111111099</v>
      </c>
      <c r="C43" s="61">
        <v>80.56</v>
      </c>
      <c r="E43" s="66">
        <f t="shared" si="0"/>
        <v>80.56</v>
      </c>
      <c r="F43" s="60">
        <v>24</v>
      </c>
      <c r="I43" s="60">
        <f t="shared" si="2"/>
        <v>24</v>
      </c>
      <c r="L43" s="65">
        <f t="shared" si="3"/>
        <v>0</v>
      </c>
      <c r="M43" s="54">
        <f t="shared" si="4"/>
        <v>104.56</v>
      </c>
    </row>
    <row r="44" spans="1:13">
      <c r="A44" s="59">
        <v>0.14583333333333301</v>
      </c>
      <c r="C44" s="61">
        <v>80.56</v>
      </c>
      <c r="E44" s="66">
        <f t="shared" si="0"/>
        <v>80.56</v>
      </c>
      <c r="F44" s="60">
        <v>24</v>
      </c>
      <c r="I44" s="60">
        <f t="shared" si="2"/>
        <v>24</v>
      </c>
      <c r="L44" s="65">
        <f t="shared" si="3"/>
        <v>0</v>
      </c>
      <c r="M44" s="54">
        <f t="shared" si="4"/>
        <v>104.56</v>
      </c>
    </row>
    <row r="45" spans="1:13">
      <c r="A45" s="59">
        <v>0.149305555555556</v>
      </c>
      <c r="C45" s="61">
        <v>80.56</v>
      </c>
      <c r="E45" s="66">
        <f t="shared" si="0"/>
        <v>80.56</v>
      </c>
      <c r="F45" s="60">
        <v>24</v>
      </c>
      <c r="I45" s="60">
        <f t="shared" si="2"/>
        <v>24</v>
      </c>
      <c r="L45" s="65">
        <f t="shared" si="3"/>
        <v>0</v>
      </c>
      <c r="M45" s="54">
        <f t="shared" si="4"/>
        <v>104.56</v>
      </c>
    </row>
    <row r="46" spans="1:13">
      <c r="A46" s="59">
        <v>0.15277777777777801</v>
      </c>
      <c r="C46" s="61">
        <v>80.56</v>
      </c>
      <c r="E46" s="66">
        <f t="shared" si="0"/>
        <v>80.56</v>
      </c>
      <c r="F46" s="60">
        <v>24</v>
      </c>
      <c r="I46" s="60">
        <f t="shared" si="2"/>
        <v>24</v>
      </c>
      <c r="L46" s="65">
        <f t="shared" si="3"/>
        <v>0</v>
      </c>
      <c r="M46" s="54">
        <f t="shared" si="4"/>
        <v>104.56</v>
      </c>
    </row>
    <row r="47" spans="1:13">
      <c r="A47" s="59">
        <v>0.15625</v>
      </c>
      <c r="C47" s="61">
        <v>80.56</v>
      </c>
      <c r="E47" s="66">
        <f t="shared" si="0"/>
        <v>80.56</v>
      </c>
      <c r="F47" s="60">
        <v>24</v>
      </c>
      <c r="I47" s="60">
        <f t="shared" si="2"/>
        <v>24</v>
      </c>
      <c r="L47" s="65">
        <f t="shared" si="3"/>
        <v>0</v>
      </c>
      <c r="M47" s="54">
        <f t="shared" si="4"/>
        <v>104.56</v>
      </c>
    </row>
    <row r="48" spans="1:13">
      <c r="A48" s="59">
        <v>0.15972222222222199</v>
      </c>
      <c r="C48" s="61">
        <v>80.56</v>
      </c>
      <c r="E48" s="66">
        <f t="shared" si="0"/>
        <v>80.56</v>
      </c>
      <c r="F48" s="60">
        <v>24</v>
      </c>
      <c r="I48" s="60">
        <f t="shared" si="2"/>
        <v>24</v>
      </c>
      <c r="L48" s="65">
        <f t="shared" si="3"/>
        <v>0</v>
      </c>
      <c r="M48" s="54">
        <f t="shared" si="4"/>
        <v>104.56</v>
      </c>
    </row>
    <row r="49" spans="1:13">
      <c r="A49" s="59">
        <v>0.163194444444444</v>
      </c>
      <c r="C49" s="61">
        <v>80.56</v>
      </c>
      <c r="E49" s="66">
        <f t="shared" si="0"/>
        <v>80.56</v>
      </c>
      <c r="F49" s="60">
        <v>24</v>
      </c>
      <c r="I49" s="60">
        <f t="shared" si="2"/>
        <v>24</v>
      </c>
      <c r="L49" s="65">
        <f t="shared" si="3"/>
        <v>0</v>
      </c>
      <c r="M49" s="54">
        <f t="shared" si="4"/>
        <v>104.56</v>
      </c>
    </row>
    <row r="50" spans="1:13">
      <c r="A50" s="59">
        <v>0.16666666666666699</v>
      </c>
      <c r="C50" s="61">
        <v>80.56</v>
      </c>
      <c r="E50" s="66">
        <f t="shared" si="0"/>
        <v>80.56</v>
      </c>
      <c r="F50" s="60">
        <v>24</v>
      </c>
      <c r="I50" s="60">
        <f t="shared" si="2"/>
        <v>24</v>
      </c>
      <c r="L50" s="65">
        <f t="shared" si="3"/>
        <v>0</v>
      </c>
      <c r="M50" s="54">
        <f t="shared" si="4"/>
        <v>104.56</v>
      </c>
    </row>
    <row r="51" spans="1:13">
      <c r="A51" s="59">
        <v>0.17013888888888901</v>
      </c>
      <c r="C51" s="61">
        <v>80.56</v>
      </c>
      <c r="E51" s="66">
        <f t="shared" si="0"/>
        <v>80.56</v>
      </c>
      <c r="F51" s="60">
        <v>24</v>
      </c>
      <c r="I51" s="60">
        <f t="shared" si="2"/>
        <v>24</v>
      </c>
      <c r="L51" s="65">
        <f t="shared" si="3"/>
        <v>0</v>
      </c>
      <c r="M51" s="54">
        <f t="shared" si="4"/>
        <v>104.56</v>
      </c>
    </row>
    <row r="52" spans="1:13">
      <c r="A52" s="59">
        <v>0.17361111111111099</v>
      </c>
      <c r="C52" s="61">
        <v>80.56</v>
      </c>
      <c r="E52" s="66">
        <f t="shared" si="0"/>
        <v>80.56</v>
      </c>
      <c r="F52" s="60">
        <v>24</v>
      </c>
      <c r="I52" s="60">
        <f t="shared" si="2"/>
        <v>24</v>
      </c>
      <c r="L52" s="65">
        <f t="shared" si="3"/>
        <v>0</v>
      </c>
      <c r="M52" s="54">
        <f t="shared" si="4"/>
        <v>104.56</v>
      </c>
    </row>
    <row r="53" spans="1:13">
      <c r="A53" s="59">
        <v>0.17708333333333301</v>
      </c>
      <c r="C53" s="61">
        <v>80.56</v>
      </c>
      <c r="E53" s="66">
        <f t="shared" si="0"/>
        <v>80.56</v>
      </c>
      <c r="F53" s="60">
        <v>24</v>
      </c>
      <c r="I53" s="60">
        <f t="shared" si="2"/>
        <v>24</v>
      </c>
      <c r="L53" s="65">
        <f t="shared" si="3"/>
        <v>0</v>
      </c>
      <c r="M53" s="54">
        <f t="shared" si="4"/>
        <v>104.56</v>
      </c>
    </row>
    <row r="54" spans="1:13">
      <c r="A54" s="59">
        <v>0.180555555555556</v>
      </c>
      <c r="C54" s="61">
        <v>80.56</v>
      </c>
      <c r="E54" s="66">
        <f t="shared" si="0"/>
        <v>80.56</v>
      </c>
      <c r="F54" s="60">
        <v>24</v>
      </c>
      <c r="I54" s="60">
        <f t="shared" si="2"/>
        <v>24</v>
      </c>
      <c r="L54" s="65">
        <f t="shared" si="3"/>
        <v>0</v>
      </c>
      <c r="M54" s="54">
        <f t="shared" si="4"/>
        <v>104.56</v>
      </c>
    </row>
    <row r="55" spans="1:13">
      <c r="A55" s="59">
        <v>0.18402777777777801</v>
      </c>
      <c r="C55" s="61">
        <v>80.56</v>
      </c>
      <c r="E55" s="66">
        <f t="shared" si="0"/>
        <v>80.56</v>
      </c>
      <c r="F55" s="60">
        <v>24</v>
      </c>
      <c r="I55" s="60">
        <f t="shared" si="2"/>
        <v>24</v>
      </c>
      <c r="L55" s="65">
        <f t="shared" si="3"/>
        <v>0</v>
      </c>
      <c r="M55" s="54">
        <f t="shared" si="4"/>
        <v>104.56</v>
      </c>
    </row>
    <row r="56" spans="1:13">
      <c r="A56" s="59">
        <v>0.1875</v>
      </c>
      <c r="C56" s="61">
        <v>80.56</v>
      </c>
      <c r="E56" s="66">
        <f t="shared" si="0"/>
        <v>80.56</v>
      </c>
      <c r="F56" s="60">
        <v>24</v>
      </c>
      <c r="I56" s="60">
        <f t="shared" si="2"/>
        <v>24</v>
      </c>
      <c r="L56" s="65">
        <f t="shared" si="3"/>
        <v>0</v>
      </c>
      <c r="M56" s="54">
        <f t="shared" si="4"/>
        <v>104.56</v>
      </c>
    </row>
    <row r="57" spans="1:13">
      <c r="A57" s="59">
        <v>0.19097222222222199</v>
      </c>
      <c r="C57" s="61">
        <v>80.56</v>
      </c>
      <c r="E57" s="66">
        <f t="shared" si="0"/>
        <v>80.56</v>
      </c>
      <c r="F57" s="60">
        <v>24</v>
      </c>
      <c r="I57" s="60">
        <f t="shared" si="2"/>
        <v>24</v>
      </c>
      <c r="L57" s="65">
        <f t="shared" si="3"/>
        <v>0</v>
      </c>
      <c r="M57" s="54">
        <f t="shared" si="4"/>
        <v>104.56</v>
      </c>
    </row>
    <row r="58" spans="1:13">
      <c r="A58" s="59">
        <v>0.194444444444444</v>
      </c>
      <c r="C58" s="61">
        <v>80.56</v>
      </c>
      <c r="E58" s="66">
        <f t="shared" si="0"/>
        <v>80.56</v>
      </c>
      <c r="F58" s="60">
        <v>24</v>
      </c>
      <c r="I58" s="60">
        <f t="shared" si="2"/>
        <v>24</v>
      </c>
      <c r="L58" s="65">
        <f t="shared" si="3"/>
        <v>0</v>
      </c>
      <c r="M58" s="54">
        <f t="shared" si="4"/>
        <v>104.56</v>
      </c>
    </row>
    <row r="59" spans="1:13">
      <c r="A59" s="59">
        <v>0.19791666666666699</v>
      </c>
      <c r="C59" s="61">
        <v>80.56</v>
      </c>
      <c r="E59" s="66">
        <f t="shared" si="0"/>
        <v>80.56</v>
      </c>
      <c r="F59" s="60">
        <v>24</v>
      </c>
      <c r="I59" s="60">
        <f t="shared" si="2"/>
        <v>24</v>
      </c>
      <c r="L59" s="65">
        <f t="shared" si="3"/>
        <v>0</v>
      </c>
      <c r="M59" s="54">
        <f t="shared" si="4"/>
        <v>104.56</v>
      </c>
    </row>
    <row r="60" spans="1:13">
      <c r="A60" s="59">
        <v>0.20138888888888901</v>
      </c>
      <c r="C60" s="61">
        <v>80.56</v>
      </c>
      <c r="E60" s="66">
        <f t="shared" si="0"/>
        <v>80.56</v>
      </c>
      <c r="F60" s="60">
        <v>24</v>
      </c>
      <c r="I60" s="60">
        <f t="shared" si="2"/>
        <v>24</v>
      </c>
      <c r="L60" s="65">
        <f t="shared" si="3"/>
        <v>0</v>
      </c>
      <c r="M60" s="54">
        <f t="shared" si="4"/>
        <v>104.56</v>
      </c>
    </row>
    <row r="61" spans="1:13">
      <c r="A61" s="59">
        <v>0.20486111111111099</v>
      </c>
      <c r="C61" s="61">
        <v>80.56</v>
      </c>
      <c r="E61" s="66">
        <f t="shared" si="0"/>
        <v>80.56</v>
      </c>
      <c r="F61" s="60">
        <v>24</v>
      </c>
      <c r="I61" s="60">
        <f t="shared" si="2"/>
        <v>24</v>
      </c>
      <c r="L61" s="65">
        <f t="shared" si="3"/>
        <v>0</v>
      </c>
      <c r="M61" s="54">
        <f t="shared" si="4"/>
        <v>104.56</v>
      </c>
    </row>
    <row r="62" spans="1:13">
      <c r="A62" s="59">
        <v>0.20833333333333301</v>
      </c>
      <c r="C62" s="61">
        <v>80.56</v>
      </c>
      <c r="E62" s="66">
        <f t="shared" si="0"/>
        <v>80.56</v>
      </c>
      <c r="F62" s="60">
        <v>24</v>
      </c>
      <c r="I62" s="60">
        <f t="shared" si="2"/>
        <v>24</v>
      </c>
      <c r="L62" s="65">
        <f t="shared" si="3"/>
        <v>0</v>
      </c>
      <c r="M62" s="54">
        <f t="shared" si="4"/>
        <v>104.56</v>
      </c>
    </row>
    <row r="63" spans="1:13">
      <c r="A63" s="59">
        <v>0.211805555555556</v>
      </c>
      <c r="C63" s="61">
        <v>80.56</v>
      </c>
      <c r="E63" s="66">
        <f t="shared" si="0"/>
        <v>80.56</v>
      </c>
      <c r="F63" s="60">
        <v>24</v>
      </c>
      <c r="I63" s="60">
        <f t="shared" si="2"/>
        <v>24</v>
      </c>
      <c r="L63" s="65">
        <f t="shared" si="3"/>
        <v>0</v>
      </c>
      <c r="M63" s="54">
        <f t="shared" si="4"/>
        <v>104.56</v>
      </c>
    </row>
    <row r="64" spans="1:13">
      <c r="A64" s="59">
        <v>0.21527777777777801</v>
      </c>
      <c r="C64" s="61">
        <v>80.56</v>
      </c>
      <c r="E64" s="66">
        <f t="shared" si="0"/>
        <v>80.56</v>
      </c>
      <c r="F64" s="60">
        <v>24</v>
      </c>
      <c r="I64" s="60">
        <f t="shared" si="2"/>
        <v>24</v>
      </c>
      <c r="L64" s="65">
        <f t="shared" si="3"/>
        <v>0</v>
      </c>
      <c r="M64" s="54">
        <f t="shared" si="4"/>
        <v>104.56</v>
      </c>
    </row>
    <row r="65" spans="1:15">
      <c r="A65" s="59">
        <v>0.21875</v>
      </c>
      <c r="C65" s="61">
        <v>80.56</v>
      </c>
      <c r="E65" s="66">
        <f t="shared" si="0"/>
        <v>80.56</v>
      </c>
      <c r="F65" s="60">
        <v>24</v>
      </c>
      <c r="I65" s="60">
        <f t="shared" si="2"/>
        <v>24</v>
      </c>
      <c r="L65" s="65">
        <f t="shared" si="3"/>
        <v>0</v>
      </c>
      <c r="M65" s="54">
        <f t="shared" si="4"/>
        <v>104.56</v>
      </c>
    </row>
    <row r="66" spans="1:15">
      <c r="A66" s="59">
        <v>0.22222222222222199</v>
      </c>
      <c r="C66" s="61">
        <v>80.56</v>
      </c>
      <c r="E66" s="66">
        <f t="shared" si="0"/>
        <v>80.56</v>
      </c>
      <c r="F66" s="60">
        <v>24</v>
      </c>
      <c r="I66" s="60">
        <f t="shared" si="2"/>
        <v>24</v>
      </c>
      <c r="L66" s="65">
        <f t="shared" si="3"/>
        <v>0</v>
      </c>
      <c r="M66" s="54">
        <f t="shared" si="4"/>
        <v>104.56</v>
      </c>
    </row>
    <row r="67" spans="1:15">
      <c r="A67" s="59">
        <v>0.225694444444444</v>
      </c>
      <c r="C67" s="61">
        <v>80.56</v>
      </c>
      <c r="E67" s="66">
        <f t="shared" ref="E67:E130" si="5">B67+C67+D67</f>
        <v>80.56</v>
      </c>
      <c r="F67" s="60">
        <v>24</v>
      </c>
      <c r="I67" s="60">
        <f t="shared" ref="I67:I130" si="6">F67+G67+H67</f>
        <v>24</v>
      </c>
      <c r="L67" s="65">
        <f t="shared" ref="L67:L130" si="7">J67+K67</f>
        <v>0</v>
      </c>
      <c r="M67" s="54">
        <f t="shared" ref="M67:M130" si="8">L67+I67+E67</f>
        <v>104.56</v>
      </c>
    </row>
    <row r="68" spans="1:15">
      <c r="A68" s="59">
        <v>0.22916666666666699</v>
      </c>
      <c r="C68" s="61">
        <v>80.56</v>
      </c>
      <c r="E68" s="66">
        <f t="shared" si="5"/>
        <v>80.56</v>
      </c>
      <c r="F68" s="60">
        <v>24</v>
      </c>
      <c r="I68" s="60">
        <f t="shared" si="6"/>
        <v>24</v>
      </c>
      <c r="L68" s="65">
        <f t="shared" si="7"/>
        <v>0</v>
      </c>
      <c r="M68" s="54">
        <f t="shared" si="8"/>
        <v>104.56</v>
      </c>
    </row>
    <row r="69" spans="1:15">
      <c r="A69" s="59">
        <v>0.23263888888888901</v>
      </c>
      <c r="C69" s="61">
        <v>80.56</v>
      </c>
      <c r="E69" s="66">
        <f t="shared" si="5"/>
        <v>80.56</v>
      </c>
      <c r="F69" s="60">
        <v>24</v>
      </c>
      <c r="I69" s="60">
        <f t="shared" si="6"/>
        <v>24</v>
      </c>
      <c r="L69" s="65">
        <f t="shared" si="7"/>
        <v>0</v>
      </c>
      <c r="M69" s="54">
        <f t="shared" si="8"/>
        <v>104.56</v>
      </c>
    </row>
    <row r="70" spans="1:15">
      <c r="A70" s="59">
        <v>0.23611111111111099</v>
      </c>
      <c r="C70" s="61">
        <v>80.56</v>
      </c>
      <c r="E70" s="66">
        <f t="shared" si="5"/>
        <v>80.56</v>
      </c>
      <c r="F70" s="60">
        <v>24</v>
      </c>
      <c r="I70" s="60">
        <f t="shared" si="6"/>
        <v>24</v>
      </c>
      <c r="L70" s="65">
        <f t="shared" si="7"/>
        <v>0</v>
      </c>
      <c r="M70" s="54">
        <f t="shared" si="8"/>
        <v>104.56</v>
      </c>
    </row>
    <row r="71" spans="1:15">
      <c r="A71" s="59">
        <v>0.23958333333333301</v>
      </c>
      <c r="C71" s="61">
        <v>80.56</v>
      </c>
      <c r="E71" s="66">
        <f t="shared" si="5"/>
        <v>80.56</v>
      </c>
      <c r="F71" s="60">
        <v>24</v>
      </c>
      <c r="I71" s="60">
        <f t="shared" si="6"/>
        <v>24</v>
      </c>
      <c r="L71" s="65">
        <f t="shared" si="7"/>
        <v>0</v>
      </c>
      <c r="M71" s="54">
        <f t="shared" si="8"/>
        <v>104.56</v>
      </c>
    </row>
    <row r="72" spans="1:15">
      <c r="A72" s="59">
        <v>0.243055555555556</v>
      </c>
      <c r="C72" s="61">
        <v>80.56</v>
      </c>
      <c r="E72" s="66">
        <f t="shared" si="5"/>
        <v>80.56</v>
      </c>
      <c r="F72" s="60">
        <v>24</v>
      </c>
      <c r="I72" s="60">
        <f t="shared" si="6"/>
        <v>24</v>
      </c>
      <c r="L72" s="65">
        <f t="shared" si="7"/>
        <v>0</v>
      </c>
      <c r="M72" s="54">
        <f t="shared" si="8"/>
        <v>104.56</v>
      </c>
    </row>
    <row r="73" spans="1:15">
      <c r="A73" s="59">
        <v>0.24652777777777801</v>
      </c>
      <c r="C73" s="61">
        <v>80.56</v>
      </c>
      <c r="E73" s="66">
        <f t="shared" si="5"/>
        <v>80.56</v>
      </c>
      <c r="F73" s="60">
        <v>24</v>
      </c>
      <c r="I73" s="60">
        <f t="shared" si="6"/>
        <v>24</v>
      </c>
      <c r="L73" s="65">
        <f t="shared" si="7"/>
        <v>0</v>
      </c>
      <c r="M73" s="54">
        <f t="shared" si="8"/>
        <v>104.56</v>
      </c>
    </row>
    <row r="74" spans="1:15">
      <c r="A74" s="59">
        <v>0.25</v>
      </c>
      <c r="C74" s="61">
        <v>80.56</v>
      </c>
      <c r="E74" s="66">
        <f t="shared" si="5"/>
        <v>80.56</v>
      </c>
      <c r="F74" s="60">
        <v>24</v>
      </c>
      <c r="I74" s="60">
        <f t="shared" si="6"/>
        <v>24</v>
      </c>
      <c r="L74" s="65">
        <f t="shared" si="7"/>
        <v>0</v>
      </c>
      <c r="M74" s="54">
        <f t="shared" si="8"/>
        <v>104.56</v>
      </c>
      <c r="O74" s="11" t="s">
        <v>120</v>
      </c>
    </row>
    <row r="75" spans="1:15">
      <c r="A75" s="59">
        <v>0.25347222222222199</v>
      </c>
      <c r="C75" s="61">
        <v>80.56</v>
      </c>
      <c r="E75" s="66">
        <f t="shared" si="5"/>
        <v>80.56</v>
      </c>
      <c r="F75" s="60">
        <v>24</v>
      </c>
      <c r="I75" s="60">
        <f t="shared" si="6"/>
        <v>24</v>
      </c>
      <c r="L75" s="65">
        <f t="shared" si="7"/>
        <v>0</v>
      </c>
      <c r="M75" s="54">
        <f t="shared" si="8"/>
        <v>104.56</v>
      </c>
    </row>
    <row r="76" spans="1:15">
      <c r="A76" s="59">
        <v>0.25694444444444398</v>
      </c>
      <c r="C76" s="61">
        <v>80.56</v>
      </c>
      <c r="E76" s="66">
        <f t="shared" si="5"/>
        <v>80.56</v>
      </c>
      <c r="F76" s="60">
        <v>24</v>
      </c>
      <c r="I76" s="60">
        <f t="shared" si="6"/>
        <v>24</v>
      </c>
      <c r="L76" s="65">
        <f t="shared" si="7"/>
        <v>0</v>
      </c>
      <c r="M76" s="54">
        <f t="shared" si="8"/>
        <v>104.56</v>
      </c>
    </row>
    <row r="77" spans="1:15">
      <c r="A77" s="59">
        <v>0.26041666666666702</v>
      </c>
      <c r="C77" s="61">
        <v>80.56</v>
      </c>
      <c r="E77" s="66">
        <f t="shared" si="5"/>
        <v>80.56</v>
      </c>
      <c r="F77" s="60">
        <v>24</v>
      </c>
      <c r="I77" s="60">
        <f t="shared" si="6"/>
        <v>24</v>
      </c>
      <c r="L77" s="65">
        <f t="shared" si="7"/>
        <v>0</v>
      </c>
      <c r="M77" s="54">
        <f t="shared" si="8"/>
        <v>104.56</v>
      </c>
    </row>
    <row r="78" spans="1:15">
      <c r="A78" s="59">
        <v>0.26388888888888901</v>
      </c>
      <c r="C78" s="61">
        <v>80.56</v>
      </c>
      <c r="E78" s="66">
        <f t="shared" si="5"/>
        <v>80.56</v>
      </c>
      <c r="F78" s="60">
        <v>24</v>
      </c>
      <c r="I78" s="60">
        <f t="shared" si="6"/>
        <v>24</v>
      </c>
      <c r="L78" s="65">
        <f t="shared" si="7"/>
        <v>0</v>
      </c>
      <c r="M78" s="54">
        <f t="shared" si="8"/>
        <v>104.56</v>
      </c>
    </row>
    <row r="79" spans="1:15">
      <c r="A79" s="59">
        <v>0.26736111111111099</v>
      </c>
      <c r="C79" s="61">
        <v>80.56</v>
      </c>
      <c r="E79" s="66">
        <f t="shared" si="5"/>
        <v>80.56</v>
      </c>
      <c r="F79" s="60">
        <v>24</v>
      </c>
      <c r="I79" s="60">
        <f t="shared" si="6"/>
        <v>24</v>
      </c>
      <c r="L79" s="65">
        <f t="shared" si="7"/>
        <v>0</v>
      </c>
      <c r="M79" s="54">
        <f t="shared" si="8"/>
        <v>104.56</v>
      </c>
    </row>
    <row r="80" spans="1:15">
      <c r="A80" s="59">
        <v>0.27083333333333298</v>
      </c>
      <c r="C80" s="61">
        <v>80.56</v>
      </c>
      <c r="E80" s="66">
        <f t="shared" si="5"/>
        <v>80.56</v>
      </c>
      <c r="F80" s="60">
        <v>24</v>
      </c>
      <c r="I80" s="60">
        <f t="shared" si="6"/>
        <v>24</v>
      </c>
      <c r="L80" s="65">
        <f t="shared" si="7"/>
        <v>0</v>
      </c>
      <c r="M80" s="54">
        <f t="shared" si="8"/>
        <v>104.56</v>
      </c>
    </row>
    <row r="81" spans="1:13">
      <c r="A81" s="59">
        <v>0.27430555555555602</v>
      </c>
      <c r="C81" s="61">
        <v>80.56</v>
      </c>
      <c r="E81" s="66">
        <f t="shared" si="5"/>
        <v>80.56</v>
      </c>
      <c r="F81" s="60">
        <v>24</v>
      </c>
      <c r="I81" s="60">
        <f t="shared" si="6"/>
        <v>24</v>
      </c>
      <c r="L81" s="65">
        <f t="shared" si="7"/>
        <v>0</v>
      </c>
      <c r="M81" s="54">
        <f t="shared" si="8"/>
        <v>104.56</v>
      </c>
    </row>
    <row r="82" spans="1:13">
      <c r="A82" s="59">
        <v>0.27777777777777801</v>
      </c>
      <c r="C82" s="61">
        <v>80.56</v>
      </c>
      <c r="E82" s="66">
        <f t="shared" si="5"/>
        <v>80.56</v>
      </c>
      <c r="F82" s="60">
        <v>24</v>
      </c>
      <c r="I82" s="60">
        <f t="shared" si="6"/>
        <v>24</v>
      </c>
      <c r="L82" s="65">
        <f t="shared" si="7"/>
        <v>0</v>
      </c>
      <c r="M82" s="54">
        <f t="shared" si="8"/>
        <v>104.56</v>
      </c>
    </row>
    <row r="83" spans="1:13">
      <c r="A83" s="59">
        <v>0.28125</v>
      </c>
      <c r="C83" s="61">
        <v>80.56</v>
      </c>
      <c r="E83" s="66">
        <f t="shared" si="5"/>
        <v>80.56</v>
      </c>
      <c r="F83" s="60">
        <v>24</v>
      </c>
      <c r="I83" s="60">
        <f t="shared" si="6"/>
        <v>24</v>
      </c>
      <c r="L83" s="65">
        <f t="shared" si="7"/>
        <v>0</v>
      </c>
      <c r="M83" s="54">
        <f t="shared" si="8"/>
        <v>104.56</v>
      </c>
    </row>
    <row r="84" spans="1:13">
      <c r="A84" s="59">
        <v>0.28472222222222199</v>
      </c>
      <c r="C84" s="61">
        <v>80.56</v>
      </c>
      <c r="E84" s="66">
        <f t="shared" si="5"/>
        <v>80.56</v>
      </c>
      <c r="F84" s="60">
        <v>24</v>
      </c>
      <c r="I84" s="60">
        <f t="shared" si="6"/>
        <v>24</v>
      </c>
      <c r="L84" s="65">
        <f t="shared" si="7"/>
        <v>0</v>
      </c>
      <c r="M84" s="54">
        <f t="shared" si="8"/>
        <v>104.56</v>
      </c>
    </row>
    <row r="85" spans="1:13">
      <c r="A85" s="59">
        <v>0.28819444444444398</v>
      </c>
      <c r="C85" s="61">
        <v>80.56</v>
      </c>
      <c r="E85" s="66">
        <f t="shared" si="5"/>
        <v>80.56</v>
      </c>
      <c r="F85" s="60">
        <v>24</v>
      </c>
      <c r="I85" s="60">
        <f t="shared" si="6"/>
        <v>24</v>
      </c>
      <c r="L85" s="65">
        <f t="shared" si="7"/>
        <v>0</v>
      </c>
      <c r="M85" s="54">
        <f t="shared" si="8"/>
        <v>104.56</v>
      </c>
    </row>
    <row r="86" spans="1:13">
      <c r="A86" s="59">
        <v>0.29166666666666702</v>
      </c>
      <c r="B86" s="61">
        <v>2.58</v>
      </c>
      <c r="C86" s="61">
        <v>80.56</v>
      </c>
      <c r="E86" s="66">
        <f t="shared" si="5"/>
        <v>83.14</v>
      </c>
      <c r="F86" s="60">
        <v>24</v>
      </c>
      <c r="I86" s="60">
        <f t="shared" si="6"/>
        <v>24</v>
      </c>
      <c r="J86" s="65">
        <v>0.125</v>
      </c>
      <c r="L86" s="65">
        <f t="shared" si="7"/>
        <v>0.125</v>
      </c>
      <c r="M86" s="54">
        <f t="shared" si="8"/>
        <v>107.265</v>
      </c>
    </row>
    <row r="87" spans="1:13">
      <c r="A87" s="59">
        <v>0.29513888888888901</v>
      </c>
      <c r="C87" s="61">
        <v>80.56</v>
      </c>
      <c r="E87" s="66">
        <f t="shared" si="5"/>
        <v>80.56</v>
      </c>
      <c r="F87" s="60">
        <v>24</v>
      </c>
      <c r="I87" s="60">
        <f t="shared" si="6"/>
        <v>24</v>
      </c>
      <c r="L87" s="65">
        <f t="shared" si="7"/>
        <v>0</v>
      </c>
      <c r="M87" s="54">
        <f t="shared" si="8"/>
        <v>104.56</v>
      </c>
    </row>
    <row r="88" spans="1:13">
      <c r="A88" s="59">
        <v>0.29861111111111099</v>
      </c>
      <c r="C88" s="61">
        <v>80.56</v>
      </c>
      <c r="E88" s="66">
        <f t="shared" si="5"/>
        <v>80.56</v>
      </c>
      <c r="F88" s="60">
        <v>24</v>
      </c>
      <c r="I88" s="60">
        <f t="shared" si="6"/>
        <v>24</v>
      </c>
      <c r="L88" s="65">
        <f t="shared" si="7"/>
        <v>0</v>
      </c>
      <c r="M88" s="54">
        <f t="shared" si="8"/>
        <v>104.56</v>
      </c>
    </row>
    <row r="89" spans="1:13">
      <c r="A89" s="59">
        <v>0.30208333333333298</v>
      </c>
      <c r="C89" s="61">
        <v>80.56</v>
      </c>
      <c r="E89" s="66">
        <f t="shared" si="5"/>
        <v>80.56</v>
      </c>
      <c r="F89" s="60">
        <v>24</v>
      </c>
      <c r="I89" s="60">
        <f t="shared" si="6"/>
        <v>24</v>
      </c>
      <c r="L89" s="65">
        <f t="shared" si="7"/>
        <v>0</v>
      </c>
      <c r="M89" s="54">
        <f t="shared" si="8"/>
        <v>104.56</v>
      </c>
    </row>
    <row r="90" spans="1:13">
      <c r="A90" s="59">
        <v>0.30555555555555602</v>
      </c>
      <c r="C90" s="61">
        <v>80.56</v>
      </c>
      <c r="E90" s="66">
        <f t="shared" si="5"/>
        <v>80.56</v>
      </c>
      <c r="F90" s="60">
        <v>24</v>
      </c>
      <c r="I90" s="60">
        <f t="shared" si="6"/>
        <v>24</v>
      </c>
      <c r="L90" s="65">
        <f t="shared" si="7"/>
        <v>0</v>
      </c>
      <c r="M90" s="54">
        <f t="shared" si="8"/>
        <v>104.56</v>
      </c>
    </row>
    <row r="91" spans="1:13">
      <c r="A91" s="59">
        <v>0.30902777777777801</v>
      </c>
      <c r="C91" s="61">
        <v>80.56</v>
      </c>
      <c r="E91" s="66">
        <f t="shared" si="5"/>
        <v>80.56</v>
      </c>
      <c r="F91" s="60">
        <v>24</v>
      </c>
      <c r="I91" s="60">
        <f t="shared" si="6"/>
        <v>24</v>
      </c>
      <c r="L91" s="65">
        <f t="shared" si="7"/>
        <v>0</v>
      </c>
      <c r="M91" s="54">
        <f t="shared" si="8"/>
        <v>104.56</v>
      </c>
    </row>
    <row r="92" spans="1:13">
      <c r="A92" s="59">
        <v>0.3125</v>
      </c>
      <c r="C92" s="61">
        <v>80.56</v>
      </c>
      <c r="E92" s="66">
        <f t="shared" si="5"/>
        <v>80.56</v>
      </c>
      <c r="F92" s="60">
        <v>24</v>
      </c>
      <c r="H92" s="60">
        <v>7.85</v>
      </c>
      <c r="I92" s="60">
        <f t="shared" si="6"/>
        <v>31.85</v>
      </c>
      <c r="L92" s="65">
        <f t="shared" si="7"/>
        <v>0</v>
      </c>
      <c r="M92" s="54">
        <f t="shared" si="8"/>
        <v>112.41</v>
      </c>
    </row>
    <row r="93" spans="1:13">
      <c r="A93" s="59">
        <v>0.31597222222222199</v>
      </c>
      <c r="C93" s="61">
        <v>80.56</v>
      </c>
      <c r="E93" s="66">
        <f t="shared" si="5"/>
        <v>80.56</v>
      </c>
      <c r="F93" s="60">
        <v>24</v>
      </c>
      <c r="H93" s="60">
        <v>7.85</v>
      </c>
      <c r="I93" s="60">
        <f t="shared" si="6"/>
        <v>31.85</v>
      </c>
      <c r="L93" s="65">
        <f t="shared" si="7"/>
        <v>0</v>
      </c>
      <c r="M93" s="54">
        <f t="shared" si="8"/>
        <v>112.41</v>
      </c>
    </row>
    <row r="94" spans="1:13">
      <c r="A94" s="59">
        <v>0.31944444444444398</v>
      </c>
      <c r="C94" s="61">
        <v>80.56</v>
      </c>
      <c r="E94" s="66">
        <f t="shared" si="5"/>
        <v>80.56</v>
      </c>
      <c r="F94" s="60">
        <v>24</v>
      </c>
      <c r="H94" s="60">
        <v>7.85</v>
      </c>
      <c r="I94" s="60">
        <f t="shared" si="6"/>
        <v>31.85</v>
      </c>
      <c r="L94" s="65">
        <f t="shared" si="7"/>
        <v>0</v>
      </c>
      <c r="M94" s="54">
        <f t="shared" si="8"/>
        <v>112.41</v>
      </c>
    </row>
    <row r="95" spans="1:13">
      <c r="A95" s="59">
        <v>0.32291666666666702</v>
      </c>
      <c r="C95" s="61">
        <v>80.56</v>
      </c>
      <c r="E95" s="66">
        <f t="shared" si="5"/>
        <v>80.56</v>
      </c>
      <c r="F95" s="60">
        <v>24</v>
      </c>
      <c r="H95" s="60">
        <v>7.85</v>
      </c>
      <c r="I95" s="60">
        <f t="shared" si="6"/>
        <v>31.85</v>
      </c>
      <c r="L95" s="65">
        <f t="shared" si="7"/>
        <v>0</v>
      </c>
      <c r="M95" s="54">
        <f t="shared" si="8"/>
        <v>112.41</v>
      </c>
    </row>
    <row r="96" spans="1:13">
      <c r="A96" s="59">
        <v>0.32638888888888901</v>
      </c>
      <c r="C96" s="61">
        <v>80.56</v>
      </c>
      <c r="E96" s="66">
        <f t="shared" si="5"/>
        <v>80.56</v>
      </c>
      <c r="F96" s="60">
        <v>24</v>
      </c>
      <c r="H96" s="60">
        <v>7.85</v>
      </c>
      <c r="I96" s="60">
        <f t="shared" si="6"/>
        <v>31.85</v>
      </c>
      <c r="L96" s="65">
        <f t="shared" si="7"/>
        <v>0</v>
      </c>
      <c r="M96" s="54">
        <f t="shared" si="8"/>
        <v>112.41</v>
      </c>
    </row>
    <row r="97" spans="1:13">
      <c r="A97" s="59">
        <v>0.32986111111111099</v>
      </c>
      <c r="C97" s="61">
        <v>80.56</v>
      </c>
      <c r="E97" s="66">
        <f t="shared" si="5"/>
        <v>80.56</v>
      </c>
      <c r="F97" s="60">
        <v>24</v>
      </c>
      <c r="H97" s="60">
        <v>7.85</v>
      </c>
      <c r="I97" s="60">
        <f t="shared" si="6"/>
        <v>31.85</v>
      </c>
      <c r="L97" s="65">
        <f t="shared" si="7"/>
        <v>0</v>
      </c>
      <c r="M97" s="54">
        <f t="shared" si="8"/>
        <v>112.41</v>
      </c>
    </row>
    <row r="98" spans="1:13">
      <c r="A98" s="59">
        <v>0.33333333333333298</v>
      </c>
      <c r="C98" s="61">
        <v>80.56</v>
      </c>
      <c r="E98" s="66">
        <f t="shared" si="5"/>
        <v>80.56</v>
      </c>
      <c r="F98" s="60">
        <v>24</v>
      </c>
      <c r="H98" s="60">
        <v>7.85</v>
      </c>
      <c r="I98" s="60">
        <f t="shared" si="6"/>
        <v>31.85</v>
      </c>
      <c r="L98" s="65">
        <f t="shared" si="7"/>
        <v>0</v>
      </c>
      <c r="M98" s="54">
        <f t="shared" si="8"/>
        <v>112.41</v>
      </c>
    </row>
    <row r="99" spans="1:13">
      <c r="A99" s="59">
        <v>0.33680555555555602</v>
      </c>
      <c r="C99" s="61">
        <v>80.56</v>
      </c>
      <c r="E99" s="66">
        <f t="shared" si="5"/>
        <v>80.56</v>
      </c>
      <c r="F99" s="60">
        <v>24</v>
      </c>
      <c r="H99" s="60">
        <v>7.85</v>
      </c>
      <c r="I99" s="60">
        <f t="shared" si="6"/>
        <v>31.85</v>
      </c>
      <c r="L99" s="65">
        <f t="shared" si="7"/>
        <v>0</v>
      </c>
      <c r="M99" s="54">
        <f t="shared" si="8"/>
        <v>112.41</v>
      </c>
    </row>
    <row r="100" spans="1:13">
      <c r="A100" s="59">
        <v>0.34027777777777801</v>
      </c>
      <c r="C100" s="61">
        <v>80.56</v>
      </c>
      <c r="E100" s="66">
        <f t="shared" si="5"/>
        <v>80.56</v>
      </c>
      <c r="F100" s="60">
        <v>24</v>
      </c>
      <c r="H100" s="60">
        <v>7.85</v>
      </c>
      <c r="I100" s="60">
        <f t="shared" si="6"/>
        <v>31.85</v>
      </c>
      <c r="L100" s="65">
        <f t="shared" si="7"/>
        <v>0</v>
      </c>
      <c r="M100" s="54">
        <f t="shared" si="8"/>
        <v>112.41</v>
      </c>
    </row>
    <row r="101" spans="1:13">
      <c r="A101" s="59">
        <v>0.34375</v>
      </c>
      <c r="C101" s="61">
        <v>80.56</v>
      </c>
      <c r="E101" s="66">
        <f t="shared" si="5"/>
        <v>80.56</v>
      </c>
      <c r="F101" s="60">
        <v>24</v>
      </c>
      <c r="H101" s="60">
        <v>7.85</v>
      </c>
      <c r="I101" s="60">
        <f t="shared" si="6"/>
        <v>31.85</v>
      </c>
      <c r="L101" s="65">
        <f t="shared" si="7"/>
        <v>0</v>
      </c>
      <c r="M101" s="54">
        <f t="shared" si="8"/>
        <v>112.41</v>
      </c>
    </row>
    <row r="102" spans="1:13">
      <c r="A102" s="59">
        <v>0.34722222222222199</v>
      </c>
      <c r="C102" s="61">
        <v>80.56</v>
      </c>
      <c r="E102" s="66">
        <f t="shared" si="5"/>
        <v>80.56</v>
      </c>
      <c r="F102" s="60">
        <v>24</v>
      </c>
      <c r="H102" s="60">
        <v>7.85</v>
      </c>
      <c r="I102" s="60">
        <f t="shared" si="6"/>
        <v>31.85</v>
      </c>
      <c r="L102" s="65">
        <f t="shared" si="7"/>
        <v>0</v>
      </c>
      <c r="M102" s="54">
        <f t="shared" si="8"/>
        <v>112.41</v>
      </c>
    </row>
    <row r="103" spans="1:13">
      <c r="A103" s="59">
        <v>0.35069444444444398</v>
      </c>
      <c r="C103" s="61">
        <v>80.56</v>
      </c>
      <c r="E103" s="66">
        <f t="shared" si="5"/>
        <v>80.56</v>
      </c>
      <c r="F103" s="60">
        <v>24</v>
      </c>
      <c r="H103" s="60">
        <v>7.85</v>
      </c>
      <c r="I103" s="60">
        <f t="shared" si="6"/>
        <v>31.85</v>
      </c>
      <c r="L103" s="65">
        <f t="shared" si="7"/>
        <v>0</v>
      </c>
      <c r="M103" s="54">
        <f t="shared" si="8"/>
        <v>112.41</v>
      </c>
    </row>
    <row r="104" spans="1:13">
      <c r="A104" s="59">
        <v>0.35416666666666702</v>
      </c>
      <c r="C104" s="61">
        <v>80.56</v>
      </c>
      <c r="E104" s="66">
        <f t="shared" si="5"/>
        <v>80.56</v>
      </c>
      <c r="F104" s="60">
        <v>24</v>
      </c>
      <c r="H104" s="60">
        <v>7.85</v>
      </c>
      <c r="I104" s="60">
        <f t="shared" si="6"/>
        <v>31.85</v>
      </c>
      <c r="L104" s="65">
        <f t="shared" si="7"/>
        <v>0</v>
      </c>
      <c r="M104" s="54">
        <f t="shared" si="8"/>
        <v>112.41</v>
      </c>
    </row>
    <row r="105" spans="1:13">
      <c r="A105" s="59">
        <v>0.35763888888888901</v>
      </c>
      <c r="C105" s="61">
        <v>80.56</v>
      </c>
      <c r="E105" s="66">
        <f t="shared" si="5"/>
        <v>80.56</v>
      </c>
      <c r="F105" s="60">
        <v>24</v>
      </c>
      <c r="H105" s="60">
        <v>7.85</v>
      </c>
      <c r="I105" s="60">
        <f t="shared" si="6"/>
        <v>31.85</v>
      </c>
      <c r="L105" s="65">
        <f t="shared" si="7"/>
        <v>0</v>
      </c>
      <c r="M105" s="54">
        <f t="shared" si="8"/>
        <v>112.41</v>
      </c>
    </row>
    <row r="106" spans="1:13">
      <c r="A106" s="59">
        <v>0.36111111111111099</v>
      </c>
      <c r="C106" s="61">
        <v>80.56</v>
      </c>
      <c r="E106" s="66">
        <f t="shared" si="5"/>
        <v>80.56</v>
      </c>
      <c r="F106" s="60">
        <v>24</v>
      </c>
      <c r="H106" s="60">
        <v>7.85</v>
      </c>
      <c r="I106" s="60">
        <f t="shared" si="6"/>
        <v>31.85</v>
      </c>
      <c r="L106" s="65">
        <f t="shared" si="7"/>
        <v>0</v>
      </c>
      <c r="M106" s="54">
        <f t="shared" si="8"/>
        <v>112.41</v>
      </c>
    </row>
    <row r="107" spans="1:13">
      <c r="A107" s="59">
        <v>0.36458333333333298</v>
      </c>
      <c r="C107" s="61">
        <v>80.56</v>
      </c>
      <c r="E107" s="66">
        <f t="shared" si="5"/>
        <v>80.56</v>
      </c>
      <c r="F107" s="60">
        <v>24</v>
      </c>
      <c r="H107" s="60">
        <v>7.85</v>
      </c>
      <c r="I107" s="60">
        <f t="shared" si="6"/>
        <v>31.85</v>
      </c>
      <c r="L107" s="65">
        <f t="shared" si="7"/>
        <v>0</v>
      </c>
      <c r="M107" s="54">
        <f t="shared" si="8"/>
        <v>112.41</v>
      </c>
    </row>
    <row r="108" spans="1:13">
      <c r="A108" s="59">
        <v>0.36805555555555602</v>
      </c>
      <c r="C108" s="61">
        <v>80.56</v>
      </c>
      <c r="E108" s="66">
        <f t="shared" si="5"/>
        <v>80.56</v>
      </c>
      <c r="F108" s="60">
        <v>24</v>
      </c>
      <c r="H108" s="60">
        <v>7.85</v>
      </c>
      <c r="I108" s="60">
        <f t="shared" si="6"/>
        <v>31.85</v>
      </c>
      <c r="L108" s="65">
        <f t="shared" si="7"/>
        <v>0</v>
      </c>
      <c r="M108" s="54">
        <f t="shared" si="8"/>
        <v>112.41</v>
      </c>
    </row>
    <row r="109" spans="1:13">
      <c r="A109" s="59">
        <v>0.37152777777777801</v>
      </c>
      <c r="C109" s="61">
        <v>80.56</v>
      </c>
      <c r="E109" s="66">
        <f t="shared" si="5"/>
        <v>80.56</v>
      </c>
      <c r="F109" s="60">
        <v>24</v>
      </c>
      <c r="H109" s="60">
        <v>7.85</v>
      </c>
      <c r="I109" s="60">
        <f t="shared" si="6"/>
        <v>31.85</v>
      </c>
      <c r="L109" s="65">
        <f t="shared" si="7"/>
        <v>0</v>
      </c>
      <c r="M109" s="54">
        <f t="shared" si="8"/>
        <v>112.41</v>
      </c>
    </row>
    <row r="110" spans="1:13">
      <c r="A110" s="59">
        <v>0.375</v>
      </c>
      <c r="C110" s="61">
        <v>80.56</v>
      </c>
      <c r="E110" s="66">
        <f t="shared" si="5"/>
        <v>80.56</v>
      </c>
      <c r="F110" s="60">
        <v>24</v>
      </c>
      <c r="G110" s="60">
        <v>2.4500000000000002</v>
      </c>
      <c r="H110" s="60">
        <v>7.85</v>
      </c>
      <c r="I110" s="60">
        <f t="shared" si="6"/>
        <v>34.299999999999997</v>
      </c>
      <c r="L110" s="65">
        <f t="shared" si="7"/>
        <v>0</v>
      </c>
      <c r="M110" s="54">
        <f t="shared" si="8"/>
        <v>114.86</v>
      </c>
    </row>
    <row r="111" spans="1:13">
      <c r="A111" s="59">
        <v>0.37847222222222199</v>
      </c>
      <c r="C111" s="61">
        <v>80.56</v>
      </c>
      <c r="E111" s="66">
        <f t="shared" si="5"/>
        <v>80.56</v>
      </c>
      <c r="F111" s="60">
        <v>24</v>
      </c>
      <c r="G111" s="60">
        <v>2.4500000000000002</v>
      </c>
      <c r="H111" s="60">
        <v>7.85</v>
      </c>
      <c r="I111" s="60">
        <f t="shared" si="6"/>
        <v>34.299999999999997</v>
      </c>
      <c r="L111" s="65">
        <f t="shared" si="7"/>
        <v>0</v>
      </c>
      <c r="M111" s="54">
        <f t="shared" si="8"/>
        <v>114.86</v>
      </c>
    </row>
    <row r="112" spans="1:13">
      <c r="A112" s="59">
        <v>0.38194444444444398</v>
      </c>
      <c r="C112" s="61">
        <v>80.56</v>
      </c>
      <c r="E112" s="66">
        <f t="shared" si="5"/>
        <v>80.56</v>
      </c>
      <c r="F112" s="60">
        <v>24</v>
      </c>
      <c r="G112" s="60">
        <v>2.4500000000000002</v>
      </c>
      <c r="H112" s="60">
        <v>7.85</v>
      </c>
      <c r="I112" s="60">
        <f t="shared" si="6"/>
        <v>34.299999999999997</v>
      </c>
      <c r="L112" s="65">
        <f t="shared" si="7"/>
        <v>0</v>
      </c>
      <c r="M112" s="54">
        <f t="shared" si="8"/>
        <v>114.86</v>
      </c>
    </row>
    <row r="113" spans="1:13">
      <c r="A113" s="59">
        <v>0.38541666666666702</v>
      </c>
      <c r="C113" s="61">
        <v>80.56</v>
      </c>
      <c r="E113" s="66">
        <f t="shared" si="5"/>
        <v>80.56</v>
      </c>
      <c r="F113" s="60">
        <v>24</v>
      </c>
      <c r="G113" s="60">
        <v>2.4500000000000002</v>
      </c>
      <c r="H113" s="60">
        <v>7.85</v>
      </c>
      <c r="I113" s="60">
        <f t="shared" si="6"/>
        <v>34.299999999999997</v>
      </c>
      <c r="L113" s="65">
        <f t="shared" si="7"/>
        <v>0</v>
      </c>
      <c r="M113" s="54">
        <f t="shared" si="8"/>
        <v>114.86</v>
      </c>
    </row>
    <row r="114" spans="1:13">
      <c r="A114" s="59">
        <v>0.38888888888888901</v>
      </c>
      <c r="C114" s="61">
        <v>80.56</v>
      </c>
      <c r="E114" s="66">
        <f t="shared" si="5"/>
        <v>80.56</v>
      </c>
      <c r="F114" s="60">
        <v>24</v>
      </c>
      <c r="G114" s="60">
        <v>2.4500000000000002</v>
      </c>
      <c r="H114" s="60">
        <v>7.85</v>
      </c>
      <c r="I114" s="60">
        <f t="shared" si="6"/>
        <v>34.299999999999997</v>
      </c>
      <c r="L114" s="65">
        <f t="shared" si="7"/>
        <v>0</v>
      </c>
      <c r="M114" s="54">
        <f t="shared" si="8"/>
        <v>114.86</v>
      </c>
    </row>
    <row r="115" spans="1:13">
      <c r="A115" s="59">
        <v>0.39236111111111099</v>
      </c>
      <c r="C115" s="61">
        <v>80.56</v>
      </c>
      <c r="E115" s="66">
        <f t="shared" si="5"/>
        <v>80.56</v>
      </c>
      <c r="F115" s="60">
        <v>24</v>
      </c>
      <c r="G115" s="60">
        <v>2.4500000000000002</v>
      </c>
      <c r="H115" s="60">
        <v>7.85</v>
      </c>
      <c r="I115" s="60">
        <f t="shared" si="6"/>
        <v>34.299999999999997</v>
      </c>
      <c r="L115" s="65">
        <f t="shared" si="7"/>
        <v>0</v>
      </c>
      <c r="M115" s="54">
        <f t="shared" si="8"/>
        <v>114.86</v>
      </c>
    </row>
    <row r="116" spans="1:13">
      <c r="A116" s="59">
        <v>0.39583333333333298</v>
      </c>
      <c r="C116" s="61">
        <v>80.56</v>
      </c>
      <c r="E116" s="66">
        <f t="shared" si="5"/>
        <v>80.56</v>
      </c>
      <c r="F116" s="60">
        <v>24</v>
      </c>
      <c r="G116" s="60">
        <v>2.4500000000000002</v>
      </c>
      <c r="H116" s="60">
        <v>7.85</v>
      </c>
      <c r="I116" s="60">
        <f t="shared" si="6"/>
        <v>34.299999999999997</v>
      </c>
      <c r="L116" s="65">
        <f t="shared" si="7"/>
        <v>0</v>
      </c>
      <c r="M116" s="54">
        <f t="shared" si="8"/>
        <v>114.86</v>
      </c>
    </row>
    <row r="117" spans="1:13">
      <c r="A117" s="59">
        <v>0.39930555555555602</v>
      </c>
      <c r="C117" s="61">
        <v>80.56</v>
      </c>
      <c r="E117" s="66">
        <f t="shared" si="5"/>
        <v>80.56</v>
      </c>
      <c r="F117" s="60">
        <v>24</v>
      </c>
      <c r="G117" s="60">
        <v>2.4500000000000002</v>
      </c>
      <c r="H117" s="60">
        <v>7.85</v>
      </c>
      <c r="I117" s="60">
        <f t="shared" si="6"/>
        <v>34.299999999999997</v>
      </c>
      <c r="L117" s="65">
        <f t="shared" si="7"/>
        <v>0</v>
      </c>
      <c r="M117" s="54">
        <f t="shared" si="8"/>
        <v>114.86</v>
      </c>
    </row>
    <row r="118" spans="1:13">
      <c r="A118" s="59">
        <v>0.40277777777777801</v>
      </c>
      <c r="C118" s="61">
        <v>80.56</v>
      </c>
      <c r="E118" s="66">
        <f t="shared" si="5"/>
        <v>80.56</v>
      </c>
      <c r="F118" s="60">
        <v>24</v>
      </c>
      <c r="G118" s="60">
        <v>2.4500000000000002</v>
      </c>
      <c r="H118" s="60">
        <v>7.85</v>
      </c>
      <c r="I118" s="60">
        <f t="shared" si="6"/>
        <v>34.299999999999997</v>
      </c>
      <c r="L118" s="65">
        <f t="shared" si="7"/>
        <v>0</v>
      </c>
      <c r="M118" s="54">
        <f t="shared" si="8"/>
        <v>114.86</v>
      </c>
    </row>
    <row r="119" spans="1:13">
      <c r="A119" s="59">
        <v>0.40625</v>
      </c>
      <c r="C119" s="61">
        <v>80.56</v>
      </c>
      <c r="E119" s="66">
        <f t="shared" si="5"/>
        <v>80.56</v>
      </c>
      <c r="F119" s="60">
        <v>24</v>
      </c>
      <c r="G119" s="60">
        <v>2.4500000000000002</v>
      </c>
      <c r="H119" s="60">
        <v>7.85</v>
      </c>
      <c r="I119" s="60">
        <f t="shared" si="6"/>
        <v>34.299999999999997</v>
      </c>
      <c r="L119" s="65">
        <f t="shared" si="7"/>
        <v>0</v>
      </c>
      <c r="M119" s="54">
        <f t="shared" si="8"/>
        <v>114.86</v>
      </c>
    </row>
    <row r="120" spans="1:13">
      <c r="A120" s="59">
        <v>0.40972222222222199</v>
      </c>
      <c r="C120" s="61">
        <v>80.56</v>
      </c>
      <c r="E120" s="66">
        <f t="shared" si="5"/>
        <v>80.56</v>
      </c>
      <c r="F120" s="60">
        <v>24</v>
      </c>
      <c r="G120" s="60">
        <v>2.4500000000000002</v>
      </c>
      <c r="H120" s="60">
        <v>7.85</v>
      </c>
      <c r="I120" s="60">
        <f t="shared" si="6"/>
        <v>34.299999999999997</v>
      </c>
      <c r="L120" s="65">
        <f t="shared" si="7"/>
        <v>0</v>
      </c>
      <c r="M120" s="54">
        <f t="shared" si="8"/>
        <v>114.86</v>
      </c>
    </row>
    <row r="121" spans="1:13">
      <c r="A121" s="59">
        <v>0.41319444444444398</v>
      </c>
      <c r="C121" s="61">
        <v>80.56</v>
      </c>
      <c r="E121" s="66">
        <f t="shared" si="5"/>
        <v>80.56</v>
      </c>
      <c r="F121" s="60">
        <v>24</v>
      </c>
      <c r="G121" s="60">
        <v>2.4500000000000002</v>
      </c>
      <c r="H121" s="60">
        <v>7.85</v>
      </c>
      <c r="I121" s="60">
        <f t="shared" si="6"/>
        <v>34.299999999999997</v>
      </c>
      <c r="L121" s="65">
        <f t="shared" si="7"/>
        <v>0</v>
      </c>
      <c r="M121" s="54">
        <f t="shared" si="8"/>
        <v>114.86</v>
      </c>
    </row>
    <row r="122" spans="1:13">
      <c r="A122" s="59">
        <v>0.41666666666666702</v>
      </c>
      <c r="C122" s="61">
        <v>80.56</v>
      </c>
      <c r="E122" s="66">
        <f t="shared" si="5"/>
        <v>80.56</v>
      </c>
      <c r="F122" s="60">
        <v>24</v>
      </c>
      <c r="G122" s="60">
        <v>2.4500000000000002</v>
      </c>
      <c r="H122" s="60">
        <v>7.85</v>
      </c>
      <c r="I122" s="60">
        <f t="shared" si="6"/>
        <v>34.299999999999997</v>
      </c>
      <c r="L122" s="65">
        <f t="shared" si="7"/>
        <v>0</v>
      </c>
      <c r="M122" s="54">
        <f t="shared" si="8"/>
        <v>114.86</v>
      </c>
    </row>
    <row r="123" spans="1:13">
      <c r="A123" s="59">
        <v>0.42013888888888901</v>
      </c>
      <c r="C123" s="61">
        <v>80.56</v>
      </c>
      <c r="E123" s="66">
        <f t="shared" si="5"/>
        <v>80.56</v>
      </c>
      <c r="F123" s="60">
        <v>24</v>
      </c>
      <c r="G123" s="60">
        <v>2.4500000000000002</v>
      </c>
      <c r="H123" s="60">
        <v>7.85</v>
      </c>
      <c r="I123" s="60">
        <f t="shared" si="6"/>
        <v>34.299999999999997</v>
      </c>
      <c r="L123" s="65">
        <f t="shared" si="7"/>
        <v>0</v>
      </c>
      <c r="M123" s="54">
        <f t="shared" si="8"/>
        <v>114.86</v>
      </c>
    </row>
    <row r="124" spans="1:13">
      <c r="A124" s="59">
        <v>0.42361111111111099</v>
      </c>
      <c r="C124" s="61">
        <v>80.56</v>
      </c>
      <c r="E124" s="66">
        <f t="shared" si="5"/>
        <v>80.56</v>
      </c>
      <c r="F124" s="60">
        <v>24</v>
      </c>
      <c r="G124" s="60">
        <v>2.4500000000000002</v>
      </c>
      <c r="H124" s="60">
        <v>7.85</v>
      </c>
      <c r="I124" s="60">
        <f t="shared" si="6"/>
        <v>34.299999999999997</v>
      </c>
      <c r="L124" s="65">
        <f t="shared" si="7"/>
        <v>0</v>
      </c>
      <c r="M124" s="54">
        <f t="shared" si="8"/>
        <v>114.86</v>
      </c>
    </row>
    <row r="125" spans="1:13">
      <c r="A125" s="59">
        <v>0.42708333333333298</v>
      </c>
      <c r="C125" s="61">
        <v>80.56</v>
      </c>
      <c r="E125" s="66">
        <f t="shared" si="5"/>
        <v>80.56</v>
      </c>
      <c r="F125" s="60">
        <v>24</v>
      </c>
      <c r="G125" s="60">
        <v>2.4500000000000002</v>
      </c>
      <c r="H125" s="60">
        <v>7.85</v>
      </c>
      <c r="I125" s="60">
        <f t="shared" si="6"/>
        <v>34.299999999999997</v>
      </c>
      <c r="L125" s="65">
        <f t="shared" si="7"/>
        <v>0</v>
      </c>
      <c r="M125" s="54">
        <f t="shared" si="8"/>
        <v>114.86</v>
      </c>
    </row>
    <row r="126" spans="1:13">
      <c r="A126" s="59">
        <v>0.43055555555555602</v>
      </c>
      <c r="C126" s="61">
        <v>80.56</v>
      </c>
      <c r="E126" s="66">
        <f t="shared" si="5"/>
        <v>80.56</v>
      </c>
      <c r="F126" s="60">
        <v>24</v>
      </c>
      <c r="G126" s="60">
        <v>2.4500000000000002</v>
      </c>
      <c r="H126" s="60">
        <v>7.85</v>
      </c>
      <c r="I126" s="60">
        <f t="shared" si="6"/>
        <v>34.299999999999997</v>
      </c>
      <c r="L126" s="65">
        <f t="shared" si="7"/>
        <v>0</v>
      </c>
      <c r="M126" s="54">
        <f t="shared" si="8"/>
        <v>114.86</v>
      </c>
    </row>
    <row r="127" spans="1:13">
      <c r="A127" s="59">
        <v>0.43402777777777801</v>
      </c>
      <c r="C127" s="61">
        <v>80.56</v>
      </c>
      <c r="E127" s="66">
        <f t="shared" si="5"/>
        <v>80.56</v>
      </c>
      <c r="F127" s="60">
        <v>24</v>
      </c>
      <c r="G127" s="60">
        <v>2.4500000000000002</v>
      </c>
      <c r="H127" s="60">
        <v>7.85</v>
      </c>
      <c r="I127" s="60">
        <f t="shared" si="6"/>
        <v>34.299999999999997</v>
      </c>
      <c r="L127" s="65">
        <f t="shared" si="7"/>
        <v>0</v>
      </c>
      <c r="M127" s="54">
        <f t="shared" si="8"/>
        <v>114.86</v>
      </c>
    </row>
    <row r="128" spans="1:13">
      <c r="A128" s="59">
        <v>0.4375</v>
      </c>
      <c r="C128" s="61">
        <v>80.56</v>
      </c>
      <c r="E128" s="66">
        <f t="shared" si="5"/>
        <v>80.56</v>
      </c>
      <c r="F128" s="60">
        <v>24</v>
      </c>
      <c r="G128" s="60">
        <v>2.4500000000000002</v>
      </c>
      <c r="H128" s="60">
        <v>7.85</v>
      </c>
      <c r="I128" s="60">
        <f t="shared" si="6"/>
        <v>34.299999999999997</v>
      </c>
      <c r="L128" s="65">
        <f t="shared" si="7"/>
        <v>0</v>
      </c>
      <c r="M128" s="54">
        <f t="shared" si="8"/>
        <v>114.86</v>
      </c>
    </row>
    <row r="129" spans="1:13">
      <c r="A129" s="59">
        <v>0.44097222222222199</v>
      </c>
      <c r="C129" s="61">
        <v>80.56</v>
      </c>
      <c r="E129" s="66">
        <f t="shared" si="5"/>
        <v>80.56</v>
      </c>
      <c r="F129" s="60">
        <v>24</v>
      </c>
      <c r="G129" s="60">
        <v>2.4500000000000002</v>
      </c>
      <c r="H129" s="60">
        <v>7.85</v>
      </c>
      <c r="I129" s="60">
        <f t="shared" si="6"/>
        <v>34.299999999999997</v>
      </c>
      <c r="L129" s="65">
        <f t="shared" si="7"/>
        <v>0</v>
      </c>
      <c r="M129" s="54">
        <f t="shared" si="8"/>
        <v>114.86</v>
      </c>
    </row>
    <row r="130" spans="1:13">
      <c r="A130" s="59">
        <v>0.44444444444444398</v>
      </c>
      <c r="C130" s="61">
        <v>80.56</v>
      </c>
      <c r="E130" s="66">
        <f t="shared" si="5"/>
        <v>80.56</v>
      </c>
      <c r="F130" s="60">
        <v>24</v>
      </c>
      <c r="G130" s="60">
        <v>2.4500000000000002</v>
      </c>
      <c r="H130" s="60">
        <v>7.85</v>
      </c>
      <c r="I130" s="60">
        <f t="shared" si="6"/>
        <v>34.299999999999997</v>
      </c>
      <c r="L130" s="65">
        <f t="shared" si="7"/>
        <v>0</v>
      </c>
      <c r="M130" s="54">
        <f t="shared" si="8"/>
        <v>114.86</v>
      </c>
    </row>
    <row r="131" spans="1:13">
      <c r="A131" s="59">
        <v>0.44791666666666702</v>
      </c>
      <c r="C131" s="61">
        <v>80.56</v>
      </c>
      <c r="E131" s="66">
        <f t="shared" ref="E131:E194" si="9">B131+C131+D131</f>
        <v>80.56</v>
      </c>
      <c r="F131" s="60">
        <v>24</v>
      </c>
      <c r="G131" s="60">
        <v>2.4500000000000002</v>
      </c>
      <c r="H131" s="60">
        <v>7.85</v>
      </c>
      <c r="I131" s="60">
        <f t="shared" ref="I131:I194" si="10">F131+G131+H131</f>
        <v>34.299999999999997</v>
      </c>
      <c r="L131" s="65">
        <f t="shared" ref="L131:L194" si="11">J131+K131</f>
        <v>0</v>
      </c>
      <c r="M131" s="54">
        <f t="shared" ref="M131:M194" si="12">L131+I131+E131</f>
        <v>114.86</v>
      </c>
    </row>
    <row r="132" spans="1:13">
      <c r="A132" s="59">
        <v>0.45138888888888901</v>
      </c>
      <c r="C132" s="61">
        <v>80.56</v>
      </c>
      <c r="E132" s="66">
        <f t="shared" si="9"/>
        <v>80.56</v>
      </c>
      <c r="F132" s="60">
        <v>24</v>
      </c>
      <c r="G132" s="60">
        <v>2.4500000000000002</v>
      </c>
      <c r="H132" s="60">
        <v>7.85</v>
      </c>
      <c r="I132" s="60">
        <f t="shared" si="10"/>
        <v>34.299999999999997</v>
      </c>
      <c r="L132" s="65">
        <f t="shared" si="11"/>
        <v>0</v>
      </c>
      <c r="M132" s="54">
        <f t="shared" si="12"/>
        <v>114.86</v>
      </c>
    </row>
    <row r="133" spans="1:13">
      <c r="A133" s="59">
        <v>0.45486111111111099</v>
      </c>
      <c r="C133" s="61">
        <v>80.56</v>
      </c>
      <c r="E133" s="66">
        <f t="shared" si="9"/>
        <v>80.56</v>
      </c>
      <c r="F133" s="60">
        <v>24</v>
      </c>
      <c r="G133" s="60">
        <v>2.4500000000000002</v>
      </c>
      <c r="H133" s="60">
        <v>7.85</v>
      </c>
      <c r="I133" s="60">
        <f t="shared" si="10"/>
        <v>34.299999999999997</v>
      </c>
      <c r="L133" s="65">
        <f t="shared" si="11"/>
        <v>0</v>
      </c>
      <c r="M133" s="54">
        <f t="shared" si="12"/>
        <v>114.86</v>
      </c>
    </row>
    <row r="134" spans="1:13">
      <c r="A134" s="59">
        <v>0.45833333333333298</v>
      </c>
      <c r="B134" s="61">
        <v>6.12</v>
      </c>
      <c r="C134" s="61">
        <v>80.56</v>
      </c>
      <c r="E134" s="66">
        <f t="shared" si="9"/>
        <v>86.68</v>
      </c>
      <c r="F134" s="60">
        <v>24</v>
      </c>
      <c r="G134" s="60">
        <v>2.4500000000000002</v>
      </c>
      <c r="H134" s="60">
        <v>7.85</v>
      </c>
      <c r="I134" s="60">
        <f t="shared" si="10"/>
        <v>34.299999999999997</v>
      </c>
      <c r="L134" s="65">
        <f t="shared" si="11"/>
        <v>0</v>
      </c>
      <c r="M134" s="54">
        <f t="shared" si="12"/>
        <v>120.98</v>
      </c>
    </row>
    <row r="135" spans="1:13">
      <c r="A135" s="59">
        <v>0.46180555555555602</v>
      </c>
      <c r="B135" s="61">
        <v>6.12</v>
      </c>
      <c r="C135" s="61">
        <v>80.56</v>
      </c>
      <c r="E135" s="66">
        <f t="shared" si="9"/>
        <v>86.68</v>
      </c>
      <c r="F135" s="60">
        <v>24</v>
      </c>
      <c r="G135" s="60">
        <v>2.4500000000000002</v>
      </c>
      <c r="H135" s="60">
        <v>7.85</v>
      </c>
      <c r="I135" s="60">
        <f t="shared" si="10"/>
        <v>34.299999999999997</v>
      </c>
      <c r="L135" s="65">
        <f t="shared" si="11"/>
        <v>0</v>
      </c>
      <c r="M135" s="54">
        <f t="shared" si="12"/>
        <v>120.98</v>
      </c>
    </row>
    <row r="136" spans="1:13">
      <c r="A136" s="59">
        <v>0.46527777777777801</v>
      </c>
      <c r="B136" s="61">
        <v>6.12</v>
      </c>
      <c r="C136" s="61">
        <v>80.56</v>
      </c>
      <c r="E136" s="66">
        <f t="shared" si="9"/>
        <v>86.68</v>
      </c>
      <c r="F136" s="60">
        <v>24</v>
      </c>
      <c r="G136" s="60">
        <v>2.4500000000000002</v>
      </c>
      <c r="H136" s="60">
        <v>7.85</v>
      </c>
      <c r="I136" s="60">
        <f t="shared" si="10"/>
        <v>34.299999999999997</v>
      </c>
      <c r="L136" s="65">
        <f t="shared" si="11"/>
        <v>0</v>
      </c>
      <c r="M136" s="54">
        <f t="shared" si="12"/>
        <v>120.98</v>
      </c>
    </row>
    <row r="137" spans="1:13">
      <c r="A137" s="59">
        <v>0.46875</v>
      </c>
      <c r="B137" s="61">
        <v>6.12</v>
      </c>
      <c r="C137" s="61">
        <v>80.56</v>
      </c>
      <c r="E137" s="66">
        <f t="shared" si="9"/>
        <v>86.68</v>
      </c>
      <c r="F137" s="60">
        <v>24</v>
      </c>
      <c r="G137" s="60">
        <v>2.4500000000000002</v>
      </c>
      <c r="H137" s="60">
        <v>7.85</v>
      </c>
      <c r="I137" s="60">
        <f t="shared" si="10"/>
        <v>34.299999999999997</v>
      </c>
      <c r="L137" s="65">
        <f t="shared" si="11"/>
        <v>0</v>
      </c>
      <c r="M137" s="54">
        <f t="shared" si="12"/>
        <v>120.98</v>
      </c>
    </row>
    <row r="138" spans="1:13">
      <c r="A138" s="59">
        <v>0.47222222222222199</v>
      </c>
      <c r="B138" s="61">
        <v>6.12</v>
      </c>
      <c r="C138" s="61">
        <v>80.56</v>
      </c>
      <c r="E138" s="66">
        <f t="shared" si="9"/>
        <v>86.68</v>
      </c>
      <c r="F138" s="60">
        <v>24</v>
      </c>
      <c r="G138" s="60">
        <v>2.4500000000000002</v>
      </c>
      <c r="H138" s="60">
        <v>7.85</v>
      </c>
      <c r="I138" s="60">
        <f t="shared" si="10"/>
        <v>34.299999999999997</v>
      </c>
      <c r="L138" s="65">
        <f t="shared" si="11"/>
        <v>0</v>
      </c>
      <c r="M138" s="54">
        <f t="shared" si="12"/>
        <v>120.98</v>
      </c>
    </row>
    <row r="139" spans="1:13">
      <c r="A139" s="59">
        <v>0.47569444444444398</v>
      </c>
      <c r="B139" s="61">
        <v>6.12</v>
      </c>
      <c r="C139" s="61">
        <v>80.56</v>
      </c>
      <c r="E139" s="66">
        <f t="shared" si="9"/>
        <v>86.68</v>
      </c>
      <c r="F139" s="60">
        <v>24</v>
      </c>
      <c r="G139" s="60">
        <v>2.4500000000000002</v>
      </c>
      <c r="H139" s="60">
        <v>7.85</v>
      </c>
      <c r="I139" s="60">
        <f t="shared" si="10"/>
        <v>34.299999999999997</v>
      </c>
      <c r="L139" s="65">
        <f t="shared" si="11"/>
        <v>0</v>
      </c>
      <c r="M139" s="54">
        <f t="shared" si="12"/>
        <v>120.98</v>
      </c>
    </row>
    <row r="140" spans="1:13">
      <c r="A140" s="59">
        <v>0.47916666666666702</v>
      </c>
      <c r="B140" s="61">
        <v>6.12</v>
      </c>
      <c r="C140" s="61">
        <v>80.56</v>
      </c>
      <c r="E140" s="66">
        <f t="shared" si="9"/>
        <v>86.68</v>
      </c>
      <c r="F140" s="60">
        <v>24</v>
      </c>
      <c r="G140" s="60">
        <v>2.4500000000000002</v>
      </c>
      <c r="H140" s="60">
        <v>7.85</v>
      </c>
      <c r="I140" s="60">
        <f t="shared" si="10"/>
        <v>34.299999999999997</v>
      </c>
      <c r="L140" s="65">
        <f t="shared" si="11"/>
        <v>0</v>
      </c>
      <c r="M140" s="54">
        <f t="shared" si="12"/>
        <v>120.98</v>
      </c>
    </row>
    <row r="141" spans="1:13">
      <c r="A141" s="59">
        <v>0.48263888888888901</v>
      </c>
      <c r="B141" s="61">
        <v>6.12</v>
      </c>
      <c r="C141" s="61">
        <v>80.56</v>
      </c>
      <c r="E141" s="66">
        <f t="shared" si="9"/>
        <v>86.68</v>
      </c>
      <c r="F141" s="60">
        <v>24</v>
      </c>
      <c r="G141" s="60">
        <v>2.4500000000000002</v>
      </c>
      <c r="H141" s="60">
        <v>7.85</v>
      </c>
      <c r="I141" s="60">
        <f t="shared" si="10"/>
        <v>34.299999999999997</v>
      </c>
      <c r="L141" s="65">
        <f t="shared" si="11"/>
        <v>0</v>
      </c>
      <c r="M141" s="54">
        <f t="shared" si="12"/>
        <v>120.98</v>
      </c>
    </row>
    <row r="142" spans="1:13">
      <c r="A142" s="59">
        <v>0.48611111111111099</v>
      </c>
      <c r="B142" s="61">
        <v>6.12</v>
      </c>
      <c r="C142" s="61">
        <v>80.56</v>
      </c>
      <c r="E142" s="66">
        <f t="shared" si="9"/>
        <v>86.68</v>
      </c>
      <c r="F142" s="60">
        <v>24</v>
      </c>
      <c r="G142" s="60">
        <v>2.4500000000000002</v>
      </c>
      <c r="H142" s="60">
        <v>7.85</v>
      </c>
      <c r="I142" s="60">
        <f t="shared" si="10"/>
        <v>34.299999999999997</v>
      </c>
      <c r="L142" s="65">
        <f t="shared" si="11"/>
        <v>0</v>
      </c>
      <c r="M142" s="54">
        <f t="shared" si="12"/>
        <v>120.98</v>
      </c>
    </row>
    <row r="143" spans="1:13">
      <c r="A143" s="59">
        <v>0.48958333333333298</v>
      </c>
      <c r="B143" s="61">
        <v>6.12</v>
      </c>
      <c r="C143" s="61">
        <v>80.56</v>
      </c>
      <c r="E143" s="66">
        <f t="shared" si="9"/>
        <v>86.68</v>
      </c>
      <c r="F143" s="60">
        <v>24</v>
      </c>
      <c r="G143" s="60">
        <v>2.4500000000000002</v>
      </c>
      <c r="H143" s="60">
        <v>7.85</v>
      </c>
      <c r="I143" s="60">
        <f t="shared" si="10"/>
        <v>34.299999999999997</v>
      </c>
      <c r="L143" s="65">
        <f t="shared" si="11"/>
        <v>0</v>
      </c>
      <c r="M143" s="54">
        <f t="shared" si="12"/>
        <v>120.98</v>
      </c>
    </row>
    <row r="144" spans="1:13">
      <c r="A144" s="59">
        <v>0.49305555555555602</v>
      </c>
      <c r="B144" s="61">
        <v>6.12</v>
      </c>
      <c r="C144" s="61">
        <v>80.56</v>
      </c>
      <c r="E144" s="66">
        <f t="shared" si="9"/>
        <v>86.68</v>
      </c>
      <c r="F144" s="60">
        <v>24</v>
      </c>
      <c r="G144" s="60">
        <v>2.4500000000000002</v>
      </c>
      <c r="H144" s="60">
        <v>7.85</v>
      </c>
      <c r="I144" s="60">
        <f t="shared" si="10"/>
        <v>34.299999999999997</v>
      </c>
      <c r="L144" s="65">
        <f t="shared" si="11"/>
        <v>0</v>
      </c>
      <c r="M144" s="54">
        <f t="shared" si="12"/>
        <v>120.98</v>
      </c>
    </row>
    <row r="145" spans="1:13">
      <c r="A145" s="59">
        <v>0.49652777777777801</v>
      </c>
      <c r="B145" s="61">
        <v>6.12</v>
      </c>
      <c r="C145" s="61">
        <v>80.56</v>
      </c>
      <c r="E145" s="66">
        <f t="shared" si="9"/>
        <v>86.68</v>
      </c>
      <c r="F145" s="60">
        <v>24</v>
      </c>
      <c r="G145" s="60">
        <v>2.4500000000000002</v>
      </c>
      <c r="H145" s="60">
        <v>7.85</v>
      </c>
      <c r="I145" s="60">
        <f t="shared" si="10"/>
        <v>34.299999999999997</v>
      </c>
      <c r="L145" s="65">
        <f t="shared" si="11"/>
        <v>0</v>
      </c>
      <c r="M145" s="54">
        <f t="shared" si="12"/>
        <v>120.98</v>
      </c>
    </row>
    <row r="146" spans="1:13">
      <c r="A146" s="59">
        <v>0.5</v>
      </c>
      <c r="B146" s="61">
        <v>6.12</v>
      </c>
      <c r="C146" s="61">
        <v>80.56</v>
      </c>
      <c r="E146" s="66">
        <f t="shared" si="9"/>
        <v>86.68</v>
      </c>
      <c r="F146" s="60">
        <v>24</v>
      </c>
      <c r="G146" s="60">
        <v>2.4500000000000002</v>
      </c>
      <c r="H146" s="60">
        <v>7.85</v>
      </c>
      <c r="I146" s="60">
        <f t="shared" si="10"/>
        <v>34.299999999999997</v>
      </c>
      <c r="L146" s="65">
        <f t="shared" si="11"/>
        <v>0</v>
      </c>
      <c r="M146" s="54">
        <f t="shared" si="12"/>
        <v>120.98</v>
      </c>
    </row>
    <row r="147" spans="1:13">
      <c r="A147" s="59">
        <v>0.50347222222222199</v>
      </c>
      <c r="C147" s="61">
        <v>80.56</v>
      </c>
      <c r="E147" s="66">
        <f t="shared" si="9"/>
        <v>80.56</v>
      </c>
      <c r="F147" s="60">
        <v>24</v>
      </c>
      <c r="G147" s="60">
        <v>2.4500000000000002</v>
      </c>
      <c r="H147" s="60">
        <v>7.85</v>
      </c>
      <c r="I147" s="60">
        <f t="shared" si="10"/>
        <v>34.299999999999997</v>
      </c>
      <c r="L147" s="65">
        <f t="shared" si="11"/>
        <v>0</v>
      </c>
      <c r="M147" s="54">
        <f t="shared" si="12"/>
        <v>114.86</v>
      </c>
    </row>
    <row r="148" spans="1:13">
      <c r="A148" s="59">
        <v>0.50694444444444398</v>
      </c>
      <c r="C148" s="61">
        <v>80.56</v>
      </c>
      <c r="E148" s="66">
        <f t="shared" si="9"/>
        <v>80.56</v>
      </c>
      <c r="F148" s="60">
        <v>24</v>
      </c>
      <c r="G148" s="60">
        <v>2.4500000000000002</v>
      </c>
      <c r="H148" s="60">
        <v>7.85</v>
      </c>
      <c r="I148" s="60">
        <f t="shared" si="10"/>
        <v>34.299999999999997</v>
      </c>
      <c r="L148" s="65">
        <f t="shared" si="11"/>
        <v>0</v>
      </c>
      <c r="M148" s="54">
        <f t="shared" si="12"/>
        <v>114.86</v>
      </c>
    </row>
    <row r="149" spans="1:13">
      <c r="A149" s="59">
        <v>0.51041666666666696</v>
      </c>
      <c r="C149" s="61">
        <v>80.56</v>
      </c>
      <c r="E149" s="66">
        <f t="shared" si="9"/>
        <v>80.56</v>
      </c>
      <c r="F149" s="60">
        <v>24</v>
      </c>
      <c r="G149" s="60">
        <v>2.4500000000000002</v>
      </c>
      <c r="H149" s="60">
        <v>7.85</v>
      </c>
      <c r="I149" s="60">
        <f t="shared" si="10"/>
        <v>34.299999999999997</v>
      </c>
      <c r="L149" s="65">
        <f t="shared" si="11"/>
        <v>0</v>
      </c>
      <c r="M149" s="54">
        <f t="shared" si="12"/>
        <v>114.86</v>
      </c>
    </row>
    <row r="150" spans="1:13">
      <c r="A150" s="59">
        <v>0.51388888888888895</v>
      </c>
      <c r="C150" s="61">
        <v>80.56</v>
      </c>
      <c r="E150" s="66">
        <f t="shared" si="9"/>
        <v>80.56</v>
      </c>
      <c r="F150" s="60">
        <v>24</v>
      </c>
      <c r="G150" s="60">
        <v>2.4500000000000002</v>
      </c>
      <c r="H150" s="60">
        <v>7.85</v>
      </c>
      <c r="I150" s="60">
        <f t="shared" si="10"/>
        <v>34.299999999999997</v>
      </c>
      <c r="L150" s="65">
        <f t="shared" si="11"/>
        <v>0</v>
      </c>
      <c r="M150" s="54">
        <f t="shared" si="12"/>
        <v>114.86</v>
      </c>
    </row>
    <row r="151" spans="1:13">
      <c r="A151" s="59">
        <v>0.51736111111111105</v>
      </c>
      <c r="C151" s="61">
        <v>80.56</v>
      </c>
      <c r="E151" s="66">
        <f t="shared" si="9"/>
        <v>80.56</v>
      </c>
      <c r="F151" s="60">
        <v>24</v>
      </c>
      <c r="G151" s="60">
        <v>2.4500000000000002</v>
      </c>
      <c r="H151" s="60">
        <v>7.85</v>
      </c>
      <c r="I151" s="60">
        <f t="shared" si="10"/>
        <v>34.299999999999997</v>
      </c>
      <c r="L151" s="65">
        <f t="shared" si="11"/>
        <v>0</v>
      </c>
      <c r="M151" s="54">
        <f t="shared" si="12"/>
        <v>114.86</v>
      </c>
    </row>
    <row r="152" spans="1:13">
      <c r="A152" s="59">
        <v>0.52083333333333304</v>
      </c>
      <c r="B152" s="61">
        <v>2.58</v>
      </c>
      <c r="C152" s="61">
        <v>80.56</v>
      </c>
      <c r="E152" s="66">
        <f t="shared" si="9"/>
        <v>83.14</v>
      </c>
      <c r="F152" s="60">
        <v>24</v>
      </c>
      <c r="G152" s="60">
        <v>2.4500000000000002</v>
      </c>
      <c r="H152" s="60">
        <v>7.85</v>
      </c>
      <c r="I152" s="60">
        <f t="shared" si="10"/>
        <v>34.299999999999997</v>
      </c>
      <c r="J152" s="65">
        <v>0.125</v>
      </c>
      <c r="L152" s="65">
        <f t="shared" si="11"/>
        <v>0.125</v>
      </c>
      <c r="M152" s="54">
        <f t="shared" si="12"/>
        <v>117.565</v>
      </c>
    </row>
    <row r="153" spans="1:13">
      <c r="A153" s="59">
        <v>0.52430555555555602</v>
      </c>
      <c r="C153" s="61">
        <v>80.56</v>
      </c>
      <c r="E153" s="66">
        <f t="shared" si="9"/>
        <v>80.56</v>
      </c>
      <c r="F153" s="60">
        <v>24</v>
      </c>
      <c r="G153" s="60">
        <v>2.4500000000000002</v>
      </c>
      <c r="H153" s="60">
        <v>7.85</v>
      </c>
      <c r="I153" s="60">
        <f t="shared" si="10"/>
        <v>34.299999999999997</v>
      </c>
      <c r="L153" s="65">
        <f t="shared" si="11"/>
        <v>0</v>
      </c>
      <c r="M153" s="54">
        <f t="shared" si="12"/>
        <v>114.86</v>
      </c>
    </row>
    <row r="154" spans="1:13">
      <c r="A154" s="59">
        <v>0.52777777777777801</v>
      </c>
      <c r="C154" s="61">
        <v>80.56</v>
      </c>
      <c r="E154" s="66">
        <f t="shared" si="9"/>
        <v>80.56</v>
      </c>
      <c r="F154" s="60">
        <v>24</v>
      </c>
      <c r="G154" s="60">
        <v>2.4500000000000002</v>
      </c>
      <c r="H154" s="60">
        <v>7.85</v>
      </c>
      <c r="I154" s="60">
        <f t="shared" si="10"/>
        <v>34.299999999999997</v>
      </c>
      <c r="L154" s="65">
        <f t="shared" si="11"/>
        <v>0</v>
      </c>
      <c r="M154" s="54">
        <f t="shared" si="12"/>
        <v>114.86</v>
      </c>
    </row>
    <row r="155" spans="1:13">
      <c r="A155" s="59">
        <v>0.53125</v>
      </c>
      <c r="C155" s="61">
        <v>80.56</v>
      </c>
      <c r="E155" s="66">
        <f t="shared" si="9"/>
        <v>80.56</v>
      </c>
      <c r="F155" s="60">
        <v>24</v>
      </c>
      <c r="G155" s="60">
        <v>2.4500000000000002</v>
      </c>
      <c r="H155" s="60">
        <v>7.85</v>
      </c>
      <c r="I155" s="60">
        <f t="shared" si="10"/>
        <v>34.299999999999997</v>
      </c>
      <c r="L155" s="65">
        <f t="shared" si="11"/>
        <v>0</v>
      </c>
      <c r="M155" s="54">
        <f t="shared" si="12"/>
        <v>114.86</v>
      </c>
    </row>
    <row r="156" spans="1:13">
      <c r="A156" s="59">
        <v>0.53472222222222199</v>
      </c>
      <c r="C156" s="61">
        <v>80.56</v>
      </c>
      <c r="E156" s="66">
        <f t="shared" si="9"/>
        <v>80.56</v>
      </c>
      <c r="F156" s="60">
        <v>24</v>
      </c>
      <c r="G156" s="60">
        <v>2.4500000000000002</v>
      </c>
      <c r="H156" s="60">
        <v>7.85</v>
      </c>
      <c r="I156" s="60">
        <f t="shared" si="10"/>
        <v>34.299999999999997</v>
      </c>
      <c r="L156" s="65">
        <f t="shared" si="11"/>
        <v>0</v>
      </c>
      <c r="M156" s="54">
        <f t="shared" si="12"/>
        <v>114.86</v>
      </c>
    </row>
    <row r="157" spans="1:13">
      <c r="A157" s="59">
        <v>0.53819444444444398</v>
      </c>
      <c r="C157" s="61">
        <v>80.56</v>
      </c>
      <c r="E157" s="66">
        <f t="shared" si="9"/>
        <v>80.56</v>
      </c>
      <c r="F157" s="60">
        <v>24</v>
      </c>
      <c r="G157" s="60">
        <v>2.4500000000000002</v>
      </c>
      <c r="H157" s="60">
        <v>7.85</v>
      </c>
      <c r="I157" s="60">
        <f t="shared" si="10"/>
        <v>34.299999999999997</v>
      </c>
      <c r="L157" s="65">
        <f t="shared" si="11"/>
        <v>0</v>
      </c>
      <c r="M157" s="54">
        <f t="shared" si="12"/>
        <v>114.86</v>
      </c>
    </row>
    <row r="158" spans="1:13">
      <c r="A158" s="59">
        <v>0.54166666666666696</v>
      </c>
      <c r="C158" s="61">
        <v>80.56</v>
      </c>
      <c r="E158" s="66">
        <f t="shared" si="9"/>
        <v>80.56</v>
      </c>
      <c r="F158" s="60">
        <v>24</v>
      </c>
      <c r="G158" s="60">
        <v>2.4500000000000002</v>
      </c>
      <c r="H158" s="60">
        <v>7.85</v>
      </c>
      <c r="I158" s="60">
        <f t="shared" si="10"/>
        <v>34.299999999999997</v>
      </c>
      <c r="L158" s="65">
        <f t="shared" si="11"/>
        <v>0</v>
      </c>
      <c r="M158" s="54">
        <f t="shared" si="12"/>
        <v>114.86</v>
      </c>
    </row>
    <row r="159" spans="1:13">
      <c r="A159" s="59">
        <v>0.54513888888888895</v>
      </c>
      <c r="C159" s="61">
        <v>80.56</v>
      </c>
      <c r="E159" s="66">
        <f t="shared" si="9"/>
        <v>80.56</v>
      </c>
      <c r="F159" s="60">
        <v>24</v>
      </c>
      <c r="G159" s="60">
        <v>2.4500000000000002</v>
      </c>
      <c r="H159" s="60">
        <v>7.85</v>
      </c>
      <c r="I159" s="60">
        <f t="shared" si="10"/>
        <v>34.299999999999997</v>
      </c>
      <c r="L159" s="65">
        <f t="shared" si="11"/>
        <v>0</v>
      </c>
      <c r="M159" s="54">
        <f t="shared" si="12"/>
        <v>114.86</v>
      </c>
    </row>
    <row r="160" spans="1:13">
      <c r="A160" s="59">
        <v>0.54861111111111105</v>
      </c>
      <c r="C160" s="61">
        <v>80.56</v>
      </c>
      <c r="E160" s="66">
        <f t="shared" si="9"/>
        <v>80.56</v>
      </c>
      <c r="F160" s="60">
        <v>24</v>
      </c>
      <c r="G160" s="60">
        <v>2.4500000000000002</v>
      </c>
      <c r="H160" s="60">
        <v>7.85</v>
      </c>
      <c r="I160" s="60">
        <f t="shared" si="10"/>
        <v>34.299999999999997</v>
      </c>
      <c r="L160" s="65">
        <f t="shared" si="11"/>
        <v>0</v>
      </c>
      <c r="M160" s="54">
        <f t="shared" si="12"/>
        <v>114.86</v>
      </c>
    </row>
    <row r="161" spans="1:13">
      <c r="A161" s="59">
        <v>0.55208333333333304</v>
      </c>
      <c r="C161" s="61">
        <v>80.56</v>
      </c>
      <c r="E161" s="66">
        <f t="shared" si="9"/>
        <v>80.56</v>
      </c>
      <c r="F161" s="60">
        <v>24</v>
      </c>
      <c r="G161" s="60">
        <v>2.4500000000000002</v>
      </c>
      <c r="H161" s="60">
        <v>7.85</v>
      </c>
      <c r="I161" s="60">
        <f t="shared" si="10"/>
        <v>34.299999999999997</v>
      </c>
      <c r="L161" s="65">
        <f t="shared" si="11"/>
        <v>0</v>
      </c>
      <c r="M161" s="54">
        <f t="shared" si="12"/>
        <v>114.86</v>
      </c>
    </row>
    <row r="162" spans="1:13">
      <c r="A162" s="59">
        <v>0.55555555555555602</v>
      </c>
      <c r="C162" s="61">
        <v>80.56</v>
      </c>
      <c r="E162" s="66">
        <f t="shared" si="9"/>
        <v>80.56</v>
      </c>
      <c r="F162" s="60">
        <v>24</v>
      </c>
      <c r="G162" s="60">
        <v>2.4500000000000002</v>
      </c>
      <c r="H162" s="60">
        <v>7.85</v>
      </c>
      <c r="I162" s="60">
        <f t="shared" si="10"/>
        <v>34.299999999999997</v>
      </c>
      <c r="L162" s="65">
        <f t="shared" si="11"/>
        <v>0</v>
      </c>
      <c r="M162" s="54">
        <f t="shared" si="12"/>
        <v>114.86</v>
      </c>
    </row>
    <row r="163" spans="1:13">
      <c r="A163" s="59">
        <v>0.55902777777777801</v>
      </c>
      <c r="C163" s="61">
        <v>80.56</v>
      </c>
      <c r="E163" s="66">
        <f t="shared" si="9"/>
        <v>80.56</v>
      </c>
      <c r="F163" s="60">
        <v>24</v>
      </c>
      <c r="G163" s="60">
        <v>2.4500000000000002</v>
      </c>
      <c r="H163" s="60">
        <v>7.85</v>
      </c>
      <c r="I163" s="60">
        <f t="shared" si="10"/>
        <v>34.299999999999997</v>
      </c>
      <c r="L163" s="65">
        <f t="shared" si="11"/>
        <v>0</v>
      </c>
      <c r="M163" s="54">
        <f t="shared" si="12"/>
        <v>114.86</v>
      </c>
    </row>
    <row r="164" spans="1:13">
      <c r="A164" s="59">
        <v>0.5625</v>
      </c>
      <c r="C164" s="61">
        <v>80.56</v>
      </c>
      <c r="E164" s="66">
        <f t="shared" si="9"/>
        <v>80.56</v>
      </c>
      <c r="F164" s="60">
        <v>24</v>
      </c>
      <c r="G164" s="60">
        <v>2.4500000000000002</v>
      </c>
      <c r="H164" s="60">
        <v>7.85</v>
      </c>
      <c r="I164" s="60">
        <f t="shared" si="10"/>
        <v>34.299999999999997</v>
      </c>
      <c r="L164" s="65">
        <f t="shared" si="11"/>
        <v>0</v>
      </c>
      <c r="M164" s="54">
        <f t="shared" si="12"/>
        <v>114.86</v>
      </c>
    </row>
    <row r="165" spans="1:13">
      <c r="A165" s="59">
        <v>0.56597222222222199</v>
      </c>
      <c r="C165" s="61">
        <v>80.56</v>
      </c>
      <c r="E165" s="66">
        <f t="shared" si="9"/>
        <v>80.56</v>
      </c>
      <c r="F165" s="60">
        <v>24</v>
      </c>
      <c r="G165" s="60">
        <v>2.4500000000000002</v>
      </c>
      <c r="H165" s="60">
        <v>7.85</v>
      </c>
      <c r="I165" s="60">
        <f t="shared" si="10"/>
        <v>34.299999999999997</v>
      </c>
      <c r="L165" s="65">
        <f t="shared" si="11"/>
        <v>0</v>
      </c>
      <c r="M165" s="54">
        <f t="shared" si="12"/>
        <v>114.86</v>
      </c>
    </row>
    <row r="166" spans="1:13">
      <c r="A166" s="59">
        <v>0.56944444444444398</v>
      </c>
      <c r="C166" s="61">
        <v>80.56</v>
      </c>
      <c r="E166" s="66">
        <f t="shared" si="9"/>
        <v>80.56</v>
      </c>
      <c r="F166" s="60">
        <v>24</v>
      </c>
      <c r="G166" s="60">
        <v>2.4500000000000002</v>
      </c>
      <c r="H166" s="60">
        <v>7.85</v>
      </c>
      <c r="I166" s="60">
        <f t="shared" si="10"/>
        <v>34.299999999999997</v>
      </c>
      <c r="L166" s="65">
        <f t="shared" si="11"/>
        <v>0</v>
      </c>
      <c r="M166" s="54">
        <f t="shared" si="12"/>
        <v>114.86</v>
      </c>
    </row>
    <row r="167" spans="1:13">
      <c r="A167" s="59">
        <v>0.57291666666666696</v>
      </c>
      <c r="C167" s="61">
        <v>80.56</v>
      </c>
      <c r="E167" s="66">
        <f t="shared" si="9"/>
        <v>80.56</v>
      </c>
      <c r="F167" s="60">
        <v>24</v>
      </c>
      <c r="G167" s="60">
        <v>2.4500000000000002</v>
      </c>
      <c r="H167" s="60">
        <v>7.85</v>
      </c>
      <c r="I167" s="60">
        <f t="shared" si="10"/>
        <v>34.299999999999997</v>
      </c>
      <c r="L167" s="65">
        <f t="shared" si="11"/>
        <v>0</v>
      </c>
      <c r="M167" s="54">
        <f t="shared" si="12"/>
        <v>114.86</v>
      </c>
    </row>
    <row r="168" spans="1:13">
      <c r="A168" s="59">
        <v>0.57638888888888895</v>
      </c>
      <c r="C168" s="61">
        <v>80.56</v>
      </c>
      <c r="E168" s="66">
        <f t="shared" si="9"/>
        <v>80.56</v>
      </c>
      <c r="F168" s="60">
        <v>24</v>
      </c>
      <c r="G168" s="60">
        <v>2.4500000000000002</v>
      </c>
      <c r="H168" s="60">
        <v>7.85</v>
      </c>
      <c r="I168" s="60">
        <f t="shared" si="10"/>
        <v>34.299999999999997</v>
      </c>
      <c r="L168" s="65">
        <f t="shared" si="11"/>
        <v>0</v>
      </c>
      <c r="M168" s="54">
        <f t="shared" si="12"/>
        <v>114.86</v>
      </c>
    </row>
    <row r="169" spans="1:13">
      <c r="A169" s="59">
        <v>0.57986111111111105</v>
      </c>
      <c r="C169" s="61">
        <v>80.56</v>
      </c>
      <c r="E169" s="66">
        <f t="shared" si="9"/>
        <v>80.56</v>
      </c>
      <c r="F169" s="60">
        <v>24</v>
      </c>
      <c r="G169" s="60">
        <v>2.4500000000000002</v>
      </c>
      <c r="H169" s="60">
        <v>7.85</v>
      </c>
      <c r="I169" s="60">
        <f t="shared" si="10"/>
        <v>34.299999999999997</v>
      </c>
      <c r="L169" s="65">
        <f t="shared" si="11"/>
        <v>0</v>
      </c>
      <c r="M169" s="54">
        <f t="shared" si="12"/>
        <v>114.86</v>
      </c>
    </row>
    <row r="170" spans="1:13">
      <c r="A170" s="59">
        <v>0.58333333333333304</v>
      </c>
      <c r="C170" s="61">
        <v>80.56</v>
      </c>
      <c r="E170" s="66">
        <f t="shared" si="9"/>
        <v>80.56</v>
      </c>
      <c r="F170" s="60">
        <v>24</v>
      </c>
      <c r="G170" s="60">
        <v>2.4500000000000002</v>
      </c>
      <c r="H170" s="60">
        <v>7.85</v>
      </c>
      <c r="I170" s="60">
        <f t="shared" si="10"/>
        <v>34.299999999999997</v>
      </c>
      <c r="L170" s="65">
        <f t="shared" si="11"/>
        <v>0</v>
      </c>
      <c r="M170" s="54">
        <f t="shared" si="12"/>
        <v>114.86</v>
      </c>
    </row>
    <row r="171" spans="1:13">
      <c r="A171" s="59">
        <v>0.58680555555555503</v>
      </c>
      <c r="C171" s="61">
        <v>80.56</v>
      </c>
      <c r="E171" s="66">
        <f t="shared" si="9"/>
        <v>80.56</v>
      </c>
      <c r="F171" s="60">
        <v>24</v>
      </c>
      <c r="G171" s="60">
        <v>2.4500000000000002</v>
      </c>
      <c r="H171" s="60">
        <v>7.85</v>
      </c>
      <c r="I171" s="60">
        <f t="shared" si="10"/>
        <v>34.299999999999997</v>
      </c>
      <c r="L171" s="65">
        <f t="shared" si="11"/>
        <v>0</v>
      </c>
      <c r="M171" s="54">
        <f t="shared" si="12"/>
        <v>114.86</v>
      </c>
    </row>
    <row r="172" spans="1:13">
      <c r="A172" s="59">
        <v>0.59027777777777801</v>
      </c>
      <c r="C172" s="61">
        <v>80.56</v>
      </c>
      <c r="E172" s="66">
        <f t="shared" si="9"/>
        <v>80.56</v>
      </c>
      <c r="F172" s="60">
        <v>24</v>
      </c>
      <c r="G172" s="60">
        <v>2.4500000000000002</v>
      </c>
      <c r="H172" s="60">
        <v>7.85</v>
      </c>
      <c r="I172" s="60">
        <f t="shared" si="10"/>
        <v>34.299999999999997</v>
      </c>
      <c r="L172" s="65">
        <f t="shared" si="11"/>
        <v>0</v>
      </c>
      <c r="M172" s="54">
        <f t="shared" si="12"/>
        <v>114.86</v>
      </c>
    </row>
    <row r="173" spans="1:13">
      <c r="A173" s="59">
        <v>0.59375</v>
      </c>
      <c r="C173" s="61">
        <v>80.56</v>
      </c>
      <c r="E173" s="66">
        <f t="shared" si="9"/>
        <v>80.56</v>
      </c>
      <c r="F173" s="60">
        <v>24</v>
      </c>
      <c r="G173" s="60">
        <v>2.4500000000000002</v>
      </c>
      <c r="H173" s="60">
        <v>7.85</v>
      </c>
      <c r="I173" s="60">
        <f t="shared" si="10"/>
        <v>34.299999999999997</v>
      </c>
      <c r="L173" s="65">
        <f t="shared" si="11"/>
        <v>0</v>
      </c>
      <c r="M173" s="54">
        <f t="shared" si="12"/>
        <v>114.86</v>
      </c>
    </row>
    <row r="174" spans="1:13">
      <c r="A174" s="59">
        <v>0.59722222222222199</v>
      </c>
      <c r="C174" s="61">
        <v>80.56</v>
      </c>
      <c r="E174" s="66">
        <f t="shared" si="9"/>
        <v>80.56</v>
      </c>
      <c r="F174" s="60">
        <v>24</v>
      </c>
      <c r="G174" s="60">
        <v>2.4500000000000002</v>
      </c>
      <c r="H174" s="60">
        <v>7.85</v>
      </c>
      <c r="I174" s="60">
        <f t="shared" si="10"/>
        <v>34.299999999999997</v>
      </c>
      <c r="L174" s="65">
        <f t="shared" si="11"/>
        <v>0</v>
      </c>
      <c r="M174" s="54">
        <f t="shared" si="12"/>
        <v>114.86</v>
      </c>
    </row>
    <row r="175" spans="1:13">
      <c r="A175" s="59">
        <v>0.60069444444444398</v>
      </c>
      <c r="C175" s="61">
        <v>80.56</v>
      </c>
      <c r="E175" s="66">
        <f t="shared" si="9"/>
        <v>80.56</v>
      </c>
      <c r="F175" s="60">
        <v>24</v>
      </c>
      <c r="G175" s="60">
        <v>2.4500000000000002</v>
      </c>
      <c r="H175" s="60">
        <v>7.85</v>
      </c>
      <c r="I175" s="60">
        <f t="shared" si="10"/>
        <v>34.299999999999997</v>
      </c>
      <c r="L175" s="65">
        <f t="shared" si="11"/>
        <v>0</v>
      </c>
      <c r="M175" s="54">
        <f t="shared" si="12"/>
        <v>114.86</v>
      </c>
    </row>
    <row r="176" spans="1:13">
      <c r="A176" s="59">
        <v>0.60416666666666696</v>
      </c>
      <c r="C176" s="61">
        <v>80.56</v>
      </c>
      <c r="E176" s="66">
        <f t="shared" si="9"/>
        <v>80.56</v>
      </c>
      <c r="F176" s="60">
        <v>24</v>
      </c>
      <c r="G176" s="60">
        <v>2.4500000000000002</v>
      </c>
      <c r="H176" s="60">
        <v>7.85</v>
      </c>
      <c r="I176" s="60">
        <f t="shared" si="10"/>
        <v>34.299999999999997</v>
      </c>
      <c r="L176" s="65">
        <f t="shared" si="11"/>
        <v>0</v>
      </c>
      <c r="M176" s="54">
        <f t="shared" si="12"/>
        <v>114.86</v>
      </c>
    </row>
    <row r="177" spans="1:13">
      <c r="A177" s="59">
        <v>0.60763888888888895</v>
      </c>
      <c r="C177" s="61">
        <v>80.56</v>
      </c>
      <c r="E177" s="66">
        <f t="shared" si="9"/>
        <v>80.56</v>
      </c>
      <c r="F177" s="60">
        <v>24</v>
      </c>
      <c r="G177" s="60">
        <v>2.4500000000000002</v>
      </c>
      <c r="H177" s="60">
        <v>7.85</v>
      </c>
      <c r="I177" s="60">
        <f t="shared" si="10"/>
        <v>34.299999999999997</v>
      </c>
      <c r="L177" s="65">
        <f t="shared" si="11"/>
        <v>0</v>
      </c>
      <c r="M177" s="54">
        <f t="shared" si="12"/>
        <v>114.86</v>
      </c>
    </row>
    <row r="178" spans="1:13">
      <c r="A178" s="59">
        <v>0.61111111111111105</v>
      </c>
      <c r="C178" s="61">
        <v>80.56</v>
      </c>
      <c r="E178" s="66">
        <f t="shared" si="9"/>
        <v>80.56</v>
      </c>
      <c r="F178" s="60">
        <v>24</v>
      </c>
      <c r="G178" s="60">
        <v>2.4500000000000002</v>
      </c>
      <c r="H178" s="60">
        <v>7.85</v>
      </c>
      <c r="I178" s="60">
        <f t="shared" si="10"/>
        <v>34.299999999999997</v>
      </c>
      <c r="L178" s="65">
        <f t="shared" si="11"/>
        <v>0</v>
      </c>
      <c r="M178" s="54">
        <f t="shared" si="12"/>
        <v>114.86</v>
      </c>
    </row>
    <row r="179" spans="1:13">
      <c r="A179" s="59">
        <v>0.61458333333333304</v>
      </c>
      <c r="C179" s="61">
        <v>80.56</v>
      </c>
      <c r="E179" s="66">
        <f t="shared" si="9"/>
        <v>80.56</v>
      </c>
      <c r="F179" s="60">
        <v>24</v>
      </c>
      <c r="G179" s="60">
        <v>2.4500000000000002</v>
      </c>
      <c r="H179" s="60">
        <v>7.85</v>
      </c>
      <c r="I179" s="60">
        <f t="shared" si="10"/>
        <v>34.299999999999997</v>
      </c>
      <c r="L179" s="65">
        <f t="shared" si="11"/>
        <v>0</v>
      </c>
      <c r="M179" s="54">
        <f t="shared" si="12"/>
        <v>114.86</v>
      </c>
    </row>
    <row r="180" spans="1:13">
      <c r="A180" s="59">
        <v>0.61805555555555503</v>
      </c>
      <c r="C180" s="61">
        <v>80.56</v>
      </c>
      <c r="E180" s="66">
        <f t="shared" si="9"/>
        <v>80.56</v>
      </c>
      <c r="F180" s="60">
        <v>24</v>
      </c>
      <c r="G180" s="60">
        <v>2.4500000000000002</v>
      </c>
      <c r="H180" s="60">
        <v>7.85</v>
      </c>
      <c r="I180" s="60">
        <f t="shared" si="10"/>
        <v>34.299999999999997</v>
      </c>
      <c r="L180" s="65">
        <f t="shared" si="11"/>
        <v>0</v>
      </c>
      <c r="M180" s="54">
        <f t="shared" si="12"/>
        <v>114.86</v>
      </c>
    </row>
    <row r="181" spans="1:13">
      <c r="A181" s="59">
        <v>0.62152777777777801</v>
      </c>
      <c r="C181" s="61">
        <v>80.56</v>
      </c>
      <c r="E181" s="66">
        <f t="shared" si="9"/>
        <v>80.56</v>
      </c>
      <c r="F181" s="60">
        <v>24</v>
      </c>
      <c r="G181" s="60">
        <v>2.4500000000000002</v>
      </c>
      <c r="H181" s="60">
        <v>7.85</v>
      </c>
      <c r="I181" s="60">
        <f t="shared" si="10"/>
        <v>34.299999999999997</v>
      </c>
      <c r="L181" s="65">
        <f t="shared" si="11"/>
        <v>0</v>
      </c>
      <c r="M181" s="54">
        <f t="shared" si="12"/>
        <v>114.86</v>
      </c>
    </row>
    <row r="182" spans="1:13">
      <c r="A182" s="59">
        <v>0.625</v>
      </c>
      <c r="C182" s="61">
        <v>80.56</v>
      </c>
      <c r="E182" s="66">
        <f t="shared" si="9"/>
        <v>80.56</v>
      </c>
      <c r="F182" s="60">
        <v>24</v>
      </c>
      <c r="G182" s="60">
        <v>2.4500000000000002</v>
      </c>
      <c r="H182" s="60">
        <v>7.85</v>
      </c>
      <c r="I182" s="60">
        <f t="shared" si="10"/>
        <v>34.299999999999997</v>
      </c>
      <c r="L182" s="65">
        <f t="shared" si="11"/>
        <v>0</v>
      </c>
      <c r="M182" s="54">
        <f t="shared" si="12"/>
        <v>114.86</v>
      </c>
    </row>
    <row r="183" spans="1:13">
      <c r="A183" s="59">
        <v>0.62847222222222199</v>
      </c>
      <c r="C183" s="61">
        <v>80.56</v>
      </c>
      <c r="E183" s="66">
        <f t="shared" si="9"/>
        <v>80.56</v>
      </c>
      <c r="F183" s="60">
        <v>24</v>
      </c>
      <c r="G183" s="60">
        <v>2.4500000000000002</v>
      </c>
      <c r="H183" s="60">
        <v>7.85</v>
      </c>
      <c r="I183" s="60">
        <f t="shared" si="10"/>
        <v>34.299999999999997</v>
      </c>
      <c r="L183" s="65">
        <f t="shared" si="11"/>
        <v>0</v>
      </c>
      <c r="M183" s="54">
        <f t="shared" si="12"/>
        <v>114.86</v>
      </c>
    </row>
    <row r="184" spans="1:13">
      <c r="A184" s="59">
        <v>0.63194444444444398</v>
      </c>
      <c r="C184" s="61">
        <v>80.56</v>
      </c>
      <c r="E184" s="66">
        <f t="shared" si="9"/>
        <v>80.56</v>
      </c>
      <c r="F184" s="60">
        <v>24</v>
      </c>
      <c r="G184" s="60">
        <v>2.4500000000000002</v>
      </c>
      <c r="H184" s="60">
        <v>7.85</v>
      </c>
      <c r="I184" s="60">
        <f t="shared" si="10"/>
        <v>34.299999999999997</v>
      </c>
      <c r="L184" s="65">
        <f t="shared" si="11"/>
        <v>0</v>
      </c>
      <c r="M184" s="54">
        <f t="shared" si="12"/>
        <v>114.86</v>
      </c>
    </row>
    <row r="185" spans="1:13">
      <c r="A185" s="59">
        <v>0.63541666666666696</v>
      </c>
      <c r="C185" s="61">
        <v>80.56</v>
      </c>
      <c r="E185" s="66">
        <f t="shared" si="9"/>
        <v>80.56</v>
      </c>
      <c r="F185" s="60">
        <v>24</v>
      </c>
      <c r="G185" s="60">
        <v>2.4500000000000002</v>
      </c>
      <c r="H185" s="60">
        <v>7.85</v>
      </c>
      <c r="I185" s="60">
        <f t="shared" si="10"/>
        <v>34.299999999999997</v>
      </c>
      <c r="L185" s="65">
        <f t="shared" si="11"/>
        <v>0</v>
      </c>
      <c r="M185" s="54">
        <f t="shared" si="12"/>
        <v>114.86</v>
      </c>
    </row>
    <row r="186" spans="1:13">
      <c r="A186" s="59">
        <v>0.63888888888888895</v>
      </c>
      <c r="C186" s="61">
        <v>80.56</v>
      </c>
      <c r="E186" s="66">
        <f t="shared" si="9"/>
        <v>80.56</v>
      </c>
      <c r="F186" s="60">
        <v>24</v>
      </c>
      <c r="G186" s="60">
        <v>2.4500000000000002</v>
      </c>
      <c r="H186" s="60">
        <v>7.85</v>
      </c>
      <c r="I186" s="60">
        <f t="shared" si="10"/>
        <v>34.299999999999997</v>
      </c>
      <c r="L186" s="65">
        <f t="shared" si="11"/>
        <v>0</v>
      </c>
      <c r="M186" s="54">
        <f t="shared" si="12"/>
        <v>114.86</v>
      </c>
    </row>
    <row r="187" spans="1:13">
      <c r="A187" s="59">
        <v>0.64236111111111105</v>
      </c>
      <c r="C187" s="61">
        <v>80.56</v>
      </c>
      <c r="E187" s="66">
        <f t="shared" si="9"/>
        <v>80.56</v>
      </c>
      <c r="F187" s="60">
        <v>24</v>
      </c>
      <c r="G187" s="60">
        <v>2.4500000000000002</v>
      </c>
      <c r="H187" s="60">
        <v>7.85</v>
      </c>
      <c r="I187" s="60">
        <f t="shared" si="10"/>
        <v>34.299999999999997</v>
      </c>
      <c r="L187" s="65">
        <f t="shared" si="11"/>
        <v>0</v>
      </c>
      <c r="M187" s="54">
        <f t="shared" si="12"/>
        <v>114.86</v>
      </c>
    </row>
    <row r="188" spans="1:13">
      <c r="A188" s="59">
        <v>0.64583333333333304</v>
      </c>
      <c r="C188" s="61">
        <v>80.56</v>
      </c>
      <c r="E188" s="66">
        <f t="shared" si="9"/>
        <v>80.56</v>
      </c>
      <c r="F188" s="60">
        <v>24</v>
      </c>
      <c r="G188" s="60">
        <v>2.4500000000000002</v>
      </c>
      <c r="H188" s="60">
        <v>7.85</v>
      </c>
      <c r="I188" s="60">
        <f t="shared" si="10"/>
        <v>34.299999999999997</v>
      </c>
      <c r="L188" s="65">
        <f t="shared" si="11"/>
        <v>0</v>
      </c>
      <c r="M188" s="54">
        <f t="shared" si="12"/>
        <v>114.86</v>
      </c>
    </row>
    <row r="189" spans="1:13">
      <c r="A189" s="59">
        <v>0.64930555555555503</v>
      </c>
      <c r="C189" s="61">
        <v>80.56</v>
      </c>
      <c r="E189" s="66">
        <f t="shared" si="9"/>
        <v>80.56</v>
      </c>
      <c r="F189" s="60">
        <v>24</v>
      </c>
      <c r="G189" s="60">
        <v>2.4500000000000002</v>
      </c>
      <c r="H189" s="60">
        <v>7.85</v>
      </c>
      <c r="I189" s="60">
        <f t="shared" si="10"/>
        <v>34.299999999999997</v>
      </c>
      <c r="L189" s="65">
        <f t="shared" si="11"/>
        <v>0</v>
      </c>
      <c r="M189" s="54">
        <f t="shared" si="12"/>
        <v>114.86</v>
      </c>
    </row>
    <row r="190" spans="1:13">
      <c r="A190" s="59">
        <v>0.65277777777777801</v>
      </c>
      <c r="C190" s="61">
        <v>80.56</v>
      </c>
      <c r="E190" s="66">
        <f t="shared" si="9"/>
        <v>80.56</v>
      </c>
      <c r="F190" s="60">
        <v>24</v>
      </c>
      <c r="G190" s="60">
        <v>2.4500000000000002</v>
      </c>
      <c r="H190" s="60">
        <v>7.85</v>
      </c>
      <c r="I190" s="60">
        <f t="shared" si="10"/>
        <v>34.299999999999997</v>
      </c>
      <c r="L190" s="65">
        <f t="shared" si="11"/>
        <v>0</v>
      </c>
      <c r="M190" s="54">
        <f t="shared" si="12"/>
        <v>114.86</v>
      </c>
    </row>
    <row r="191" spans="1:13">
      <c r="A191" s="59">
        <v>0.65625</v>
      </c>
      <c r="C191" s="61">
        <v>80.56</v>
      </c>
      <c r="E191" s="66">
        <f t="shared" si="9"/>
        <v>80.56</v>
      </c>
      <c r="F191" s="60">
        <v>24</v>
      </c>
      <c r="G191" s="60">
        <v>2.4500000000000002</v>
      </c>
      <c r="H191" s="60">
        <v>7.85</v>
      </c>
      <c r="I191" s="60">
        <f t="shared" si="10"/>
        <v>34.299999999999997</v>
      </c>
      <c r="L191" s="65">
        <f t="shared" si="11"/>
        <v>0</v>
      </c>
      <c r="M191" s="54">
        <f t="shared" si="12"/>
        <v>114.86</v>
      </c>
    </row>
    <row r="192" spans="1:13">
      <c r="A192" s="59">
        <v>0.65972222222222199</v>
      </c>
      <c r="C192" s="61">
        <v>80.56</v>
      </c>
      <c r="E192" s="66">
        <f t="shared" si="9"/>
        <v>80.56</v>
      </c>
      <c r="F192" s="60">
        <v>24</v>
      </c>
      <c r="G192" s="60">
        <v>2.4500000000000002</v>
      </c>
      <c r="H192" s="60">
        <v>7.85</v>
      </c>
      <c r="I192" s="60">
        <f t="shared" si="10"/>
        <v>34.299999999999997</v>
      </c>
      <c r="L192" s="65">
        <f t="shared" si="11"/>
        <v>0</v>
      </c>
      <c r="M192" s="54">
        <f t="shared" si="12"/>
        <v>114.86</v>
      </c>
    </row>
    <row r="193" spans="1:13">
      <c r="A193" s="59">
        <v>0.66319444444444398</v>
      </c>
      <c r="C193" s="61">
        <v>80.56</v>
      </c>
      <c r="E193" s="66">
        <f t="shared" si="9"/>
        <v>80.56</v>
      </c>
      <c r="F193" s="60">
        <v>24</v>
      </c>
      <c r="G193" s="60">
        <v>2.4500000000000002</v>
      </c>
      <c r="H193" s="60">
        <v>7.85</v>
      </c>
      <c r="I193" s="60">
        <f t="shared" si="10"/>
        <v>34.299999999999997</v>
      </c>
      <c r="L193" s="65">
        <f t="shared" si="11"/>
        <v>0</v>
      </c>
      <c r="M193" s="54">
        <f t="shared" si="12"/>
        <v>114.86</v>
      </c>
    </row>
    <row r="194" spans="1:13">
      <c r="A194" s="59">
        <v>0.66666666666666696</v>
      </c>
      <c r="C194" s="61">
        <v>80.56</v>
      </c>
      <c r="E194" s="66">
        <f t="shared" si="9"/>
        <v>80.56</v>
      </c>
      <c r="F194" s="60">
        <v>24</v>
      </c>
      <c r="G194" s="60">
        <v>2.4500000000000002</v>
      </c>
      <c r="H194" s="60">
        <v>7.85</v>
      </c>
      <c r="I194" s="60">
        <f t="shared" si="10"/>
        <v>34.299999999999997</v>
      </c>
      <c r="L194" s="65">
        <f t="shared" si="11"/>
        <v>0</v>
      </c>
      <c r="M194" s="54">
        <f t="shared" si="12"/>
        <v>114.86</v>
      </c>
    </row>
    <row r="195" spans="1:13">
      <c r="A195" s="59">
        <v>0.67013888888888895</v>
      </c>
      <c r="C195" s="61">
        <v>80.56</v>
      </c>
      <c r="E195" s="66">
        <f t="shared" ref="E195:E258" si="13">B195+C195+D195</f>
        <v>80.56</v>
      </c>
      <c r="F195" s="60">
        <v>24</v>
      </c>
      <c r="G195" s="60">
        <v>2.4500000000000002</v>
      </c>
      <c r="H195" s="60">
        <v>7.85</v>
      </c>
      <c r="I195" s="60">
        <f t="shared" ref="I195:I258" si="14">F195+G195+H195</f>
        <v>34.299999999999997</v>
      </c>
      <c r="L195" s="65">
        <f t="shared" ref="L195:L258" si="15">J195+K195</f>
        <v>0</v>
      </c>
      <c r="M195" s="54">
        <f t="shared" ref="M195:M258" si="16">L195+I195+E195</f>
        <v>114.86</v>
      </c>
    </row>
    <row r="196" spans="1:13">
      <c r="A196" s="59">
        <v>0.67361111111111105</v>
      </c>
      <c r="C196" s="61">
        <v>80.56</v>
      </c>
      <c r="E196" s="66">
        <f t="shared" si="13"/>
        <v>80.56</v>
      </c>
      <c r="F196" s="60">
        <v>24</v>
      </c>
      <c r="G196" s="60">
        <v>2.4500000000000002</v>
      </c>
      <c r="H196" s="60">
        <v>7.85</v>
      </c>
      <c r="I196" s="60">
        <f t="shared" si="14"/>
        <v>34.299999999999997</v>
      </c>
      <c r="L196" s="65">
        <f t="shared" si="15"/>
        <v>0</v>
      </c>
      <c r="M196" s="54">
        <f t="shared" si="16"/>
        <v>114.86</v>
      </c>
    </row>
    <row r="197" spans="1:13">
      <c r="A197" s="59">
        <v>0.67708333333333304</v>
      </c>
      <c r="C197" s="61">
        <v>80.56</v>
      </c>
      <c r="E197" s="66">
        <f t="shared" si="13"/>
        <v>80.56</v>
      </c>
      <c r="F197" s="60">
        <v>24</v>
      </c>
      <c r="G197" s="60">
        <v>2.4500000000000002</v>
      </c>
      <c r="H197" s="60">
        <v>7.85</v>
      </c>
      <c r="I197" s="60">
        <f t="shared" si="14"/>
        <v>34.299999999999997</v>
      </c>
      <c r="L197" s="65">
        <f t="shared" si="15"/>
        <v>0</v>
      </c>
      <c r="M197" s="54">
        <f t="shared" si="16"/>
        <v>114.86</v>
      </c>
    </row>
    <row r="198" spans="1:13">
      <c r="A198" s="59">
        <v>0.68055555555555503</v>
      </c>
      <c r="C198" s="61">
        <v>80.56</v>
      </c>
      <c r="E198" s="66">
        <f t="shared" si="13"/>
        <v>80.56</v>
      </c>
      <c r="F198" s="60">
        <v>24</v>
      </c>
      <c r="G198" s="60">
        <v>2.4500000000000002</v>
      </c>
      <c r="H198" s="60">
        <v>7.85</v>
      </c>
      <c r="I198" s="60">
        <f t="shared" si="14"/>
        <v>34.299999999999997</v>
      </c>
      <c r="L198" s="65">
        <f t="shared" si="15"/>
        <v>0</v>
      </c>
      <c r="M198" s="54">
        <f t="shared" si="16"/>
        <v>114.86</v>
      </c>
    </row>
    <row r="199" spans="1:13">
      <c r="A199" s="59">
        <v>0.68402777777777801</v>
      </c>
      <c r="C199" s="61">
        <v>80.56</v>
      </c>
      <c r="E199" s="66">
        <f t="shared" si="13"/>
        <v>80.56</v>
      </c>
      <c r="F199" s="60">
        <v>24</v>
      </c>
      <c r="G199" s="60">
        <v>2.4500000000000002</v>
      </c>
      <c r="H199" s="60">
        <v>7.85</v>
      </c>
      <c r="I199" s="60">
        <f t="shared" si="14"/>
        <v>34.299999999999997</v>
      </c>
      <c r="L199" s="65">
        <f t="shared" si="15"/>
        <v>0</v>
      </c>
      <c r="M199" s="54">
        <f t="shared" si="16"/>
        <v>114.86</v>
      </c>
    </row>
    <row r="200" spans="1:13">
      <c r="A200" s="59">
        <v>0.6875</v>
      </c>
      <c r="C200" s="61">
        <v>80.56</v>
      </c>
      <c r="E200" s="66">
        <f t="shared" si="13"/>
        <v>80.56</v>
      </c>
      <c r="F200" s="60">
        <v>24</v>
      </c>
      <c r="G200" s="60">
        <v>2.4500000000000002</v>
      </c>
      <c r="H200" s="60">
        <v>7.85</v>
      </c>
      <c r="I200" s="60">
        <f t="shared" si="14"/>
        <v>34.299999999999997</v>
      </c>
      <c r="L200" s="65">
        <f t="shared" si="15"/>
        <v>0</v>
      </c>
      <c r="M200" s="54">
        <f t="shared" si="16"/>
        <v>114.86</v>
      </c>
    </row>
    <row r="201" spans="1:13">
      <c r="A201" s="59">
        <v>0.69097222222222199</v>
      </c>
      <c r="C201" s="61">
        <v>80.56</v>
      </c>
      <c r="E201" s="66">
        <f t="shared" si="13"/>
        <v>80.56</v>
      </c>
      <c r="F201" s="60">
        <v>24</v>
      </c>
      <c r="G201" s="60">
        <v>2.4500000000000002</v>
      </c>
      <c r="H201" s="60">
        <v>7.85</v>
      </c>
      <c r="I201" s="60">
        <f t="shared" si="14"/>
        <v>34.299999999999997</v>
      </c>
      <c r="L201" s="65">
        <f t="shared" si="15"/>
        <v>0</v>
      </c>
      <c r="M201" s="54">
        <f t="shared" si="16"/>
        <v>114.86</v>
      </c>
    </row>
    <row r="202" spans="1:13">
      <c r="A202" s="59">
        <v>0.69444444444444398</v>
      </c>
      <c r="C202" s="61">
        <v>80.56</v>
      </c>
      <c r="E202" s="66">
        <f t="shared" si="13"/>
        <v>80.56</v>
      </c>
      <c r="F202" s="60">
        <v>24</v>
      </c>
      <c r="G202" s="60">
        <v>2.4500000000000002</v>
      </c>
      <c r="H202" s="60">
        <v>7.85</v>
      </c>
      <c r="I202" s="60">
        <f t="shared" si="14"/>
        <v>34.299999999999997</v>
      </c>
      <c r="L202" s="65">
        <f t="shared" si="15"/>
        <v>0</v>
      </c>
      <c r="M202" s="54">
        <f t="shared" si="16"/>
        <v>114.86</v>
      </c>
    </row>
    <row r="203" spans="1:13">
      <c r="A203" s="59">
        <v>0.69791666666666696</v>
      </c>
      <c r="C203" s="61">
        <v>80.56</v>
      </c>
      <c r="E203" s="66">
        <f t="shared" si="13"/>
        <v>80.56</v>
      </c>
      <c r="F203" s="60">
        <v>24</v>
      </c>
      <c r="G203" s="60">
        <v>2.4500000000000002</v>
      </c>
      <c r="H203" s="60">
        <v>7.85</v>
      </c>
      <c r="I203" s="60">
        <f t="shared" si="14"/>
        <v>34.299999999999997</v>
      </c>
      <c r="L203" s="65">
        <f t="shared" si="15"/>
        <v>0</v>
      </c>
      <c r="M203" s="54">
        <f t="shared" si="16"/>
        <v>114.86</v>
      </c>
    </row>
    <row r="204" spans="1:13">
      <c r="A204" s="59">
        <v>0.70138888888888895</v>
      </c>
      <c r="C204" s="61">
        <v>80.56</v>
      </c>
      <c r="E204" s="66">
        <f t="shared" si="13"/>
        <v>80.56</v>
      </c>
      <c r="F204" s="60">
        <v>24</v>
      </c>
      <c r="G204" s="60">
        <v>2.4500000000000002</v>
      </c>
      <c r="H204" s="60">
        <v>7.85</v>
      </c>
      <c r="I204" s="60">
        <f t="shared" si="14"/>
        <v>34.299999999999997</v>
      </c>
      <c r="L204" s="65">
        <f t="shared" si="15"/>
        <v>0</v>
      </c>
      <c r="M204" s="54">
        <f t="shared" si="16"/>
        <v>114.86</v>
      </c>
    </row>
    <row r="205" spans="1:13">
      <c r="A205" s="59">
        <v>0.70486111111111105</v>
      </c>
      <c r="C205" s="61">
        <v>80.56</v>
      </c>
      <c r="E205" s="66">
        <f t="shared" si="13"/>
        <v>80.56</v>
      </c>
      <c r="F205" s="60">
        <v>24</v>
      </c>
      <c r="G205" s="60">
        <v>2.4500000000000002</v>
      </c>
      <c r="H205" s="60">
        <v>7.85</v>
      </c>
      <c r="I205" s="60">
        <f t="shared" si="14"/>
        <v>34.299999999999997</v>
      </c>
      <c r="L205" s="65">
        <f t="shared" si="15"/>
        <v>0</v>
      </c>
      <c r="M205" s="54">
        <f t="shared" si="16"/>
        <v>114.86</v>
      </c>
    </row>
    <row r="206" spans="1:13">
      <c r="A206" s="59">
        <v>0.70833333333333304</v>
      </c>
      <c r="C206" s="61">
        <v>80.56</v>
      </c>
      <c r="E206" s="66">
        <f t="shared" si="13"/>
        <v>80.56</v>
      </c>
      <c r="F206" s="60">
        <v>24</v>
      </c>
      <c r="G206" s="60">
        <v>2.4500000000000002</v>
      </c>
      <c r="H206" s="60">
        <v>7.85</v>
      </c>
      <c r="I206" s="60">
        <f t="shared" si="14"/>
        <v>34.299999999999997</v>
      </c>
      <c r="L206" s="65">
        <f t="shared" si="15"/>
        <v>0</v>
      </c>
      <c r="M206" s="54">
        <f t="shared" si="16"/>
        <v>114.86</v>
      </c>
    </row>
    <row r="207" spans="1:13">
      <c r="A207" s="59">
        <v>0.71180555555555503</v>
      </c>
      <c r="C207" s="61">
        <v>80.56</v>
      </c>
      <c r="E207" s="66">
        <f t="shared" si="13"/>
        <v>80.56</v>
      </c>
      <c r="F207" s="60">
        <v>24</v>
      </c>
      <c r="H207" s="60">
        <v>7.85</v>
      </c>
      <c r="I207" s="60">
        <f t="shared" si="14"/>
        <v>31.85</v>
      </c>
      <c r="L207" s="65">
        <f t="shared" si="15"/>
        <v>0</v>
      </c>
      <c r="M207" s="54">
        <f t="shared" si="16"/>
        <v>112.41</v>
      </c>
    </row>
    <row r="208" spans="1:13">
      <c r="A208" s="59">
        <v>0.71527777777777801</v>
      </c>
      <c r="C208" s="61">
        <v>80.56</v>
      </c>
      <c r="E208" s="66">
        <f t="shared" si="13"/>
        <v>80.56</v>
      </c>
      <c r="F208" s="60">
        <v>24</v>
      </c>
      <c r="H208" s="60">
        <v>7.85</v>
      </c>
      <c r="I208" s="60">
        <f t="shared" si="14"/>
        <v>31.85</v>
      </c>
      <c r="L208" s="65">
        <f t="shared" si="15"/>
        <v>0</v>
      </c>
      <c r="M208" s="54">
        <f t="shared" si="16"/>
        <v>112.41</v>
      </c>
    </row>
    <row r="209" spans="1:13">
      <c r="A209" s="59">
        <v>0.71875</v>
      </c>
      <c r="C209" s="61">
        <v>80.56</v>
      </c>
      <c r="E209" s="66">
        <f t="shared" si="13"/>
        <v>80.56</v>
      </c>
      <c r="F209" s="60">
        <v>24</v>
      </c>
      <c r="H209" s="60">
        <v>7.85</v>
      </c>
      <c r="I209" s="60">
        <f t="shared" si="14"/>
        <v>31.85</v>
      </c>
      <c r="L209" s="65">
        <f t="shared" si="15"/>
        <v>0</v>
      </c>
      <c r="M209" s="54">
        <f t="shared" si="16"/>
        <v>112.41</v>
      </c>
    </row>
    <row r="210" spans="1:13">
      <c r="A210" s="59">
        <v>0.72222222222222199</v>
      </c>
      <c r="C210" s="61">
        <v>80.56</v>
      </c>
      <c r="E210" s="66">
        <f t="shared" si="13"/>
        <v>80.56</v>
      </c>
      <c r="F210" s="60">
        <v>24</v>
      </c>
      <c r="H210" s="60">
        <v>7.85</v>
      </c>
      <c r="I210" s="60">
        <f t="shared" si="14"/>
        <v>31.85</v>
      </c>
      <c r="L210" s="65">
        <f t="shared" si="15"/>
        <v>0</v>
      </c>
      <c r="M210" s="54">
        <f t="shared" si="16"/>
        <v>112.41</v>
      </c>
    </row>
    <row r="211" spans="1:13">
      <c r="A211" s="59">
        <v>0.72569444444444398</v>
      </c>
      <c r="C211" s="61">
        <v>80.56</v>
      </c>
      <c r="E211" s="66">
        <f t="shared" si="13"/>
        <v>80.56</v>
      </c>
      <c r="F211" s="60">
        <v>24</v>
      </c>
      <c r="H211" s="60">
        <v>7.85</v>
      </c>
      <c r="I211" s="60">
        <f t="shared" si="14"/>
        <v>31.85</v>
      </c>
      <c r="L211" s="65">
        <f t="shared" si="15"/>
        <v>0</v>
      </c>
      <c r="M211" s="54">
        <f t="shared" si="16"/>
        <v>112.41</v>
      </c>
    </row>
    <row r="212" spans="1:13">
      <c r="A212" s="59">
        <v>0.72916666666666696</v>
      </c>
      <c r="C212" s="61">
        <v>80.56</v>
      </c>
      <c r="E212" s="66">
        <f t="shared" si="13"/>
        <v>80.56</v>
      </c>
      <c r="F212" s="60">
        <v>24</v>
      </c>
      <c r="H212" s="60">
        <v>7.85</v>
      </c>
      <c r="I212" s="60">
        <f t="shared" si="14"/>
        <v>31.85</v>
      </c>
      <c r="L212" s="65">
        <f t="shared" si="15"/>
        <v>0</v>
      </c>
      <c r="M212" s="54">
        <f t="shared" si="16"/>
        <v>112.41</v>
      </c>
    </row>
    <row r="213" spans="1:13">
      <c r="A213" s="59">
        <v>0.73263888888888895</v>
      </c>
      <c r="C213" s="61">
        <v>80.56</v>
      </c>
      <c r="E213" s="66">
        <f t="shared" si="13"/>
        <v>80.56</v>
      </c>
      <c r="F213" s="60">
        <v>24</v>
      </c>
      <c r="H213" s="60">
        <v>7.85</v>
      </c>
      <c r="I213" s="60">
        <f t="shared" si="14"/>
        <v>31.85</v>
      </c>
      <c r="L213" s="65">
        <f t="shared" si="15"/>
        <v>0</v>
      </c>
      <c r="M213" s="54">
        <f t="shared" si="16"/>
        <v>112.41</v>
      </c>
    </row>
    <row r="214" spans="1:13">
      <c r="A214" s="59">
        <v>0.73611111111111105</v>
      </c>
      <c r="C214" s="61">
        <v>80.56</v>
      </c>
      <c r="E214" s="66">
        <f t="shared" si="13"/>
        <v>80.56</v>
      </c>
      <c r="F214" s="60">
        <v>24</v>
      </c>
      <c r="H214" s="60">
        <v>7.85</v>
      </c>
      <c r="I214" s="60">
        <f t="shared" si="14"/>
        <v>31.85</v>
      </c>
      <c r="L214" s="65">
        <f t="shared" si="15"/>
        <v>0</v>
      </c>
      <c r="M214" s="54">
        <f t="shared" si="16"/>
        <v>112.41</v>
      </c>
    </row>
    <row r="215" spans="1:13">
      <c r="A215" s="59">
        <v>0.73958333333333304</v>
      </c>
      <c r="C215" s="61">
        <v>80.56</v>
      </c>
      <c r="E215" s="66">
        <f t="shared" si="13"/>
        <v>80.56</v>
      </c>
      <c r="F215" s="60">
        <v>24</v>
      </c>
      <c r="H215" s="60">
        <v>7.85</v>
      </c>
      <c r="I215" s="60">
        <f t="shared" si="14"/>
        <v>31.85</v>
      </c>
      <c r="L215" s="65">
        <f t="shared" si="15"/>
        <v>0</v>
      </c>
      <c r="M215" s="54">
        <f t="shared" si="16"/>
        <v>112.41</v>
      </c>
    </row>
    <row r="216" spans="1:13">
      <c r="A216" s="59">
        <v>0.74305555555555503</v>
      </c>
      <c r="C216" s="61">
        <v>80.56</v>
      </c>
      <c r="E216" s="66">
        <f t="shared" si="13"/>
        <v>80.56</v>
      </c>
      <c r="F216" s="60">
        <v>24</v>
      </c>
      <c r="H216" s="60">
        <v>7.85</v>
      </c>
      <c r="I216" s="60">
        <f t="shared" si="14"/>
        <v>31.85</v>
      </c>
      <c r="L216" s="65">
        <f t="shared" si="15"/>
        <v>0</v>
      </c>
      <c r="M216" s="54">
        <f t="shared" si="16"/>
        <v>112.41</v>
      </c>
    </row>
    <row r="217" spans="1:13">
      <c r="A217" s="59">
        <v>0.74652777777777801</v>
      </c>
      <c r="B217" s="61">
        <v>0.34699999999999998</v>
      </c>
      <c r="C217" s="61">
        <v>80.56</v>
      </c>
      <c r="E217" s="66">
        <f t="shared" si="13"/>
        <v>80.906999999999996</v>
      </c>
      <c r="F217" s="60">
        <v>24</v>
      </c>
      <c r="H217" s="60">
        <v>7.85</v>
      </c>
      <c r="I217" s="60">
        <f t="shared" si="14"/>
        <v>31.85</v>
      </c>
      <c r="L217" s="65">
        <f t="shared" si="15"/>
        <v>0</v>
      </c>
      <c r="M217" s="54">
        <f t="shared" si="16"/>
        <v>112.75700000000001</v>
      </c>
    </row>
    <row r="218" spans="1:13">
      <c r="A218" s="59">
        <v>0.75</v>
      </c>
      <c r="B218" s="61">
        <v>5.625</v>
      </c>
      <c r="C218" s="61">
        <v>80.56</v>
      </c>
      <c r="E218" s="66">
        <f t="shared" si="13"/>
        <v>86.185000000000002</v>
      </c>
      <c r="F218" s="60">
        <f>0.5 + 24</f>
        <v>24.5</v>
      </c>
      <c r="G218" s="60">
        <v>10.5</v>
      </c>
      <c r="H218" s="60">
        <f>7.29 + 7.85</f>
        <v>15.14</v>
      </c>
      <c r="I218" s="60">
        <f t="shared" si="14"/>
        <v>50.14</v>
      </c>
      <c r="L218" s="65">
        <f t="shared" si="15"/>
        <v>0</v>
      </c>
      <c r="M218" s="54">
        <f t="shared" si="16"/>
        <v>136.32499999999999</v>
      </c>
    </row>
    <row r="219" spans="1:13">
      <c r="A219" s="59">
        <v>0.75347222222222199</v>
      </c>
      <c r="B219" s="61">
        <v>5.625</v>
      </c>
      <c r="C219" s="61">
        <v>80.56</v>
      </c>
      <c r="E219" s="66">
        <f t="shared" si="13"/>
        <v>86.185000000000002</v>
      </c>
      <c r="F219" s="60">
        <f t="shared" ref="F219:F253" si="17">0.5 + 24</f>
        <v>24.5</v>
      </c>
      <c r="G219" s="60">
        <v>10.5</v>
      </c>
      <c r="H219" s="60">
        <f t="shared" ref="H219:H253" si="18">7.29 + 7.85</f>
        <v>15.14</v>
      </c>
      <c r="I219" s="60">
        <f t="shared" si="14"/>
        <v>50.14</v>
      </c>
      <c r="L219" s="65">
        <f t="shared" si="15"/>
        <v>0</v>
      </c>
      <c r="M219" s="54">
        <f t="shared" si="16"/>
        <v>136.32499999999999</v>
      </c>
    </row>
    <row r="220" spans="1:13">
      <c r="A220" s="59">
        <v>0.75694444444444398</v>
      </c>
      <c r="B220" s="61">
        <v>5.625</v>
      </c>
      <c r="C220" s="61">
        <v>80.56</v>
      </c>
      <c r="E220" s="66">
        <f t="shared" si="13"/>
        <v>86.185000000000002</v>
      </c>
      <c r="F220" s="60">
        <f t="shared" si="17"/>
        <v>24.5</v>
      </c>
      <c r="G220" s="60">
        <v>10.5</v>
      </c>
      <c r="H220" s="60">
        <f t="shared" si="18"/>
        <v>15.14</v>
      </c>
      <c r="I220" s="60">
        <f t="shared" si="14"/>
        <v>50.14</v>
      </c>
      <c r="L220" s="65">
        <f t="shared" si="15"/>
        <v>0</v>
      </c>
      <c r="M220" s="54">
        <f t="shared" si="16"/>
        <v>136.32499999999999</v>
      </c>
    </row>
    <row r="221" spans="1:13">
      <c r="A221" s="59">
        <v>0.76041666666666696</v>
      </c>
      <c r="B221" s="61">
        <v>5.625</v>
      </c>
      <c r="C221" s="61">
        <v>80.56</v>
      </c>
      <c r="E221" s="66">
        <f t="shared" si="13"/>
        <v>86.185000000000002</v>
      </c>
      <c r="F221" s="60">
        <f t="shared" si="17"/>
        <v>24.5</v>
      </c>
      <c r="G221" s="60">
        <v>10.5</v>
      </c>
      <c r="H221" s="60">
        <f t="shared" si="18"/>
        <v>15.14</v>
      </c>
      <c r="I221" s="60">
        <f t="shared" si="14"/>
        <v>50.14</v>
      </c>
      <c r="L221" s="65">
        <f t="shared" si="15"/>
        <v>0</v>
      </c>
      <c r="M221" s="54">
        <f t="shared" si="16"/>
        <v>136.32499999999999</v>
      </c>
    </row>
    <row r="222" spans="1:13">
      <c r="A222" s="59">
        <v>0.76388888888888895</v>
      </c>
      <c r="B222" s="61">
        <v>5.625</v>
      </c>
      <c r="C222" s="61">
        <v>80.56</v>
      </c>
      <c r="E222" s="66">
        <f t="shared" si="13"/>
        <v>86.185000000000002</v>
      </c>
      <c r="F222" s="60">
        <f t="shared" si="17"/>
        <v>24.5</v>
      </c>
      <c r="G222" s="60">
        <v>10.5</v>
      </c>
      <c r="H222" s="60">
        <f t="shared" si="18"/>
        <v>15.14</v>
      </c>
      <c r="I222" s="60">
        <f t="shared" si="14"/>
        <v>50.14</v>
      </c>
      <c r="L222" s="65">
        <f t="shared" si="15"/>
        <v>0</v>
      </c>
      <c r="M222" s="54">
        <f t="shared" si="16"/>
        <v>136.32499999999999</v>
      </c>
    </row>
    <row r="223" spans="1:13">
      <c r="A223" s="59">
        <v>0.76736111111111105</v>
      </c>
      <c r="B223" s="61">
        <v>5.625</v>
      </c>
      <c r="C223" s="61">
        <v>80.56</v>
      </c>
      <c r="E223" s="66">
        <f t="shared" si="13"/>
        <v>86.185000000000002</v>
      </c>
      <c r="F223" s="60">
        <f t="shared" si="17"/>
        <v>24.5</v>
      </c>
      <c r="G223" s="60">
        <v>10.5</v>
      </c>
      <c r="H223" s="60">
        <f t="shared" si="18"/>
        <v>15.14</v>
      </c>
      <c r="I223" s="60">
        <f t="shared" si="14"/>
        <v>50.14</v>
      </c>
      <c r="L223" s="65">
        <f t="shared" si="15"/>
        <v>0</v>
      </c>
      <c r="M223" s="54">
        <f t="shared" si="16"/>
        <v>136.32499999999999</v>
      </c>
    </row>
    <row r="224" spans="1:13">
      <c r="A224" s="59">
        <v>0.77083333333333304</v>
      </c>
      <c r="B224" s="61">
        <v>5.625</v>
      </c>
      <c r="C224" s="61">
        <v>80.56</v>
      </c>
      <c r="E224" s="66">
        <f t="shared" si="13"/>
        <v>86.185000000000002</v>
      </c>
      <c r="F224" s="60">
        <f t="shared" si="17"/>
        <v>24.5</v>
      </c>
      <c r="G224" s="60">
        <v>10.5</v>
      </c>
      <c r="H224" s="60">
        <f t="shared" si="18"/>
        <v>15.14</v>
      </c>
      <c r="I224" s="60">
        <f t="shared" si="14"/>
        <v>50.14</v>
      </c>
      <c r="L224" s="65">
        <f t="shared" si="15"/>
        <v>0</v>
      </c>
      <c r="M224" s="54">
        <f t="shared" si="16"/>
        <v>136.32499999999999</v>
      </c>
    </row>
    <row r="225" spans="1:13">
      <c r="A225" s="59">
        <v>0.77430555555555503</v>
      </c>
      <c r="B225" s="61">
        <v>5.625</v>
      </c>
      <c r="C225" s="61">
        <v>80.56</v>
      </c>
      <c r="E225" s="66">
        <f t="shared" si="13"/>
        <v>86.185000000000002</v>
      </c>
      <c r="F225" s="60">
        <f t="shared" si="17"/>
        <v>24.5</v>
      </c>
      <c r="G225" s="60">
        <v>10.5</v>
      </c>
      <c r="H225" s="60">
        <f t="shared" si="18"/>
        <v>15.14</v>
      </c>
      <c r="I225" s="60">
        <f t="shared" si="14"/>
        <v>50.14</v>
      </c>
      <c r="L225" s="65">
        <f t="shared" si="15"/>
        <v>0</v>
      </c>
      <c r="M225" s="54">
        <f t="shared" si="16"/>
        <v>136.32499999999999</v>
      </c>
    </row>
    <row r="226" spans="1:13">
      <c r="A226" s="59">
        <v>0.77777777777777801</v>
      </c>
      <c r="B226" s="61">
        <v>5.625</v>
      </c>
      <c r="C226" s="61">
        <v>80.56</v>
      </c>
      <c r="E226" s="66">
        <f t="shared" si="13"/>
        <v>86.185000000000002</v>
      </c>
      <c r="F226" s="60">
        <f t="shared" si="17"/>
        <v>24.5</v>
      </c>
      <c r="G226" s="60">
        <v>10.5</v>
      </c>
      <c r="H226" s="60">
        <f t="shared" si="18"/>
        <v>15.14</v>
      </c>
      <c r="I226" s="60">
        <f t="shared" si="14"/>
        <v>50.14</v>
      </c>
      <c r="L226" s="65">
        <f t="shared" si="15"/>
        <v>0</v>
      </c>
      <c r="M226" s="54">
        <f t="shared" si="16"/>
        <v>136.32499999999999</v>
      </c>
    </row>
    <row r="227" spans="1:13">
      <c r="A227" s="59">
        <v>0.78125</v>
      </c>
      <c r="B227" s="61">
        <v>5.625</v>
      </c>
      <c r="C227" s="61">
        <v>80.56</v>
      </c>
      <c r="E227" s="66">
        <f t="shared" si="13"/>
        <v>86.185000000000002</v>
      </c>
      <c r="F227" s="60">
        <f t="shared" si="17"/>
        <v>24.5</v>
      </c>
      <c r="G227" s="60">
        <v>10.5</v>
      </c>
      <c r="H227" s="60">
        <f t="shared" si="18"/>
        <v>15.14</v>
      </c>
      <c r="I227" s="60">
        <f t="shared" si="14"/>
        <v>50.14</v>
      </c>
      <c r="L227" s="65">
        <f t="shared" si="15"/>
        <v>0</v>
      </c>
      <c r="M227" s="54">
        <f t="shared" si="16"/>
        <v>136.32499999999999</v>
      </c>
    </row>
    <row r="228" spans="1:13">
      <c r="A228" s="59">
        <v>0.78472222222222199</v>
      </c>
      <c r="B228" s="61">
        <v>5.625</v>
      </c>
      <c r="C228" s="61">
        <v>80.56</v>
      </c>
      <c r="E228" s="66">
        <f t="shared" si="13"/>
        <v>86.185000000000002</v>
      </c>
      <c r="F228" s="60">
        <f t="shared" si="17"/>
        <v>24.5</v>
      </c>
      <c r="G228" s="60">
        <v>10.5</v>
      </c>
      <c r="H228" s="60">
        <f t="shared" si="18"/>
        <v>15.14</v>
      </c>
      <c r="I228" s="60">
        <f t="shared" si="14"/>
        <v>50.14</v>
      </c>
      <c r="L228" s="65">
        <f t="shared" si="15"/>
        <v>0</v>
      </c>
      <c r="M228" s="54">
        <f t="shared" si="16"/>
        <v>136.32499999999999</v>
      </c>
    </row>
    <row r="229" spans="1:13">
      <c r="A229" s="59">
        <v>0.78819444444444398</v>
      </c>
      <c r="B229" s="61">
        <v>5.625</v>
      </c>
      <c r="C229" s="61">
        <v>80.56</v>
      </c>
      <c r="E229" s="66">
        <f t="shared" si="13"/>
        <v>86.185000000000002</v>
      </c>
      <c r="F229" s="60">
        <f t="shared" si="17"/>
        <v>24.5</v>
      </c>
      <c r="G229" s="60">
        <v>10.5</v>
      </c>
      <c r="H229" s="60">
        <f t="shared" si="18"/>
        <v>15.14</v>
      </c>
      <c r="I229" s="60">
        <f t="shared" si="14"/>
        <v>50.14</v>
      </c>
      <c r="L229" s="65">
        <f t="shared" si="15"/>
        <v>0</v>
      </c>
      <c r="M229" s="54">
        <f t="shared" si="16"/>
        <v>136.32499999999999</v>
      </c>
    </row>
    <row r="230" spans="1:13">
      <c r="A230" s="59">
        <v>0.79166666666666696</v>
      </c>
      <c r="B230" s="61">
        <v>5.625</v>
      </c>
      <c r="C230" s="61">
        <v>80.56</v>
      </c>
      <c r="D230" s="62">
        <v>7.4999999999999997E-2</v>
      </c>
      <c r="E230" s="66">
        <f t="shared" si="13"/>
        <v>86.26</v>
      </c>
      <c r="F230" s="60">
        <f t="shared" si="17"/>
        <v>24.5</v>
      </c>
      <c r="G230" s="60">
        <v>10.5</v>
      </c>
      <c r="H230" s="60">
        <f t="shared" si="18"/>
        <v>15.14</v>
      </c>
      <c r="I230" s="60">
        <f t="shared" si="14"/>
        <v>50.14</v>
      </c>
      <c r="L230" s="65">
        <f t="shared" si="15"/>
        <v>0</v>
      </c>
      <c r="M230" s="54">
        <f t="shared" si="16"/>
        <v>136.4</v>
      </c>
    </row>
    <row r="231" spans="1:13">
      <c r="A231" s="59">
        <v>0.79513888888888895</v>
      </c>
      <c r="B231" s="61">
        <v>5.625</v>
      </c>
      <c r="C231" s="61">
        <v>80.56</v>
      </c>
      <c r="D231" s="62">
        <v>7.4999999999999997E-2</v>
      </c>
      <c r="E231" s="66">
        <f t="shared" si="13"/>
        <v>86.26</v>
      </c>
      <c r="F231" s="60">
        <f t="shared" si="17"/>
        <v>24.5</v>
      </c>
      <c r="G231" s="60">
        <v>10.5</v>
      </c>
      <c r="H231" s="60">
        <f t="shared" si="18"/>
        <v>15.14</v>
      </c>
      <c r="I231" s="60">
        <f t="shared" si="14"/>
        <v>50.14</v>
      </c>
      <c r="L231" s="65">
        <f t="shared" si="15"/>
        <v>0</v>
      </c>
      <c r="M231" s="54">
        <f t="shared" si="16"/>
        <v>136.4</v>
      </c>
    </row>
    <row r="232" spans="1:13">
      <c r="A232" s="59">
        <v>0.79861111111111105</v>
      </c>
      <c r="B232" s="61">
        <v>5.625</v>
      </c>
      <c r="C232" s="61">
        <v>80.56</v>
      </c>
      <c r="D232" s="62">
        <v>7.4999999999999997E-2</v>
      </c>
      <c r="E232" s="66">
        <f t="shared" si="13"/>
        <v>86.26</v>
      </c>
      <c r="F232" s="60">
        <f t="shared" si="17"/>
        <v>24.5</v>
      </c>
      <c r="G232" s="60">
        <v>10.5</v>
      </c>
      <c r="H232" s="60">
        <f t="shared" si="18"/>
        <v>15.14</v>
      </c>
      <c r="I232" s="60">
        <f t="shared" si="14"/>
        <v>50.14</v>
      </c>
      <c r="L232" s="65">
        <f t="shared" si="15"/>
        <v>0</v>
      </c>
      <c r="M232" s="54">
        <f t="shared" si="16"/>
        <v>136.4</v>
      </c>
    </row>
    <row r="233" spans="1:13">
      <c r="A233" s="59">
        <v>0.80208333333333304</v>
      </c>
      <c r="B233" s="61">
        <v>5.625</v>
      </c>
      <c r="C233" s="61">
        <v>80.56</v>
      </c>
      <c r="D233" s="62">
        <v>7.4999999999999997E-2</v>
      </c>
      <c r="E233" s="66">
        <f t="shared" si="13"/>
        <v>86.26</v>
      </c>
      <c r="F233" s="60">
        <f t="shared" si="17"/>
        <v>24.5</v>
      </c>
      <c r="G233" s="60">
        <v>10.5</v>
      </c>
      <c r="H233" s="60">
        <f t="shared" si="18"/>
        <v>15.14</v>
      </c>
      <c r="I233" s="60">
        <f t="shared" si="14"/>
        <v>50.14</v>
      </c>
      <c r="L233" s="65">
        <f t="shared" si="15"/>
        <v>0</v>
      </c>
      <c r="M233" s="54">
        <f t="shared" si="16"/>
        <v>136.4</v>
      </c>
    </row>
    <row r="234" spans="1:13">
      <c r="A234" s="59">
        <v>0.80555555555555503</v>
      </c>
      <c r="B234" s="61">
        <v>5.625</v>
      </c>
      <c r="C234" s="61">
        <v>80.56</v>
      </c>
      <c r="D234" s="62">
        <v>7.4999999999999997E-2</v>
      </c>
      <c r="E234" s="66">
        <f t="shared" si="13"/>
        <v>86.26</v>
      </c>
      <c r="F234" s="60">
        <f t="shared" si="17"/>
        <v>24.5</v>
      </c>
      <c r="G234" s="60">
        <v>10.5</v>
      </c>
      <c r="H234" s="60">
        <f t="shared" si="18"/>
        <v>15.14</v>
      </c>
      <c r="I234" s="60">
        <f t="shared" si="14"/>
        <v>50.14</v>
      </c>
      <c r="L234" s="65">
        <f t="shared" si="15"/>
        <v>0</v>
      </c>
      <c r="M234" s="54">
        <f t="shared" si="16"/>
        <v>136.4</v>
      </c>
    </row>
    <row r="235" spans="1:13">
      <c r="A235" s="59">
        <v>0.80902777777777801</v>
      </c>
      <c r="B235" s="61">
        <v>5.625</v>
      </c>
      <c r="C235" s="61">
        <v>80.56</v>
      </c>
      <c r="D235" s="62">
        <v>7.4999999999999997E-2</v>
      </c>
      <c r="E235" s="66">
        <f t="shared" si="13"/>
        <v>86.26</v>
      </c>
      <c r="F235" s="60">
        <f t="shared" si="17"/>
        <v>24.5</v>
      </c>
      <c r="G235" s="60">
        <v>10.5</v>
      </c>
      <c r="H235" s="60">
        <f t="shared" si="18"/>
        <v>15.14</v>
      </c>
      <c r="I235" s="60">
        <f t="shared" si="14"/>
        <v>50.14</v>
      </c>
      <c r="L235" s="65">
        <f t="shared" si="15"/>
        <v>0</v>
      </c>
      <c r="M235" s="54">
        <f t="shared" si="16"/>
        <v>136.4</v>
      </c>
    </row>
    <row r="236" spans="1:13">
      <c r="A236" s="59">
        <v>0.8125</v>
      </c>
      <c r="B236" s="61">
        <v>5.625</v>
      </c>
      <c r="C236" s="61">
        <v>80.56</v>
      </c>
      <c r="D236" s="62">
        <v>7.4999999999999997E-2</v>
      </c>
      <c r="E236" s="66">
        <f t="shared" si="13"/>
        <v>86.26</v>
      </c>
      <c r="F236" s="60">
        <f t="shared" si="17"/>
        <v>24.5</v>
      </c>
      <c r="G236" s="60">
        <v>10.5</v>
      </c>
      <c r="H236" s="60">
        <f t="shared" si="18"/>
        <v>15.14</v>
      </c>
      <c r="I236" s="60">
        <f t="shared" si="14"/>
        <v>50.14</v>
      </c>
      <c r="L236" s="65">
        <f t="shared" si="15"/>
        <v>0</v>
      </c>
      <c r="M236" s="54">
        <f t="shared" si="16"/>
        <v>136.4</v>
      </c>
    </row>
    <row r="237" spans="1:13">
      <c r="A237" s="59">
        <v>0.81597222222222199</v>
      </c>
      <c r="B237" s="61">
        <v>5.625</v>
      </c>
      <c r="C237" s="61">
        <v>80.56</v>
      </c>
      <c r="D237" s="62">
        <v>7.4999999999999997E-2</v>
      </c>
      <c r="E237" s="66">
        <f t="shared" si="13"/>
        <v>86.26</v>
      </c>
      <c r="F237" s="60">
        <f t="shared" si="17"/>
        <v>24.5</v>
      </c>
      <c r="G237" s="60">
        <v>10.5</v>
      </c>
      <c r="H237" s="60">
        <f t="shared" si="18"/>
        <v>15.14</v>
      </c>
      <c r="I237" s="60">
        <f t="shared" si="14"/>
        <v>50.14</v>
      </c>
      <c r="L237" s="65">
        <f t="shared" si="15"/>
        <v>0</v>
      </c>
      <c r="M237" s="54">
        <f t="shared" si="16"/>
        <v>136.4</v>
      </c>
    </row>
    <row r="238" spans="1:13">
      <c r="A238" s="59">
        <v>0.81944444444444398</v>
      </c>
      <c r="B238" s="61">
        <v>5.625</v>
      </c>
      <c r="C238" s="61">
        <v>80.56</v>
      </c>
      <c r="D238" s="62">
        <v>7.4999999999999997E-2</v>
      </c>
      <c r="E238" s="66">
        <f t="shared" si="13"/>
        <v>86.26</v>
      </c>
      <c r="F238" s="60">
        <f t="shared" si="17"/>
        <v>24.5</v>
      </c>
      <c r="G238" s="60">
        <v>10.5</v>
      </c>
      <c r="H238" s="60">
        <f t="shared" si="18"/>
        <v>15.14</v>
      </c>
      <c r="I238" s="60">
        <f t="shared" si="14"/>
        <v>50.14</v>
      </c>
      <c r="L238" s="65">
        <f t="shared" si="15"/>
        <v>0</v>
      </c>
      <c r="M238" s="54">
        <f t="shared" si="16"/>
        <v>136.4</v>
      </c>
    </row>
    <row r="239" spans="1:13">
      <c r="A239" s="59">
        <v>0.82291666666666696</v>
      </c>
      <c r="B239" s="61">
        <v>5.625</v>
      </c>
      <c r="C239" s="61">
        <v>80.56</v>
      </c>
      <c r="D239" s="62">
        <v>7.4999999999999997E-2</v>
      </c>
      <c r="E239" s="66">
        <f t="shared" si="13"/>
        <v>86.26</v>
      </c>
      <c r="F239" s="60">
        <f t="shared" si="17"/>
        <v>24.5</v>
      </c>
      <c r="G239" s="60">
        <v>10.5</v>
      </c>
      <c r="H239" s="60">
        <f t="shared" si="18"/>
        <v>15.14</v>
      </c>
      <c r="I239" s="60">
        <f t="shared" si="14"/>
        <v>50.14</v>
      </c>
      <c r="L239" s="65">
        <f t="shared" si="15"/>
        <v>0</v>
      </c>
      <c r="M239" s="54">
        <f t="shared" si="16"/>
        <v>136.4</v>
      </c>
    </row>
    <row r="240" spans="1:13">
      <c r="A240" s="59">
        <v>0.82638888888888895</v>
      </c>
      <c r="B240" s="61">
        <v>5.625</v>
      </c>
      <c r="C240" s="61">
        <v>80.56</v>
      </c>
      <c r="D240" s="62">
        <v>7.4999999999999997E-2</v>
      </c>
      <c r="E240" s="66">
        <f t="shared" si="13"/>
        <v>86.26</v>
      </c>
      <c r="F240" s="60">
        <f t="shared" si="17"/>
        <v>24.5</v>
      </c>
      <c r="G240" s="60">
        <v>10.5</v>
      </c>
      <c r="H240" s="60">
        <f t="shared" si="18"/>
        <v>15.14</v>
      </c>
      <c r="I240" s="60">
        <f t="shared" si="14"/>
        <v>50.14</v>
      </c>
      <c r="L240" s="65">
        <f t="shared" si="15"/>
        <v>0</v>
      </c>
      <c r="M240" s="54">
        <f t="shared" si="16"/>
        <v>136.4</v>
      </c>
    </row>
    <row r="241" spans="1:13">
      <c r="A241" s="59">
        <v>0.82986111111111105</v>
      </c>
      <c r="B241" s="61">
        <v>5.625</v>
      </c>
      <c r="C241" s="61">
        <v>80.56</v>
      </c>
      <c r="D241" s="62">
        <v>7.4999999999999997E-2</v>
      </c>
      <c r="E241" s="66">
        <f t="shared" si="13"/>
        <v>86.26</v>
      </c>
      <c r="F241" s="60">
        <f t="shared" si="17"/>
        <v>24.5</v>
      </c>
      <c r="G241" s="60">
        <v>10.5</v>
      </c>
      <c r="H241" s="60">
        <f t="shared" si="18"/>
        <v>15.14</v>
      </c>
      <c r="I241" s="60">
        <f t="shared" si="14"/>
        <v>50.14</v>
      </c>
      <c r="L241" s="65">
        <f t="shared" si="15"/>
        <v>0</v>
      </c>
      <c r="M241" s="54">
        <f t="shared" si="16"/>
        <v>136.4</v>
      </c>
    </row>
    <row r="242" spans="1:13">
      <c r="A242" s="59">
        <v>0.83333333333333304</v>
      </c>
      <c r="B242" s="61">
        <v>5.625</v>
      </c>
      <c r="C242" s="61">
        <v>80.56</v>
      </c>
      <c r="D242" s="62">
        <f>2.58 + 16.67 + 0.075</f>
        <v>19.324999999999999</v>
      </c>
      <c r="E242" s="66">
        <f t="shared" si="13"/>
        <v>105.51</v>
      </c>
      <c r="F242" s="60">
        <f t="shared" si="17"/>
        <v>24.5</v>
      </c>
      <c r="G242" s="60">
        <v>10.5</v>
      </c>
      <c r="H242" s="60">
        <f t="shared" si="18"/>
        <v>15.14</v>
      </c>
      <c r="I242" s="60">
        <f t="shared" si="14"/>
        <v>50.14</v>
      </c>
      <c r="J242" s="65">
        <v>0.125</v>
      </c>
      <c r="L242" s="65">
        <f t="shared" si="15"/>
        <v>0.125</v>
      </c>
      <c r="M242" s="54">
        <f t="shared" si="16"/>
        <v>155.77500000000001</v>
      </c>
    </row>
    <row r="243" spans="1:13">
      <c r="A243" s="59">
        <v>0.83680555555555503</v>
      </c>
      <c r="B243" s="61">
        <v>5.625</v>
      </c>
      <c r="C243" s="61">
        <v>80.56</v>
      </c>
      <c r="D243" s="62">
        <v>16.670000000000002</v>
      </c>
      <c r="E243" s="66">
        <f t="shared" si="13"/>
        <v>102.855</v>
      </c>
      <c r="F243" s="60">
        <f t="shared" si="17"/>
        <v>24.5</v>
      </c>
      <c r="G243" s="60">
        <v>10.5</v>
      </c>
      <c r="H243" s="60">
        <f t="shared" si="18"/>
        <v>15.14</v>
      </c>
      <c r="I243" s="60">
        <f t="shared" si="14"/>
        <v>50.14</v>
      </c>
      <c r="L243" s="65">
        <f t="shared" si="15"/>
        <v>0</v>
      </c>
      <c r="M243" s="54">
        <f t="shared" si="16"/>
        <v>152.995</v>
      </c>
    </row>
    <row r="244" spans="1:13">
      <c r="A244" s="59">
        <v>0.84027777777777801</v>
      </c>
      <c r="B244" s="61">
        <v>5.625</v>
      </c>
      <c r="C244" s="61">
        <v>80.56</v>
      </c>
      <c r="D244" s="62">
        <v>16.670000000000002</v>
      </c>
      <c r="E244" s="66">
        <f t="shared" si="13"/>
        <v>102.855</v>
      </c>
      <c r="F244" s="60">
        <f t="shared" si="17"/>
        <v>24.5</v>
      </c>
      <c r="G244" s="60">
        <v>10.5</v>
      </c>
      <c r="H244" s="60">
        <f t="shared" si="18"/>
        <v>15.14</v>
      </c>
      <c r="I244" s="60">
        <f t="shared" si="14"/>
        <v>50.14</v>
      </c>
      <c r="L244" s="65">
        <f t="shared" si="15"/>
        <v>0</v>
      </c>
      <c r="M244" s="54">
        <f t="shared" si="16"/>
        <v>152.995</v>
      </c>
    </row>
    <row r="245" spans="1:13">
      <c r="A245" s="59">
        <v>0.84375</v>
      </c>
      <c r="B245" s="61">
        <v>5.625</v>
      </c>
      <c r="C245" s="61">
        <v>80.56</v>
      </c>
      <c r="D245" s="62">
        <v>16.670000000000002</v>
      </c>
      <c r="E245" s="66">
        <f t="shared" si="13"/>
        <v>102.855</v>
      </c>
      <c r="F245" s="60">
        <f t="shared" si="17"/>
        <v>24.5</v>
      </c>
      <c r="G245" s="60">
        <v>10.5</v>
      </c>
      <c r="H245" s="60">
        <f t="shared" si="18"/>
        <v>15.14</v>
      </c>
      <c r="I245" s="60">
        <f t="shared" si="14"/>
        <v>50.14</v>
      </c>
      <c r="L245" s="65">
        <f t="shared" si="15"/>
        <v>0</v>
      </c>
      <c r="M245" s="54">
        <f t="shared" si="16"/>
        <v>152.995</v>
      </c>
    </row>
    <row r="246" spans="1:13">
      <c r="A246" s="59">
        <v>0.84722222222222199</v>
      </c>
      <c r="B246" s="61">
        <v>5.625</v>
      </c>
      <c r="C246" s="61">
        <v>80.56</v>
      </c>
      <c r="D246" s="62">
        <v>16.670000000000002</v>
      </c>
      <c r="E246" s="66">
        <f t="shared" si="13"/>
        <v>102.855</v>
      </c>
      <c r="F246" s="60">
        <f t="shared" si="17"/>
        <v>24.5</v>
      </c>
      <c r="G246" s="60">
        <v>10.5</v>
      </c>
      <c r="H246" s="60">
        <f t="shared" si="18"/>
        <v>15.14</v>
      </c>
      <c r="I246" s="60">
        <f t="shared" si="14"/>
        <v>50.14</v>
      </c>
      <c r="L246" s="65">
        <f t="shared" si="15"/>
        <v>0</v>
      </c>
      <c r="M246" s="54">
        <f t="shared" si="16"/>
        <v>152.995</v>
      </c>
    </row>
    <row r="247" spans="1:13">
      <c r="A247" s="59">
        <v>0.85069444444444398</v>
      </c>
      <c r="B247" s="61">
        <v>5.625</v>
      </c>
      <c r="C247" s="61">
        <v>80.56</v>
      </c>
      <c r="D247" s="62">
        <v>16.670000000000002</v>
      </c>
      <c r="E247" s="66">
        <f t="shared" si="13"/>
        <v>102.855</v>
      </c>
      <c r="F247" s="60">
        <f t="shared" si="17"/>
        <v>24.5</v>
      </c>
      <c r="G247" s="60">
        <v>10.5</v>
      </c>
      <c r="H247" s="60">
        <f t="shared" si="18"/>
        <v>15.14</v>
      </c>
      <c r="I247" s="60">
        <f t="shared" si="14"/>
        <v>50.14</v>
      </c>
      <c r="L247" s="65">
        <f t="shared" si="15"/>
        <v>0</v>
      </c>
      <c r="M247" s="54">
        <f t="shared" si="16"/>
        <v>152.995</v>
      </c>
    </row>
    <row r="248" spans="1:13">
      <c r="A248" s="59">
        <v>0.85416666666666696</v>
      </c>
      <c r="B248" s="61">
        <v>5.625</v>
      </c>
      <c r="C248" s="61">
        <v>80.56</v>
      </c>
      <c r="D248" s="62">
        <v>16.670000000000002</v>
      </c>
      <c r="E248" s="66">
        <f t="shared" si="13"/>
        <v>102.855</v>
      </c>
      <c r="F248" s="60">
        <f t="shared" si="17"/>
        <v>24.5</v>
      </c>
      <c r="G248" s="60">
        <v>10.5</v>
      </c>
      <c r="H248" s="60">
        <f t="shared" si="18"/>
        <v>15.14</v>
      </c>
      <c r="I248" s="60">
        <f t="shared" si="14"/>
        <v>50.14</v>
      </c>
      <c r="L248" s="65">
        <f t="shared" si="15"/>
        <v>0</v>
      </c>
      <c r="M248" s="54">
        <f t="shared" si="16"/>
        <v>152.995</v>
      </c>
    </row>
    <row r="249" spans="1:13">
      <c r="A249" s="59">
        <v>0.85763888888888895</v>
      </c>
      <c r="C249" s="61">
        <v>80.56</v>
      </c>
      <c r="D249" s="62">
        <v>16.670000000000002</v>
      </c>
      <c r="E249" s="66">
        <f t="shared" si="13"/>
        <v>97.23</v>
      </c>
      <c r="F249" s="60">
        <f t="shared" si="17"/>
        <v>24.5</v>
      </c>
      <c r="G249" s="60">
        <v>10.5</v>
      </c>
      <c r="H249" s="60">
        <f t="shared" si="18"/>
        <v>15.14</v>
      </c>
      <c r="I249" s="60">
        <f t="shared" si="14"/>
        <v>50.14</v>
      </c>
      <c r="L249" s="65">
        <f t="shared" si="15"/>
        <v>0</v>
      </c>
      <c r="M249" s="54">
        <f t="shared" si="16"/>
        <v>147.37</v>
      </c>
    </row>
    <row r="250" spans="1:13">
      <c r="A250" s="59">
        <v>0.86111111111111105</v>
      </c>
      <c r="C250" s="61">
        <v>80.56</v>
      </c>
      <c r="D250" s="62">
        <v>16.670000000000002</v>
      </c>
      <c r="E250" s="66">
        <f t="shared" si="13"/>
        <v>97.23</v>
      </c>
      <c r="F250" s="60">
        <f t="shared" si="17"/>
        <v>24.5</v>
      </c>
      <c r="G250" s="60">
        <v>10.5</v>
      </c>
      <c r="H250" s="60">
        <f t="shared" si="18"/>
        <v>15.14</v>
      </c>
      <c r="I250" s="60">
        <f t="shared" si="14"/>
        <v>50.14</v>
      </c>
      <c r="L250" s="65">
        <f t="shared" si="15"/>
        <v>0</v>
      </c>
      <c r="M250" s="54">
        <f t="shared" si="16"/>
        <v>147.37</v>
      </c>
    </row>
    <row r="251" spans="1:13">
      <c r="A251" s="59">
        <v>0.86458333333333304</v>
      </c>
      <c r="C251" s="61">
        <v>80.56</v>
      </c>
      <c r="D251" s="62">
        <v>16.670000000000002</v>
      </c>
      <c r="E251" s="66">
        <f t="shared" si="13"/>
        <v>97.23</v>
      </c>
      <c r="F251" s="60">
        <f t="shared" si="17"/>
        <v>24.5</v>
      </c>
      <c r="G251" s="60">
        <v>10.5</v>
      </c>
      <c r="H251" s="60">
        <f t="shared" si="18"/>
        <v>15.14</v>
      </c>
      <c r="I251" s="60">
        <f t="shared" si="14"/>
        <v>50.14</v>
      </c>
      <c r="L251" s="65">
        <f t="shared" si="15"/>
        <v>0</v>
      </c>
      <c r="M251" s="54">
        <f t="shared" si="16"/>
        <v>147.37</v>
      </c>
    </row>
    <row r="252" spans="1:13">
      <c r="A252" s="59">
        <v>0.86805555555555503</v>
      </c>
      <c r="C252" s="61">
        <v>80.56</v>
      </c>
      <c r="D252" s="62">
        <v>16.670000000000002</v>
      </c>
      <c r="E252" s="66">
        <f t="shared" si="13"/>
        <v>97.23</v>
      </c>
      <c r="F252" s="60">
        <f t="shared" si="17"/>
        <v>24.5</v>
      </c>
      <c r="G252" s="60">
        <v>10.5</v>
      </c>
      <c r="H252" s="60">
        <f t="shared" si="18"/>
        <v>15.14</v>
      </c>
      <c r="I252" s="60">
        <f t="shared" si="14"/>
        <v>50.14</v>
      </c>
      <c r="L252" s="65">
        <f t="shared" si="15"/>
        <v>0</v>
      </c>
      <c r="M252" s="54">
        <f t="shared" si="16"/>
        <v>147.37</v>
      </c>
    </row>
    <row r="253" spans="1:13">
      <c r="A253" s="59">
        <v>0.87152777777777801</v>
      </c>
      <c r="C253" s="61">
        <v>80.56</v>
      </c>
      <c r="D253" s="62">
        <v>16.670000000000002</v>
      </c>
      <c r="E253" s="66">
        <f t="shared" si="13"/>
        <v>97.23</v>
      </c>
      <c r="F253" s="60">
        <f t="shared" si="17"/>
        <v>24.5</v>
      </c>
      <c r="G253" s="60">
        <v>10.5</v>
      </c>
      <c r="H253" s="60">
        <f t="shared" si="18"/>
        <v>15.14</v>
      </c>
      <c r="I253" s="60">
        <f t="shared" si="14"/>
        <v>50.14</v>
      </c>
      <c r="L253" s="65">
        <f t="shared" si="15"/>
        <v>0</v>
      </c>
      <c r="M253" s="54">
        <f t="shared" si="16"/>
        <v>147.37</v>
      </c>
    </row>
    <row r="254" spans="1:13">
      <c r="A254" s="59">
        <v>0.875</v>
      </c>
      <c r="C254" s="61">
        <v>80.56</v>
      </c>
      <c r="D254" s="62">
        <v>16.670000000000002</v>
      </c>
      <c r="E254" s="66">
        <f t="shared" si="13"/>
        <v>97.23</v>
      </c>
      <c r="F254" s="60">
        <f>0.5 + 1.25 + 24</f>
        <v>25.75</v>
      </c>
      <c r="G254" s="60">
        <f>10.5 + 11.11 + 34.5</f>
        <v>56.11</v>
      </c>
      <c r="H254" s="60">
        <f>0.25+7.29 + 7.85</f>
        <v>15.39</v>
      </c>
      <c r="I254" s="60">
        <f t="shared" si="14"/>
        <v>97.25</v>
      </c>
      <c r="L254" s="65">
        <f t="shared" si="15"/>
        <v>0</v>
      </c>
      <c r="M254" s="54">
        <f t="shared" si="16"/>
        <v>194.48000000000002</v>
      </c>
    </row>
    <row r="255" spans="1:13">
      <c r="A255" s="59">
        <v>0.87847222222222199</v>
      </c>
      <c r="C255" s="61">
        <v>80.56</v>
      </c>
      <c r="D255" s="62">
        <v>16.670000000000002</v>
      </c>
      <c r="E255" s="66">
        <f t="shared" si="13"/>
        <v>97.23</v>
      </c>
      <c r="F255" s="60">
        <f t="shared" ref="F255:F278" si="19">0.5 + 1.25 + 24</f>
        <v>25.75</v>
      </c>
      <c r="G255" s="60">
        <f t="shared" ref="G255:G266" si="20">10.5 + 11.11 + 34.5</f>
        <v>56.11</v>
      </c>
      <c r="H255" s="60">
        <f t="shared" ref="H255:H266" si="21">0.25+7.29 + 7.85</f>
        <v>15.39</v>
      </c>
      <c r="I255" s="60">
        <f t="shared" si="14"/>
        <v>97.25</v>
      </c>
      <c r="L255" s="65">
        <f t="shared" si="15"/>
        <v>0</v>
      </c>
      <c r="M255" s="54">
        <f t="shared" si="16"/>
        <v>194.48000000000002</v>
      </c>
    </row>
    <row r="256" spans="1:13">
      <c r="A256" s="59">
        <v>0.88194444444444398</v>
      </c>
      <c r="C256" s="61">
        <v>80.56</v>
      </c>
      <c r="D256" s="62">
        <v>16.670000000000002</v>
      </c>
      <c r="E256" s="66">
        <f t="shared" si="13"/>
        <v>97.23</v>
      </c>
      <c r="F256" s="60">
        <f t="shared" si="19"/>
        <v>25.75</v>
      </c>
      <c r="G256" s="60">
        <f t="shared" si="20"/>
        <v>56.11</v>
      </c>
      <c r="H256" s="60">
        <f t="shared" si="21"/>
        <v>15.39</v>
      </c>
      <c r="I256" s="60">
        <f t="shared" si="14"/>
        <v>97.25</v>
      </c>
      <c r="L256" s="65">
        <f t="shared" si="15"/>
        <v>0</v>
      </c>
      <c r="M256" s="54">
        <f t="shared" si="16"/>
        <v>194.48000000000002</v>
      </c>
    </row>
    <row r="257" spans="1:13">
      <c r="A257" s="59">
        <v>0.88541666666666696</v>
      </c>
      <c r="C257" s="61">
        <v>80.56</v>
      </c>
      <c r="D257" s="62">
        <v>16.670000000000002</v>
      </c>
      <c r="E257" s="66">
        <f t="shared" si="13"/>
        <v>97.23</v>
      </c>
      <c r="F257" s="60">
        <f t="shared" si="19"/>
        <v>25.75</v>
      </c>
      <c r="G257" s="60">
        <f t="shared" si="20"/>
        <v>56.11</v>
      </c>
      <c r="H257" s="60">
        <f t="shared" si="21"/>
        <v>15.39</v>
      </c>
      <c r="I257" s="60">
        <f t="shared" si="14"/>
        <v>97.25</v>
      </c>
      <c r="L257" s="65">
        <f t="shared" si="15"/>
        <v>0</v>
      </c>
      <c r="M257" s="54">
        <f t="shared" si="16"/>
        <v>194.48000000000002</v>
      </c>
    </row>
    <row r="258" spans="1:13">
      <c r="A258" s="59">
        <v>0.88888888888888895</v>
      </c>
      <c r="C258" s="61">
        <v>80.56</v>
      </c>
      <c r="D258" s="62">
        <v>16.670000000000002</v>
      </c>
      <c r="E258" s="66">
        <f t="shared" si="13"/>
        <v>97.23</v>
      </c>
      <c r="F258" s="60">
        <f t="shared" si="19"/>
        <v>25.75</v>
      </c>
      <c r="G258" s="60">
        <f t="shared" si="20"/>
        <v>56.11</v>
      </c>
      <c r="H258" s="60">
        <f t="shared" si="21"/>
        <v>15.39</v>
      </c>
      <c r="I258" s="60">
        <f t="shared" si="14"/>
        <v>97.25</v>
      </c>
      <c r="L258" s="65">
        <f t="shared" si="15"/>
        <v>0</v>
      </c>
      <c r="M258" s="54">
        <f t="shared" si="16"/>
        <v>194.48000000000002</v>
      </c>
    </row>
    <row r="259" spans="1:13">
      <c r="A259" s="59">
        <v>0.89236111111111105</v>
      </c>
      <c r="C259" s="61">
        <v>80.56</v>
      </c>
      <c r="D259" s="62">
        <v>16.670000000000002</v>
      </c>
      <c r="E259" s="66">
        <f t="shared" ref="E259:E289" si="22">B259+C259+D259</f>
        <v>97.23</v>
      </c>
      <c r="F259" s="60">
        <f t="shared" si="19"/>
        <v>25.75</v>
      </c>
      <c r="G259" s="60">
        <f t="shared" si="20"/>
        <v>56.11</v>
      </c>
      <c r="H259" s="60">
        <f t="shared" si="21"/>
        <v>15.39</v>
      </c>
      <c r="I259" s="60">
        <f t="shared" ref="I259:I289" si="23">F259+G259+H259</f>
        <v>97.25</v>
      </c>
      <c r="L259" s="65">
        <f t="shared" ref="L259:L289" si="24">J259+K259</f>
        <v>0</v>
      </c>
      <c r="M259" s="54">
        <f t="shared" ref="M259:M289" si="25">L259+I259+E259</f>
        <v>194.48000000000002</v>
      </c>
    </row>
    <row r="260" spans="1:13">
      <c r="A260" s="59">
        <v>0.89583333333333304</v>
      </c>
      <c r="C260" s="61">
        <v>80.56</v>
      </c>
      <c r="D260" s="62">
        <v>16.670000000000002</v>
      </c>
      <c r="E260" s="66">
        <f t="shared" si="22"/>
        <v>97.23</v>
      </c>
      <c r="F260" s="60">
        <f t="shared" si="19"/>
        <v>25.75</v>
      </c>
      <c r="G260" s="60">
        <f t="shared" si="20"/>
        <v>56.11</v>
      </c>
      <c r="H260" s="60">
        <f t="shared" si="21"/>
        <v>15.39</v>
      </c>
      <c r="I260" s="60">
        <f t="shared" si="23"/>
        <v>97.25</v>
      </c>
      <c r="L260" s="65">
        <f t="shared" si="24"/>
        <v>0</v>
      </c>
      <c r="M260" s="54">
        <f t="shared" si="25"/>
        <v>194.48000000000002</v>
      </c>
    </row>
    <row r="261" spans="1:13">
      <c r="A261" s="59">
        <v>0.89930555555555503</v>
      </c>
      <c r="C261" s="61">
        <v>80.56</v>
      </c>
      <c r="D261" s="62">
        <v>16.670000000000002</v>
      </c>
      <c r="E261" s="66">
        <f t="shared" si="22"/>
        <v>97.23</v>
      </c>
      <c r="F261" s="60">
        <f t="shared" si="19"/>
        <v>25.75</v>
      </c>
      <c r="G261" s="60">
        <f t="shared" si="20"/>
        <v>56.11</v>
      </c>
      <c r="H261" s="60">
        <f t="shared" si="21"/>
        <v>15.39</v>
      </c>
      <c r="I261" s="60">
        <f t="shared" si="23"/>
        <v>97.25</v>
      </c>
      <c r="L261" s="65">
        <f t="shared" si="24"/>
        <v>0</v>
      </c>
      <c r="M261" s="54">
        <f t="shared" si="25"/>
        <v>194.48000000000002</v>
      </c>
    </row>
    <row r="262" spans="1:13">
      <c r="A262" s="59">
        <v>0.90277777777777801</v>
      </c>
      <c r="C262" s="61">
        <v>80.56</v>
      </c>
      <c r="D262" s="62">
        <v>16.670000000000002</v>
      </c>
      <c r="E262" s="66">
        <f t="shared" si="22"/>
        <v>97.23</v>
      </c>
      <c r="F262" s="60">
        <f t="shared" si="19"/>
        <v>25.75</v>
      </c>
      <c r="G262" s="60">
        <f t="shared" si="20"/>
        <v>56.11</v>
      </c>
      <c r="H262" s="60">
        <f t="shared" si="21"/>
        <v>15.39</v>
      </c>
      <c r="I262" s="60">
        <f t="shared" si="23"/>
        <v>97.25</v>
      </c>
      <c r="L262" s="65">
        <f t="shared" si="24"/>
        <v>0</v>
      </c>
      <c r="M262" s="54">
        <f t="shared" si="25"/>
        <v>194.48000000000002</v>
      </c>
    </row>
    <row r="263" spans="1:13">
      <c r="A263" s="59">
        <v>0.90625</v>
      </c>
      <c r="C263" s="61">
        <v>80.56</v>
      </c>
      <c r="D263" s="62">
        <v>16.670000000000002</v>
      </c>
      <c r="E263" s="66">
        <f t="shared" si="22"/>
        <v>97.23</v>
      </c>
      <c r="F263" s="60">
        <f t="shared" si="19"/>
        <v>25.75</v>
      </c>
      <c r="G263" s="60">
        <f t="shared" si="20"/>
        <v>56.11</v>
      </c>
      <c r="H263" s="60">
        <f t="shared" si="21"/>
        <v>15.39</v>
      </c>
      <c r="I263" s="60">
        <f t="shared" si="23"/>
        <v>97.25</v>
      </c>
      <c r="L263" s="65">
        <f t="shared" si="24"/>
        <v>0</v>
      </c>
      <c r="M263" s="54">
        <f t="shared" si="25"/>
        <v>194.48000000000002</v>
      </c>
    </row>
    <row r="264" spans="1:13">
      <c r="A264" s="59">
        <v>0.90972222222222199</v>
      </c>
      <c r="C264" s="61">
        <v>80.56</v>
      </c>
      <c r="D264" s="62">
        <v>16.670000000000002</v>
      </c>
      <c r="E264" s="66">
        <f t="shared" si="22"/>
        <v>97.23</v>
      </c>
      <c r="F264" s="60">
        <f t="shared" si="19"/>
        <v>25.75</v>
      </c>
      <c r="G264" s="60">
        <f t="shared" si="20"/>
        <v>56.11</v>
      </c>
      <c r="H264" s="60">
        <f t="shared" si="21"/>
        <v>15.39</v>
      </c>
      <c r="I264" s="60">
        <f t="shared" si="23"/>
        <v>97.25</v>
      </c>
      <c r="L264" s="65">
        <f t="shared" si="24"/>
        <v>0</v>
      </c>
      <c r="M264" s="54">
        <f t="shared" si="25"/>
        <v>194.48000000000002</v>
      </c>
    </row>
    <row r="265" spans="1:13">
      <c r="A265" s="59">
        <v>0.91319444444444398</v>
      </c>
      <c r="C265" s="61">
        <v>80.56</v>
      </c>
      <c r="D265" s="62">
        <v>16.670000000000002</v>
      </c>
      <c r="E265" s="66">
        <f t="shared" si="22"/>
        <v>97.23</v>
      </c>
      <c r="F265" s="60">
        <f t="shared" si="19"/>
        <v>25.75</v>
      </c>
      <c r="G265" s="60">
        <f t="shared" si="20"/>
        <v>56.11</v>
      </c>
      <c r="H265" s="60">
        <f t="shared" si="21"/>
        <v>15.39</v>
      </c>
      <c r="I265" s="60">
        <f t="shared" si="23"/>
        <v>97.25</v>
      </c>
      <c r="L265" s="65">
        <f t="shared" si="24"/>
        <v>0</v>
      </c>
      <c r="M265" s="54">
        <f t="shared" si="25"/>
        <v>194.48000000000002</v>
      </c>
    </row>
    <row r="266" spans="1:13">
      <c r="A266" s="59">
        <v>0.91666666666666696</v>
      </c>
      <c r="C266" s="61">
        <v>80.56</v>
      </c>
      <c r="D266" s="62">
        <v>16.670000000000002</v>
      </c>
      <c r="E266" s="66">
        <f t="shared" si="22"/>
        <v>97.23</v>
      </c>
      <c r="F266" s="60">
        <f t="shared" si="19"/>
        <v>25.75</v>
      </c>
      <c r="G266" s="60">
        <f t="shared" si="20"/>
        <v>56.11</v>
      </c>
      <c r="H266" s="60">
        <f t="shared" si="21"/>
        <v>15.39</v>
      </c>
      <c r="I266" s="60">
        <f t="shared" si="23"/>
        <v>97.25</v>
      </c>
      <c r="L266" s="65">
        <f t="shared" si="24"/>
        <v>0</v>
      </c>
      <c r="M266" s="54">
        <f t="shared" si="25"/>
        <v>194.48000000000002</v>
      </c>
    </row>
    <row r="267" spans="1:13">
      <c r="A267" s="59">
        <v>0.92013888888888895</v>
      </c>
      <c r="C267" s="61">
        <v>80.56</v>
      </c>
      <c r="E267" s="66">
        <f t="shared" si="22"/>
        <v>80.56</v>
      </c>
      <c r="F267" s="60">
        <f t="shared" si="19"/>
        <v>25.75</v>
      </c>
      <c r="G267" s="60">
        <f>11.11 + 34.5</f>
        <v>45.61</v>
      </c>
      <c r="H267" s="60">
        <f t="shared" ref="H267:H278" si="26">7.29 + 7.85</f>
        <v>15.14</v>
      </c>
      <c r="I267" s="60">
        <f t="shared" si="23"/>
        <v>86.5</v>
      </c>
      <c r="L267" s="65">
        <f t="shared" si="24"/>
        <v>0</v>
      </c>
      <c r="M267" s="54">
        <f t="shared" si="25"/>
        <v>167.06</v>
      </c>
    </row>
    <row r="268" spans="1:13">
      <c r="A268" s="59">
        <v>0.92361111111111105</v>
      </c>
      <c r="C268" s="61">
        <v>80.56</v>
      </c>
      <c r="E268" s="66">
        <f t="shared" si="22"/>
        <v>80.56</v>
      </c>
      <c r="F268" s="60">
        <f t="shared" si="19"/>
        <v>25.75</v>
      </c>
      <c r="G268" s="60">
        <f t="shared" ref="G268:G278" si="27">11.11 + 34.5</f>
        <v>45.61</v>
      </c>
      <c r="H268" s="60">
        <f t="shared" si="26"/>
        <v>15.14</v>
      </c>
      <c r="I268" s="60">
        <f t="shared" si="23"/>
        <v>86.5</v>
      </c>
      <c r="L268" s="65">
        <f t="shared" si="24"/>
        <v>0</v>
      </c>
      <c r="M268" s="54">
        <f t="shared" si="25"/>
        <v>167.06</v>
      </c>
    </row>
    <row r="269" spans="1:13">
      <c r="A269" s="59">
        <v>0.92708333333333304</v>
      </c>
      <c r="C269" s="61">
        <v>80.56</v>
      </c>
      <c r="E269" s="66">
        <f t="shared" si="22"/>
        <v>80.56</v>
      </c>
      <c r="F269" s="60">
        <f t="shared" si="19"/>
        <v>25.75</v>
      </c>
      <c r="G269" s="60">
        <f t="shared" si="27"/>
        <v>45.61</v>
      </c>
      <c r="H269" s="60">
        <f t="shared" si="26"/>
        <v>15.14</v>
      </c>
      <c r="I269" s="60">
        <f t="shared" si="23"/>
        <v>86.5</v>
      </c>
      <c r="L269" s="65">
        <f t="shared" si="24"/>
        <v>0</v>
      </c>
      <c r="M269" s="54">
        <f t="shared" si="25"/>
        <v>167.06</v>
      </c>
    </row>
    <row r="270" spans="1:13">
      <c r="A270" s="59">
        <v>0.93055555555555503</v>
      </c>
      <c r="C270" s="61">
        <v>80.56</v>
      </c>
      <c r="E270" s="66">
        <f t="shared" si="22"/>
        <v>80.56</v>
      </c>
      <c r="F270" s="60">
        <f t="shared" si="19"/>
        <v>25.75</v>
      </c>
      <c r="G270" s="60">
        <f t="shared" si="27"/>
        <v>45.61</v>
      </c>
      <c r="H270" s="60">
        <f t="shared" si="26"/>
        <v>15.14</v>
      </c>
      <c r="I270" s="60">
        <f t="shared" si="23"/>
        <v>86.5</v>
      </c>
      <c r="L270" s="65">
        <f t="shared" si="24"/>
        <v>0</v>
      </c>
      <c r="M270" s="54">
        <f t="shared" si="25"/>
        <v>167.06</v>
      </c>
    </row>
    <row r="271" spans="1:13">
      <c r="A271" s="59">
        <v>0.93402777777777801</v>
      </c>
      <c r="C271" s="61">
        <v>80.56</v>
      </c>
      <c r="E271" s="66">
        <f t="shared" si="22"/>
        <v>80.56</v>
      </c>
      <c r="F271" s="60">
        <f t="shared" si="19"/>
        <v>25.75</v>
      </c>
      <c r="G271" s="60">
        <f t="shared" si="27"/>
        <v>45.61</v>
      </c>
      <c r="H271" s="60">
        <f t="shared" si="26"/>
        <v>15.14</v>
      </c>
      <c r="I271" s="60">
        <f t="shared" si="23"/>
        <v>86.5</v>
      </c>
      <c r="L271" s="65">
        <f t="shared" si="24"/>
        <v>0</v>
      </c>
      <c r="M271" s="54">
        <f t="shared" si="25"/>
        <v>167.06</v>
      </c>
    </row>
    <row r="272" spans="1:13">
      <c r="A272" s="59">
        <v>0.9375</v>
      </c>
      <c r="C272" s="61">
        <v>80.56</v>
      </c>
      <c r="E272" s="66">
        <f t="shared" si="22"/>
        <v>80.56</v>
      </c>
      <c r="F272" s="60">
        <f t="shared" si="19"/>
        <v>25.75</v>
      </c>
      <c r="G272" s="60">
        <f t="shared" si="27"/>
        <v>45.61</v>
      </c>
      <c r="H272" s="60">
        <f t="shared" si="26"/>
        <v>15.14</v>
      </c>
      <c r="I272" s="60">
        <f t="shared" si="23"/>
        <v>86.5</v>
      </c>
      <c r="L272" s="65">
        <f t="shared" si="24"/>
        <v>0</v>
      </c>
      <c r="M272" s="54">
        <f t="shared" si="25"/>
        <v>167.06</v>
      </c>
    </row>
    <row r="273" spans="1:13">
      <c r="A273" s="59">
        <v>0.94097222222222199</v>
      </c>
      <c r="C273" s="61">
        <v>80.56</v>
      </c>
      <c r="E273" s="66">
        <f t="shared" si="22"/>
        <v>80.56</v>
      </c>
      <c r="F273" s="60">
        <f t="shared" si="19"/>
        <v>25.75</v>
      </c>
      <c r="G273" s="60">
        <f t="shared" si="27"/>
        <v>45.61</v>
      </c>
      <c r="H273" s="60">
        <f t="shared" si="26"/>
        <v>15.14</v>
      </c>
      <c r="I273" s="60">
        <f t="shared" si="23"/>
        <v>86.5</v>
      </c>
      <c r="L273" s="65">
        <f t="shared" si="24"/>
        <v>0</v>
      </c>
      <c r="M273" s="54">
        <f t="shared" si="25"/>
        <v>167.06</v>
      </c>
    </row>
    <row r="274" spans="1:13">
      <c r="A274" s="59">
        <v>0.94444444444444398</v>
      </c>
      <c r="C274" s="61">
        <v>80.56</v>
      </c>
      <c r="E274" s="66">
        <f t="shared" si="22"/>
        <v>80.56</v>
      </c>
      <c r="F274" s="60">
        <f t="shared" si="19"/>
        <v>25.75</v>
      </c>
      <c r="G274" s="60">
        <f t="shared" si="27"/>
        <v>45.61</v>
      </c>
      <c r="H274" s="60">
        <f t="shared" si="26"/>
        <v>15.14</v>
      </c>
      <c r="I274" s="60">
        <f t="shared" si="23"/>
        <v>86.5</v>
      </c>
      <c r="L274" s="65">
        <f t="shared" si="24"/>
        <v>0</v>
      </c>
      <c r="M274" s="54">
        <f t="shared" si="25"/>
        <v>167.06</v>
      </c>
    </row>
    <row r="275" spans="1:13">
      <c r="A275" s="59">
        <v>0.94791666666666696</v>
      </c>
      <c r="C275" s="61">
        <v>80.56</v>
      </c>
      <c r="E275" s="66">
        <f t="shared" si="22"/>
        <v>80.56</v>
      </c>
      <c r="F275" s="60">
        <f t="shared" si="19"/>
        <v>25.75</v>
      </c>
      <c r="G275" s="60">
        <f t="shared" si="27"/>
        <v>45.61</v>
      </c>
      <c r="H275" s="60">
        <f t="shared" si="26"/>
        <v>15.14</v>
      </c>
      <c r="I275" s="60">
        <f t="shared" si="23"/>
        <v>86.5</v>
      </c>
      <c r="L275" s="65">
        <f t="shared" si="24"/>
        <v>0</v>
      </c>
      <c r="M275" s="54">
        <f t="shared" si="25"/>
        <v>167.06</v>
      </c>
    </row>
    <row r="276" spans="1:13">
      <c r="A276" s="59">
        <v>0.95138888888888895</v>
      </c>
      <c r="C276" s="61">
        <v>80.56</v>
      </c>
      <c r="E276" s="66">
        <f t="shared" si="22"/>
        <v>80.56</v>
      </c>
      <c r="F276" s="60">
        <f t="shared" si="19"/>
        <v>25.75</v>
      </c>
      <c r="G276" s="60">
        <f t="shared" si="27"/>
        <v>45.61</v>
      </c>
      <c r="H276" s="60">
        <f t="shared" si="26"/>
        <v>15.14</v>
      </c>
      <c r="I276" s="60">
        <f t="shared" si="23"/>
        <v>86.5</v>
      </c>
      <c r="L276" s="65">
        <f t="shared" si="24"/>
        <v>0</v>
      </c>
      <c r="M276" s="54">
        <f t="shared" si="25"/>
        <v>167.06</v>
      </c>
    </row>
    <row r="277" spans="1:13">
      <c r="A277" s="59">
        <v>0.95486111111111105</v>
      </c>
      <c r="C277" s="61">
        <v>80.56</v>
      </c>
      <c r="E277" s="66">
        <f t="shared" si="22"/>
        <v>80.56</v>
      </c>
      <c r="F277" s="60">
        <f t="shared" si="19"/>
        <v>25.75</v>
      </c>
      <c r="G277" s="60">
        <f t="shared" si="27"/>
        <v>45.61</v>
      </c>
      <c r="H277" s="60">
        <f t="shared" si="26"/>
        <v>15.14</v>
      </c>
      <c r="I277" s="60">
        <f t="shared" si="23"/>
        <v>86.5</v>
      </c>
      <c r="L277" s="65">
        <f t="shared" si="24"/>
        <v>0</v>
      </c>
      <c r="M277" s="54">
        <f t="shared" si="25"/>
        <v>167.06</v>
      </c>
    </row>
    <row r="278" spans="1:13">
      <c r="A278" s="59">
        <v>0.95833333333333304</v>
      </c>
      <c r="C278" s="61">
        <v>80.56</v>
      </c>
      <c r="E278" s="66">
        <f t="shared" si="22"/>
        <v>80.56</v>
      </c>
      <c r="F278" s="60">
        <f t="shared" si="19"/>
        <v>25.75</v>
      </c>
      <c r="G278" s="60">
        <f t="shared" si="27"/>
        <v>45.61</v>
      </c>
      <c r="H278" s="60">
        <f t="shared" si="26"/>
        <v>15.14</v>
      </c>
      <c r="I278" s="60">
        <f t="shared" si="23"/>
        <v>86.5</v>
      </c>
      <c r="L278" s="65">
        <f t="shared" si="24"/>
        <v>0</v>
      </c>
      <c r="M278" s="54">
        <f t="shared" si="25"/>
        <v>167.06</v>
      </c>
    </row>
    <row r="279" spans="1:13">
      <c r="A279" s="59">
        <v>0.96180555555555503</v>
      </c>
      <c r="C279" s="61">
        <v>80.56</v>
      </c>
      <c r="E279" s="66">
        <f t="shared" si="22"/>
        <v>80.56</v>
      </c>
      <c r="F279" s="60">
        <v>24</v>
      </c>
      <c r="I279" s="60">
        <f t="shared" si="23"/>
        <v>24</v>
      </c>
      <c r="L279" s="65">
        <f t="shared" si="24"/>
        <v>0</v>
      </c>
      <c r="M279" s="54">
        <f t="shared" si="25"/>
        <v>104.56</v>
      </c>
    </row>
    <row r="280" spans="1:13">
      <c r="A280" s="59">
        <v>0.96527777777777801</v>
      </c>
      <c r="C280" s="61">
        <v>80.56</v>
      </c>
      <c r="E280" s="66">
        <f t="shared" si="22"/>
        <v>80.56</v>
      </c>
      <c r="F280" s="60">
        <v>24</v>
      </c>
      <c r="I280" s="60">
        <f t="shared" si="23"/>
        <v>24</v>
      </c>
      <c r="L280" s="65">
        <f t="shared" si="24"/>
        <v>0</v>
      </c>
      <c r="M280" s="54">
        <f t="shared" si="25"/>
        <v>104.56</v>
      </c>
    </row>
    <row r="281" spans="1:13">
      <c r="A281" s="59">
        <v>0.96875</v>
      </c>
      <c r="C281" s="61">
        <v>80.56</v>
      </c>
      <c r="E281" s="66">
        <f t="shared" si="22"/>
        <v>80.56</v>
      </c>
      <c r="F281" s="60">
        <v>24</v>
      </c>
      <c r="I281" s="60">
        <f t="shared" si="23"/>
        <v>24</v>
      </c>
      <c r="L281" s="65">
        <f t="shared" si="24"/>
        <v>0</v>
      </c>
      <c r="M281" s="54">
        <f t="shared" si="25"/>
        <v>104.56</v>
      </c>
    </row>
    <row r="282" spans="1:13">
      <c r="A282" s="59">
        <v>0.97222222222222199</v>
      </c>
      <c r="C282" s="61">
        <v>80.56</v>
      </c>
      <c r="E282" s="66">
        <f t="shared" si="22"/>
        <v>80.56</v>
      </c>
      <c r="F282" s="60">
        <v>24</v>
      </c>
      <c r="I282" s="60">
        <f t="shared" si="23"/>
        <v>24</v>
      </c>
      <c r="L282" s="65">
        <f t="shared" si="24"/>
        <v>0</v>
      </c>
      <c r="M282" s="54">
        <f t="shared" si="25"/>
        <v>104.56</v>
      </c>
    </row>
    <row r="283" spans="1:13">
      <c r="A283" s="59">
        <v>0.97569444444444398</v>
      </c>
      <c r="C283" s="61">
        <v>80.56</v>
      </c>
      <c r="E283" s="66">
        <f t="shared" si="22"/>
        <v>80.56</v>
      </c>
      <c r="F283" s="60">
        <v>24</v>
      </c>
      <c r="I283" s="60">
        <f t="shared" si="23"/>
        <v>24</v>
      </c>
      <c r="L283" s="65">
        <f t="shared" si="24"/>
        <v>0</v>
      </c>
      <c r="M283" s="54">
        <f t="shared" si="25"/>
        <v>104.56</v>
      </c>
    </row>
    <row r="284" spans="1:13">
      <c r="A284" s="59">
        <v>0.97916666666666696</v>
      </c>
      <c r="C284" s="61">
        <v>80.56</v>
      </c>
      <c r="E284" s="66">
        <f t="shared" si="22"/>
        <v>80.56</v>
      </c>
      <c r="F284" s="60">
        <v>24</v>
      </c>
      <c r="I284" s="60">
        <f t="shared" si="23"/>
        <v>24</v>
      </c>
      <c r="L284" s="65">
        <f t="shared" si="24"/>
        <v>0</v>
      </c>
      <c r="M284" s="54">
        <f t="shared" si="25"/>
        <v>104.56</v>
      </c>
    </row>
    <row r="285" spans="1:13">
      <c r="A285" s="59">
        <v>0.98263888888888895</v>
      </c>
      <c r="C285" s="61">
        <v>80.56</v>
      </c>
      <c r="E285" s="66">
        <f t="shared" si="22"/>
        <v>80.56</v>
      </c>
      <c r="F285" s="60">
        <v>24</v>
      </c>
      <c r="I285" s="60">
        <f t="shared" si="23"/>
        <v>24</v>
      </c>
      <c r="L285" s="65">
        <f t="shared" si="24"/>
        <v>0</v>
      </c>
      <c r="M285" s="54">
        <f t="shared" si="25"/>
        <v>104.56</v>
      </c>
    </row>
    <row r="286" spans="1:13">
      <c r="A286" s="59">
        <v>0.98611111111111105</v>
      </c>
      <c r="C286" s="61">
        <v>80.56</v>
      </c>
      <c r="E286" s="66">
        <f t="shared" si="22"/>
        <v>80.56</v>
      </c>
      <c r="F286" s="60">
        <v>24</v>
      </c>
      <c r="I286" s="60">
        <f t="shared" si="23"/>
        <v>24</v>
      </c>
      <c r="L286" s="65">
        <f t="shared" si="24"/>
        <v>0</v>
      </c>
      <c r="M286" s="54">
        <f t="shared" si="25"/>
        <v>104.56</v>
      </c>
    </row>
    <row r="287" spans="1:13">
      <c r="A287" s="59">
        <v>0.98958333333333304</v>
      </c>
      <c r="C287" s="61">
        <v>80.56</v>
      </c>
      <c r="E287" s="66">
        <f t="shared" si="22"/>
        <v>80.56</v>
      </c>
      <c r="F287" s="60">
        <v>24</v>
      </c>
      <c r="I287" s="60">
        <f t="shared" si="23"/>
        <v>24</v>
      </c>
      <c r="L287" s="65">
        <f t="shared" si="24"/>
        <v>0</v>
      </c>
      <c r="M287" s="54">
        <f t="shared" si="25"/>
        <v>104.56</v>
      </c>
    </row>
    <row r="288" spans="1:13">
      <c r="A288" s="59">
        <v>0.99305555555555503</v>
      </c>
      <c r="C288" s="61">
        <v>80.56</v>
      </c>
      <c r="E288" s="66">
        <f t="shared" si="22"/>
        <v>80.56</v>
      </c>
      <c r="F288" s="60">
        <v>24</v>
      </c>
      <c r="I288" s="60">
        <f t="shared" si="23"/>
        <v>24</v>
      </c>
      <c r="L288" s="65">
        <f t="shared" si="24"/>
        <v>0</v>
      </c>
      <c r="M288" s="54">
        <f t="shared" si="25"/>
        <v>104.56</v>
      </c>
    </row>
    <row r="289" spans="1:23">
      <c r="A289" s="59">
        <v>0.99652777777777801</v>
      </c>
      <c r="C289" s="61">
        <v>80.56</v>
      </c>
      <c r="E289" s="66">
        <f t="shared" si="22"/>
        <v>80.56</v>
      </c>
      <c r="F289" s="60">
        <v>24</v>
      </c>
      <c r="I289" s="60">
        <f t="shared" si="23"/>
        <v>24</v>
      </c>
      <c r="L289" s="65">
        <f t="shared" si="24"/>
        <v>0</v>
      </c>
      <c r="M289" s="54">
        <f t="shared" si="25"/>
        <v>104.56</v>
      </c>
    </row>
    <row r="298" spans="1:23">
      <c r="P298" s="177"/>
      <c r="S298" s="177"/>
      <c r="U298" s="177"/>
    </row>
    <row r="301" spans="1:23">
      <c r="P301" s="257"/>
      <c r="Q301" s="257"/>
      <c r="R301" s="248"/>
      <c r="S301" s="248"/>
      <c r="T301" s="248"/>
    </row>
    <row r="302" spans="1:23">
      <c r="Q302" s="184" t="s">
        <v>121</v>
      </c>
      <c r="R302" s="177" t="s">
        <v>122</v>
      </c>
      <c r="S302" s="177"/>
      <c r="T302" s="177" t="s">
        <v>123</v>
      </c>
      <c r="U302" s="177"/>
      <c r="V302" s="177" t="s">
        <v>124</v>
      </c>
    </row>
    <row r="303" spans="1:23">
      <c r="Q303" s="185" t="s">
        <v>125</v>
      </c>
      <c r="R303" s="11">
        <v>194.48000000000002</v>
      </c>
      <c r="S303" s="11" t="s">
        <v>126</v>
      </c>
      <c r="T303" s="44">
        <v>0.43166102430555559</v>
      </c>
      <c r="U303" s="11" t="s">
        <v>126</v>
      </c>
      <c r="V303" s="11">
        <v>0.67527777777777775</v>
      </c>
      <c r="W303" s="11" t="s">
        <v>126</v>
      </c>
    </row>
    <row r="305" spans="17:22">
      <c r="Q305" s="11" t="s">
        <v>127</v>
      </c>
      <c r="R305" s="11" t="s">
        <v>128</v>
      </c>
      <c r="V305" s="11">
        <v>0.63923475421637188</v>
      </c>
    </row>
  </sheetData>
  <mergeCells count="5">
    <mergeCell ref="R301:T301"/>
    <mergeCell ref="F1:H1"/>
    <mergeCell ref="B1:D1"/>
    <mergeCell ref="J1:K1"/>
    <mergeCell ref="P301:Q301"/>
  </mergeCells>
  <pageMargins left="0.511811024" right="0.511811024" top="0.78740157499999996" bottom="0.78740157499999996" header="0.31496062000000002" footer="0.31496062000000002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0"/>
  <sheetViews>
    <sheetView topLeftCell="A254" workbookViewId="0">
      <selection activeCell="F277" sqref="F277"/>
    </sheetView>
  </sheetViews>
  <sheetFormatPr defaultColWidth="8.85546875" defaultRowHeight="15"/>
  <cols>
    <col min="1" max="1" width="7.7109375" style="54" customWidth="1"/>
    <col min="2" max="3" width="8.85546875" style="65" customWidth="1"/>
    <col min="4" max="4" width="14.5703125" style="65" customWidth="1"/>
    <col min="5" max="16384" width="8.85546875" style="11"/>
  </cols>
  <sheetData>
    <row r="1" spans="1:4" s="58" customFormat="1">
      <c r="A1" s="57" t="s">
        <v>113</v>
      </c>
      <c r="B1" s="255" t="s">
        <v>118</v>
      </c>
      <c r="C1" s="256"/>
      <c r="D1" s="64" t="s">
        <v>119</v>
      </c>
    </row>
    <row r="2" spans="1:4" s="58" customFormat="1">
      <c r="A2" s="57" t="s">
        <v>113</v>
      </c>
      <c r="B2" s="218" t="s">
        <v>19</v>
      </c>
      <c r="C2" s="219" t="s">
        <v>20</v>
      </c>
      <c r="D2" s="64"/>
    </row>
    <row r="3" spans="1:4" ht="14.45">
      <c r="A3" s="59">
        <v>0</v>
      </c>
      <c r="D3" s="65">
        <f>B3+C3</f>
        <v>0</v>
      </c>
    </row>
    <row r="4" spans="1:4" ht="14.45">
      <c r="A4" s="59">
        <v>3.472222222222222E-3</v>
      </c>
      <c r="D4" s="65">
        <f t="shared" ref="D4:D67" si="0">B4+C4</f>
        <v>0</v>
      </c>
    </row>
    <row r="5" spans="1:4" ht="14.45">
      <c r="A5" s="59">
        <v>6.9444444444444397E-3</v>
      </c>
      <c r="D5" s="65">
        <f t="shared" si="0"/>
        <v>0</v>
      </c>
    </row>
    <row r="6" spans="1:4" ht="14.45">
      <c r="A6" s="59">
        <v>1.0416666666666701E-2</v>
      </c>
      <c r="D6" s="65">
        <f t="shared" si="0"/>
        <v>0</v>
      </c>
    </row>
    <row r="7" spans="1:4" ht="14.45">
      <c r="A7" s="59">
        <v>1.38888888888889E-2</v>
      </c>
      <c r="D7" s="65">
        <f t="shared" si="0"/>
        <v>0</v>
      </c>
    </row>
    <row r="8" spans="1:4" ht="14.45">
      <c r="A8" s="59">
        <v>1.7361111111111101E-2</v>
      </c>
      <c r="D8" s="65">
        <f t="shared" si="0"/>
        <v>0</v>
      </c>
    </row>
    <row r="9" spans="1:4" ht="14.45">
      <c r="A9" s="59">
        <v>2.0833333333333301E-2</v>
      </c>
      <c r="D9" s="65">
        <f t="shared" si="0"/>
        <v>0</v>
      </c>
    </row>
    <row r="10" spans="1:4" ht="14.45">
      <c r="A10" s="59">
        <v>2.4305555555555601E-2</v>
      </c>
      <c r="D10" s="65">
        <f t="shared" si="0"/>
        <v>0</v>
      </c>
    </row>
    <row r="11" spans="1:4" ht="14.45">
      <c r="A11" s="59">
        <v>2.7777777777777801E-2</v>
      </c>
      <c r="D11" s="65">
        <f t="shared" si="0"/>
        <v>0</v>
      </c>
    </row>
    <row r="12" spans="1:4" ht="14.45">
      <c r="A12" s="59">
        <v>3.125E-2</v>
      </c>
      <c r="D12" s="65">
        <f t="shared" si="0"/>
        <v>0</v>
      </c>
    </row>
    <row r="13" spans="1:4" ht="14.45">
      <c r="A13" s="59">
        <v>3.4722222222222203E-2</v>
      </c>
      <c r="D13" s="65">
        <f t="shared" si="0"/>
        <v>0</v>
      </c>
    </row>
    <row r="14" spans="1:4" ht="14.45">
      <c r="A14" s="59">
        <v>3.8194444444444399E-2</v>
      </c>
      <c r="D14" s="65">
        <f t="shared" si="0"/>
        <v>0</v>
      </c>
    </row>
    <row r="15" spans="1:4" ht="14.45">
      <c r="A15" s="59">
        <v>4.1666666666666699E-2</v>
      </c>
      <c r="D15" s="65">
        <f t="shared" si="0"/>
        <v>0</v>
      </c>
    </row>
    <row r="16" spans="1:4" ht="14.45">
      <c r="A16" s="59">
        <v>4.5138888888888902E-2</v>
      </c>
      <c r="D16" s="65">
        <f t="shared" si="0"/>
        <v>0</v>
      </c>
    </row>
    <row r="17" spans="1:4" ht="14.45">
      <c r="A17" s="59">
        <v>4.8611111111111098E-2</v>
      </c>
      <c r="D17" s="65">
        <f t="shared" si="0"/>
        <v>0</v>
      </c>
    </row>
    <row r="18" spans="1:4" ht="14.45">
      <c r="A18" s="59">
        <v>5.2083333333333301E-2</v>
      </c>
      <c r="D18" s="65">
        <f t="shared" si="0"/>
        <v>0</v>
      </c>
    </row>
    <row r="19" spans="1:4" ht="14.45">
      <c r="A19" s="59">
        <v>5.5555555555555601E-2</v>
      </c>
      <c r="D19" s="65">
        <f t="shared" si="0"/>
        <v>0</v>
      </c>
    </row>
    <row r="20" spans="1:4" ht="14.45">
      <c r="A20" s="59">
        <v>5.9027777777777797E-2</v>
      </c>
      <c r="D20" s="65">
        <f t="shared" si="0"/>
        <v>0</v>
      </c>
    </row>
    <row r="21" spans="1:4" ht="14.45">
      <c r="A21" s="59">
        <v>6.25E-2</v>
      </c>
      <c r="D21" s="65">
        <f t="shared" si="0"/>
        <v>0</v>
      </c>
    </row>
    <row r="22" spans="1:4" ht="14.45">
      <c r="A22" s="59">
        <v>6.5972222222222196E-2</v>
      </c>
      <c r="D22" s="65">
        <f t="shared" si="0"/>
        <v>0</v>
      </c>
    </row>
    <row r="23" spans="1:4" ht="14.45">
      <c r="A23" s="59">
        <v>6.9444444444444406E-2</v>
      </c>
      <c r="D23" s="65">
        <f t="shared" si="0"/>
        <v>0</v>
      </c>
    </row>
    <row r="24" spans="1:4" ht="14.45">
      <c r="A24" s="59">
        <v>7.2916666666666699E-2</v>
      </c>
      <c r="D24" s="65">
        <f t="shared" si="0"/>
        <v>0</v>
      </c>
    </row>
    <row r="25" spans="1:4" ht="14.45">
      <c r="A25" s="59">
        <v>7.6388888888888895E-2</v>
      </c>
      <c r="D25" s="65">
        <f t="shared" si="0"/>
        <v>0</v>
      </c>
    </row>
    <row r="26" spans="1:4" ht="14.45">
      <c r="A26" s="59">
        <v>7.9861111111111105E-2</v>
      </c>
      <c r="D26" s="65">
        <f t="shared" si="0"/>
        <v>0</v>
      </c>
    </row>
    <row r="27" spans="1:4" ht="14.45">
      <c r="A27" s="59">
        <v>8.3333333333333301E-2</v>
      </c>
      <c r="D27" s="65">
        <f t="shared" si="0"/>
        <v>0</v>
      </c>
    </row>
    <row r="28" spans="1:4" ht="14.45">
      <c r="A28" s="59">
        <v>8.6805555555555594E-2</v>
      </c>
      <c r="D28" s="65">
        <f t="shared" si="0"/>
        <v>0</v>
      </c>
    </row>
    <row r="29" spans="1:4" ht="14.45">
      <c r="A29" s="59">
        <v>9.0277777777777804E-2</v>
      </c>
      <c r="D29" s="65">
        <f t="shared" si="0"/>
        <v>0</v>
      </c>
    </row>
    <row r="30" spans="1:4" ht="14.45">
      <c r="A30" s="59">
        <v>9.375E-2</v>
      </c>
      <c r="D30" s="65">
        <f t="shared" si="0"/>
        <v>0</v>
      </c>
    </row>
    <row r="31" spans="1:4" ht="14.45">
      <c r="A31" s="59">
        <v>9.7222222222222196E-2</v>
      </c>
      <c r="D31" s="65">
        <f t="shared" si="0"/>
        <v>0</v>
      </c>
    </row>
    <row r="32" spans="1:4" ht="14.45">
      <c r="A32" s="59">
        <v>0.100694444444444</v>
      </c>
      <c r="D32" s="65">
        <f t="shared" si="0"/>
        <v>0</v>
      </c>
    </row>
    <row r="33" spans="1:4" ht="14.45">
      <c r="A33" s="59">
        <v>0.104166666666667</v>
      </c>
      <c r="D33" s="65">
        <f t="shared" si="0"/>
        <v>0</v>
      </c>
    </row>
    <row r="34" spans="1:4" ht="14.45">
      <c r="A34" s="59">
        <v>0.10763888888888901</v>
      </c>
      <c r="D34" s="65">
        <f t="shared" si="0"/>
        <v>0</v>
      </c>
    </row>
    <row r="35" spans="1:4" ht="14.45">
      <c r="A35" s="59">
        <v>0.11111111111111099</v>
      </c>
      <c r="D35" s="65">
        <f t="shared" si="0"/>
        <v>0</v>
      </c>
    </row>
    <row r="36" spans="1:4" ht="14.45">
      <c r="A36" s="59">
        <v>0.114583333333333</v>
      </c>
      <c r="D36" s="65">
        <f t="shared" si="0"/>
        <v>0</v>
      </c>
    </row>
    <row r="37" spans="1:4" ht="14.45">
      <c r="A37" s="59">
        <v>0.118055555555556</v>
      </c>
      <c r="D37" s="65">
        <f t="shared" si="0"/>
        <v>0</v>
      </c>
    </row>
    <row r="38" spans="1:4" ht="14.45">
      <c r="A38" s="59">
        <v>0.121527777777778</v>
      </c>
      <c r="D38" s="65">
        <f t="shared" si="0"/>
        <v>0</v>
      </c>
    </row>
    <row r="39" spans="1:4" ht="14.45">
      <c r="A39" s="59">
        <v>0.125</v>
      </c>
      <c r="D39" s="65">
        <f t="shared" si="0"/>
        <v>0</v>
      </c>
    </row>
    <row r="40" spans="1:4" ht="14.45">
      <c r="A40" s="59">
        <v>0.12847222222222199</v>
      </c>
      <c r="D40" s="65">
        <f t="shared" si="0"/>
        <v>0</v>
      </c>
    </row>
    <row r="41" spans="1:4" ht="14.45">
      <c r="A41" s="59">
        <v>0.131944444444444</v>
      </c>
      <c r="D41" s="65">
        <f t="shared" si="0"/>
        <v>0</v>
      </c>
    </row>
    <row r="42" spans="1:4" ht="14.45">
      <c r="A42" s="59">
        <v>0.13541666666666699</v>
      </c>
      <c r="D42" s="65">
        <f t="shared" si="0"/>
        <v>0</v>
      </c>
    </row>
    <row r="43" spans="1:4" ht="14.45">
      <c r="A43" s="59">
        <v>0.13888888888888901</v>
      </c>
      <c r="D43" s="65">
        <f t="shared" si="0"/>
        <v>0</v>
      </c>
    </row>
    <row r="44" spans="1:4" ht="14.45">
      <c r="A44" s="59">
        <v>0.14236111111111099</v>
      </c>
      <c r="D44" s="65">
        <f t="shared" si="0"/>
        <v>0</v>
      </c>
    </row>
    <row r="45" spans="1:4" ht="14.45">
      <c r="A45" s="59">
        <v>0.14583333333333301</v>
      </c>
      <c r="D45" s="65">
        <f t="shared" si="0"/>
        <v>0</v>
      </c>
    </row>
    <row r="46" spans="1:4" ht="14.45">
      <c r="A46" s="59">
        <v>0.149305555555556</v>
      </c>
      <c r="D46" s="65">
        <f t="shared" si="0"/>
        <v>0</v>
      </c>
    </row>
    <row r="47" spans="1:4" ht="14.45">
      <c r="A47" s="59">
        <v>0.15277777777777801</v>
      </c>
      <c r="D47" s="65">
        <f t="shared" si="0"/>
        <v>0</v>
      </c>
    </row>
    <row r="48" spans="1:4" ht="14.45">
      <c r="A48" s="59">
        <v>0.15625</v>
      </c>
      <c r="D48" s="65">
        <f t="shared" si="0"/>
        <v>0</v>
      </c>
    </row>
    <row r="49" spans="1:4" ht="14.45">
      <c r="A49" s="59">
        <v>0.15972222222222199</v>
      </c>
      <c r="D49" s="65">
        <f t="shared" si="0"/>
        <v>0</v>
      </c>
    </row>
    <row r="50" spans="1:4" ht="14.45">
      <c r="A50" s="59">
        <v>0.163194444444444</v>
      </c>
      <c r="D50" s="65">
        <f t="shared" si="0"/>
        <v>0</v>
      </c>
    </row>
    <row r="51" spans="1:4" ht="14.45">
      <c r="A51" s="59">
        <v>0.16666666666666699</v>
      </c>
      <c r="D51" s="65">
        <f t="shared" si="0"/>
        <v>0</v>
      </c>
    </row>
    <row r="52" spans="1:4" ht="14.45">
      <c r="A52" s="59">
        <v>0.17013888888888901</v>
      </c>
      <c r="D52" s="65">
        <f t="shared" si="0"/>
        <v>0</v>
      </c>
    </row>
    <row r="53" spans="1:4" ht="14.45">
      <c r="A53" s="59">
        <v>0.17361111111111099</v>
      </c>
      <c r="D53" s="65">
        <f t="shared" si="0"/>
        <v>0</v>
      </c>
    </row>
    <row r="54" spans="1:4" ht="14.45">
      <c r="A54" s="59">
        <v>0.17708333333333301</v>
      </c>
      <c r="D54" s="65">
        <f t="shared" si="0"/>
        <v>0</v>
      </c>
    </row>
    <row r="55" spans="1:4" ht="14.45">
      <c r="A55" s="59">
        <v>0.180555555555556</v>
      </c>
      <c r="D55" s="65">
        <f t="shared" si="0"/>
        <v>0</v>
      </c>
    </row>
    <row r="56" spans="1:4" ht="14.45">
      <c r="A56" s="59">
        <v>0.18402777777777801</v>
      </c>
      <c r="D56" s="65">
        <f t="shared" si="0"/>
        <v>0</v>
      </c>
    </row>
    <row r="57" spans="1:4" ht="14.45">
      <c r="A57" s="59">
        <v>0.1875</v>
      </c>
      <c r="D57" s="65">
        <f t="shared" si="0"/>
        <v>0</v>
      </c>
    </row>
    <row r="58" spans="1:4" ht="14.45">
      <c r="A58" s="59">
        <v>0.19097222222222199</v>
      </c>
      <c r="D58" s="65">
        <f t="shared" si="0"/>
        <v>0</v>
      </c>
    </row>
    <row r="59" spans="1:4" ht="14.45">
      <c r="A59" s="59">
        <v>0.194444444444444</v>
      </c>
      <c r="D59" s="65">
        <f t="shared" si="0"/>
        <v>0</v>
      </c>
    </row>
    <row r="60" spans="1:4" ht="14.45">
      <c r="A60" s="59">
        <v>0.19791666666666699</v>
      </c>
      <c r="D60" s="65">
        <f t="shared" si="0"/>
        <v>0</v>
      </c>
    </row>
    <row r="61" spans="1:4" ht="14.45">
      <c r="A61" s="59">
        <v>0.20138888888888901</v>
      </c>
      <c r="D61" s="65">
        <f t="shared" si="0"/>
        <v>0</v>
      </c>
    </row>
    <row r="62" spans="1:4" ht="14.45">
      <c r="A62" s="59">
        <v>0.20486111111111099</v>
      </c>
      <c r="D62" s="65">
        <f t="shared" si="0"/>
        <v>0</v>
      </c>
    </row>
    <row r="63" spans="1:4" ht="14.45">
      <c r="A63" s="59">
        <v>0.20833333333333301</v>
      </c>
      <c r="D63" s="65">
        <f t="shared" si="0"/>
        <v>0</v>
      </c>
    </row>
    <row r="64" spans="1:4" ht="14.45">
      <c r="A64" s="59">
        <v>0.211805555555556</v>
      </c>
      <c r="D64" s="65">
        <f t="shared" si="0"/>
        <v>0</v>
      </c>
    </row>
    <row r="65" spans="1:6" ht="14.45">
      <c r="A65" s="59">
        <v>0.21527777777777801</v>
      </c>
      <c r="D65" s="65">
        <f t="shared" si="0"/>
        <v>0</v>
      </c>
    </row>
    <row r="66" spans="1:6" ht="14.45">
      <c r="A66" s="59">
        <v>0.21875</v>
      </c>
      <c r="D66" s="65">
        <f t="shared" si="0"/>
        <v>0</v>
      </c>
    </row>
    <row r="67" spans="1:6" ht="14.45">
      <c r="A67" s="59">
        <v>0.22222222222222199</v>
      </c>
      <c r="D67" s="65">
        <f t="shared" si="0"/>
        <v>0</v>
      </c>
    </row>
    <row r="68" spans="1:6" ht="14.45">
      <c r="A68" s="59">
        <v>0.225694444444444</v>
      </c>
      <c r="D68" s="65">
        <f t="shared" ref="D68:D131" si="1">B68+C68</f>
        <v>0</v>
      </c>
    </row>
    <row r="69" spans="1:6" ht="14.45">
      <c r="A69" s="59">
        <v>0.22916666666666699</v>
      </c>
      <c r="D69" s="65">
        <f t="shared" si="1"/>
        <v>0</v>
      </c>
    </row>
    <row r="70" spans="1:6" ht="14.45">
      <c r="A70" s="59">
        <v>0.23263888888888901</v>
      </c>
      <c r="D70" s="65">
        <f t="shared" si="1"/>
        <v>0</v>
      </c>
    </row>
    <row r="71" spans="1:6" ht="14.45">
      <c r="A71" s="59">
        <v>0.23611111111111099</v>
      </c>
      <c r="D71" s="65">
        <f t="shared" si="1"/>
        <v>0</v>
      </c>
    </row>
    <row r="72" spans="1:6" ht="14.45">
      <c r="A72" s="59">
        <v>0.23958333333333301</v>
      </c>
      <c r="D72" s="65">
        <f t="shared" si="1"/>
        <v>0</v>
      </c>
    </row>
    <row r="73" spans="1:6" ht="14.45">
      <c r="A73" s="59">
        <v>0.243055555555556</v>
      </c>
      <c r="D73" s="65">
        <f t="shared" si="1"/>
        <v>0</v>
      </c>
    </row>
    <row r="74" spans="1:6" ht="14.45">
      <c r="A74" s="59">
        <v>0.24652777777777801</v>
      </c>
      <c r="D74" s="65">
        <f t="shared" si="1"/>
        <v>0</v>
      </c>
    </row>
    <row r="75" spans="1:6">
      <c r="A75" s="59">
        <v>0.25</v>
      </c>
      <c r="D75" s="65">
        <f t="shared" si="1"/>
        <v>0</v>
      </c>
      <c r="F75" s="11" t="s">
        <v>120</v>
      </c>
    </row>
    <row r="76" spans="1:6" ht="14.45">
      <c r="A76" s="59">
        <v>0.25347222222222199</v>
      </c>
      <c r="D76" s="65">
        <f t="shared" si="1"/>
        <v>0</v>
      </c>
    </row>
    <row r="77" spans="1:6" ht="14.45">
      <c r="A77" s="59">
        <v>0.25694444444444398</v>
      </c>
      <c r="D77" s="65">
        <f t="shared" si="1"/>
        <v>0</v>
      </c>
    </row>
    <row r="78" spans="1:6" ht="14.45">
      <c r="A78" s="59">
        <v>0.26041666666666702</v>
      </c>
      <c r="D78" s="65">
        <f t="shared" si="1"/>
        <v>0</v>
      </c>
    </row>
    <row r="79" spans="1:6" ht="14.45">
      <c r="A79" s="59">
        <v>0.26388888888888901</v>
      </c>
      <c r="D79" s="65">
        <f t="shared" si="1"/>
        <v>0</v>
      </c>
    </row>
    <row r="80" spans="1:6" ht="14.45">
      <c r="A80" s="59">
        <v>0.26736111111111099</v>
      </c>
      <c r="D80" s="65">
        <f t="shared" si="1"/>
        <v>0</v>
      </c>
    </row>
    <row r="81" spans="1:4" ht="14.45">
      <c r="A81" s="59">
        <v>0.27083333333333298</v>
      </c>
      <c r="D81" s="65">
        <f t="shared" si="1"/>
        <v>0</v>
      </c>
    </row>
    <row r="82" spans="1:4" ht="14.45">
      <c r="A82" s="59">
        <v>0.27430555555555602</v>
      </c>
      <c r="D82" s="65">
        <f t="shared" si="1"/>
        <v>0</v>
      </c>
    </row>
    <row r="83" spans="1:4" ht="14.45">
      <c r="A83" s="59">
        <v>0.27777777777777801</v>
      </c>
      <c r="D83" s="65">
        <f t="shared" si="1"/>
        <v>0</v>
      </c>
    </row>
    <row r="84" spans="1:4" ht="14.45">
      <c r="A84" s="59">
        <v>0.28125</v>
      </c>
      <c r="D84" s="65">
        <f t="shared" si="1"/>
        <v>0</v>
      </c>
    </row>
    <row r="85" spans="1:4" ht="14.45">
      <c r="A85" s="59">
        <v>0.28472222222222199</v>
      </c>
      <c r="D85" s="65">
        <f t="shared" si="1"/>
        <v>0</v>
      </c>
    </row>
    <row r="86" spans="1:4" ht="14.45">
      <c r="A86" s="59">
        <v>0.28819444444444398</v>
      </c>
      <c r="D86" s="65">
        <f t="shared" si="1"/>
        <v>0</v>
      </c>
    </row>
    <row r="87" spans="1:4" ht="14.45">
      <c r="A87" s="59">
        <v>0.29166666666666702</v>
      </c>
      <c r="B87" s="65">
        <v>0.125</v>
      </c>
      <c r="C87" s="65">
        <v>0.125</v>
      </c>
      <c r="D87" s="65">
        <f>B87+C87</f>
        <v>0.25</v>
      </c>
    </row>
    <row r="88" spans="1:4" ht="14.45">
      <c r="A88" s="59">
        <v>0.29513888888888901</v>
      </c>
      <c r="D88" s="65">
        <f t="shared" si="1"/>
        <v>0</v>
      </c>
    </row>
    <row r="89" spans="1:4" ht="14.45">
      <c r="A89" s="59">
        <v>0.29861111111111099</v>
      </c>
      <c r="D89" s="65">
        <f t="shared" si="1"/>
        <v>0</v>
      </c>
    </row>
    <row r="90" spans="1:4" ht="14.45">
      <c r="A90" s="59">
        <v>0.30208333333333298</v>
      </c>
      <c r="D90" s="65">
        <f t="shared" si="1"/>
        <v>0</v>
      </c>
    </row>
    <row r="91" spans="1:4" ht="14.45">
      <c r="A91" s="59">
        <v>0.30555555555555602</v>
      </c>
      <c r="D91" s="65">
        <f t="shared" si="1"/>
        <v>0</v>
      </c>
    </row>
    <row r="92" spans="1:4" ht="14.45">
      <c r="A92" s="59">
        <v>0.30902777777777801</v>
      </c>
      <c r="D92" s="65">
        <f t="shared" si="1"/>
        <v>0</v>
      </c>
    </row>
    <row r="93" spans="1:4" ht="14.45">
      <c r="A93" s="59">
        <v>0.3125</v>
      </c>
      <c r="D93" s="65">
        <f t="shared" si="1"/>
        <v>0</v>
      </c>
    </row>
    <row r="94" spans="1:4" ht="14.45">
      <c r="A94" s="59">
        <v>0.31597222222222199</v>
      </c>
      <c r="D94" s="65">
        <f t="shared" si="1"/>
        <v>0</v>
      </c>
    </row>
    <row r="95" spans="1:4" ht="14.45">
      <c r="A95" s="59">
        <v>0.31944444444444398</v>
      </c>
      <c r="D95" s="65">
        <f t="shared" si="1"/>
        <v>0</v>
      </c>
    </row>
    <row r="96" spans="1:4" ht="14.45">
      <c r="A96" s="59">
        <v>0.32291666666666702</v>
      </c>
      <c r="D96" s="65">
        <f t="shared" si="1"/>
        <v>0</v>
      </c>
    </row>
    <row r="97" spans="1:4" ht="14.45">
      <c r="A97" s="59">
        <v>0.32638888888888901</v>
      </c>
      <c r="D97" s="65">
        <f t="shared" si="1"/>
        <v>0</v>
      </c>
    </row>
    <row r="98" spans="1:4" ht="14.45">
      <c r="A98" s="59">
        <v>0.32986111111111099</v>
      </c>
      <c r="D98" s="65">
        <f t="shared" si="1"/>
        <v>0</v>
      </c>
    </row>
    <row r="99" spans="1:4" ht="14.45">
      <c r="A99" s="59">
        <v>0.33333333333333298</v>
      </c>
      <c r="D99" s="65">
        <f t="shared" si="1"/>
        <v>0</v>
      </c>
    </row>
    <row r="100" spans="1:4" ht="14.45">
      <c r="A100" s="59">
        <v>0.33680555555555602</v>
      </c>
      <c r="D100" s="65">
        <f t="shared" si="1"/>
        <v>0</v>
      </c>
    </row>
    <row r="101" spans="1:4" ht="14.45">
      <c r="A101" s="59">
        <v>0.34027777777777801</v>
      </c>
      <c r="D101" s="65">
        <f t="shared" si="1"/>
        <v>0</v>
      </c>
    </row>
    <row r="102" spans="1:4" ht="14.45">
      <c r="A102" s="59">
        <v>0.34375</v>
      </c>
      <c r="D102" s="65">
        <f t="shared" si="1"/>
        <v>0</v>
      </c>
    </row>
    <row r="103" spans="1:4" ht="14.45">
      <c r="A103" s="59">
        <v>0.34722222222222199</v>
      </c>
      <c r="D103" s="65">
        <f t="shared" si="1"/>
        <v>0</v>
      </c>
    </row>
    <row r="104" spans="1:4" ht="14.45">
      <c r="A104" s="59">
        <v>0.35069444444444398</v>
      </c>
      <c r="D104" s="65">
        <f t="shared" si="1"/>
        <v>0</v>
      </c>
    </row>
    <row r="105" spans="1:4" ht="14.45">
      <c r="A105" s="59">
        <v>0.35416666666666702</v>
      </c>
      <c r="D105" s="65">
        <f t="shared" si="1"/>
        <v>0</v>
      </c>
    </row>
    <row r="106" spans="1:4" ht="14.45">
      <c r="A106" s="59">
        <v>0.35763888888888901</v>
      </c>
      <c r="D106" s="65">
        <f t="shared" si="1"/>
        <v>0</v>
      </c>
    </row>
    <row r="107" spans="1:4" ht="14.45">
      <c r="A107" s="59">
        <v>0.36111111111111099</v>
      </c>
      <c r="D107" s="65">
        <f t="shared" si="1"/>
        <v>0</v>
      </c>
    </row>
    <row r="108" spans="1:4" ht="14.45">
      <c r="A108" s="59">
        <v>0.36458333333333298</v>
      </c>
      <c r="D108" s="65">
        <f t="shared" si="1"/>
        <v>0</v>
      </c>
    </row>
    <row r="109" spans="1:4" ht="14.45">
      <c r="A109" s="59">
        <v>0.36805555555555602</v>
      </c>
      <c r="D109" s="65">
        <f t="shared" si="1"/>
        <v>0</v>
      </c>
    </row>
    <row r="110" spans="1:4" ht="14.45">
      <c r="A110" s="59">
        <v>0.37152777777777801</v>
      </c>
      <c r="D110" s="65">
        <f t="shared" si="1"/>
        <v>0</v>
      </c>
    </row>
    <row r="111" spans="1:4" ht="14.45">
      <c r="A111" s="59">
        <v>0.375</v>
      </c>
      <c r="D111" s="65">
        <f t="shared" si="1"/>
        <v>0</v>
      </c>
    </row>
    <row r="112" spans="1:4" ht="14.45">
      <c r="A112" s="59">
        <v>0.37847222222222199</v>
      </c>
      <c r="D112" s="65">
        <f t="shared" si="1"/>
        <v>0</v>
      </c>
    </row>
    <row r="113" spans="1:4" ht="14.45">
      <c r="A113" s="59">
        <v>0.38194444444444398</v>
      </c>
      <c r="D113" s="65">
        <f t="shared" si="1"/>
        <v>0</v>
      </c>
    </row>
    <row r="114" spans="1:4" ht="14.45">
      <c r="A114" s="59">
        <v>0.38541666666666702</v>
      </c>
      <c r="D114" s="65">
        <f t="shared" si="1"/>
        <v>0</v>
      </c>
    </row>
    <row r="115" spans="1:4" ht="14.45">
      <c r="A115" s="59">
        <v>0.38888888888888901</v>
      </c>
      <c r="D115" s="65">
        <f t="shared" si="1"/>
        <v>0</v>
      </c>
    </row>
    <row r="116" spans="1:4" ht="14.45">
      <c r="A116" s="59">
        <v>0.39236111111111099</v>
      </c>
      <c r="D116" s="65">
        <f t="shared" si="1"/>
        <v>0</v>
      </c>
    </row>
    <row r="117" spans="1:4" ht="14.45">
      <c r="A117" s="59">
        <v>0.39583333333333298</v>
      </c>
      <c r="D117" s="65">
        <f t="shared" si="1"/>
        <v>0</v>
      </c>
    </row>
    <row r="118" spans="1:4" ht="14.45">
      <c r="A118" s="59">
        <v>0.39930555555555602</v>
      </c>
      <c r="D118" s="65">
        <f t="shared" si="1"/>
        <v>0</v>
      </c>
    </row>
    <row r="119" spans="1:4" ht="14.45">
      <c r="A119" s="59">
        <v>0.40277777777777801</v>
      </c>
      <c r="D119" s="65">
        <f t="shared" si="1"/>
        <v>0</v>
      </c>
    </row>
    <row r="120" spans="1:4" ht="14.45">
      <c r="A120" s="59">
        <v>0.40625</v>
      </c>
      <c r="D120" s="65">
        <f t="shared" si="1"/>
        <v>0</v>
      </c>
    </row>
    <row r="121" spans="1:4" ht="14.45">
      <c r="A121" s="59">
        <v>0.40972222222222199</v>
      </c>
      <c r="D121" s="65">
        <f t="shared" si="1"/>
        <v>0</v>
      </c>
    </row>
    <row r="122" spans="1:4" ht="14.45">
      <c r="A122" s="59">
        <v>0.41319444444444398</v>
      </c>
      <c r="D122" s="65">
        <f t="shared" si="1"/>
        <v>0</v>
      </c>
    </row>
    <row r="123" spans="1:4" ht="14.45">
      <c r="A123" s="59">
        <v>0.41666666666666702</v>
      </c>
      <c r="D123" s="65">
        <f t="shared" si="1"/>
        <v>0</v>
      </c>
    </row>
    <row r="124" spans="1:4" ht="14.45">
      <c r="A124" s="59">
        <v>0.42013888888888901</v>
      </c>
      <c r="D124" s="65">
        <f t="shared" si="1"/>
        <v>0</v>
      </c>
    </row>
    <row r="125" spans="1:4" ht="14.45">
      <c r="A125" s="59">
        <v>0.42361111111111099</v>
      </c>
      <c r="D125" s="65">
        <f t="shared" si="1"/>
        <v>0</v>
      </c>
    </row>
    <row r="126" spans="1:4" ht="14.45">
      <c r="A126" s="59">
        <v>0.42708333333333298</v>
      </c>
      <c r="D126" s="65">
        <f t="shared" si="1"/>
        <v>0</v>
      </c>
    </row>
    <row r="127" spans="1:4" ht="14.45">
      <c r="A127" s="59">
        <v>0.43055555555555602</v>
      </c>
      <c r="D127" s="65">
        <f t="shared" si="1"/>
        <v>0</v>
      </c>
    </row>
    <row r="128" spans="1:4" ht="14.45">
      <c r="A128" s="59">
        <v>0.43402777777777801</v>
      </c>
      <c r="D128" s="65">
        <f t="shared" si="1"/>
        <v>0</v>
      </c>
    </row>
    <row r="129" spans="1:4" ht="14.45">
      <c r="A129" s="59">
        <v>0.4375</v>
      </c>
      <c r="D129" s="65">
        <f t="shared" si="1"/>
        <v>0</v>
      </c>
    </row>
    <row r="130" spans="1:4" ht="14.45">
      <c r="A130" s="59">
        <v>0.44097222222222199</v>
      </c>
      <c r="D130" s="65">
        <f t="shared" si="1"/>
        <v>0</v>
      </c>
    </row>
    <row r="131" spans="1:4" ht="14.45">
      <c r="A131" s="59">
        <v>0.44444444444444398</v>
      </c>
      <c r="D131" s="65">
        <f t="shared" si="1"/>
        <v>0</v>
      </c>
    </row>
    <row r="132" spans="1:4" ht="14.45">
      <c r="A132" s="59">
        <v>0.44791666666666702</v>
      </c>
      <c r="D132" s="65">
        <f t="shared" ref="D132:D195" si="2">B132+C132</f>
        <v>0</v>
      </c>
    </row>
    <row r="133" spans="1:4" ht="14.45">
      <c r="A133" s="59">
        <v>0.45138888888888901</v>
      </c>
      <c r="D133" s="65">
        <f t="shared" si="2"/>
        <v>0</v>
      </c>
    </row>
    <row r="134" spans="1:4" ht="14.45">
      <c r="A134" s="59">
        <v>0.45486111111111099</v>
      </c>
      <c r="D134" s="65">
        <f t="shared" si="2"/>
        <v>0</v>
      </c>
    </row>
    <row r="135" spans="1:4" ht="14.45">
      <c r="A135" s="59">
        <v>0.45833333333333298</v>
      </c>
      <c r="D135" s="65">
        <f t="shared" si="2"/>
        <v>0</v>
      </c>
    </row>
    <row r="136" spans="1:4" ht="14.45">
      <c r="A136" s="59">
        <v>0.46180555555555602</v>
      </c>
      <c r="D136" s="65">
        <f t="shared" si="2"/>
        <v>0</v>
      </c>
    </row>
    <row r="137" spans="1:4" ht="14.45">
      <c r="A137" s="59">
        <v>0.46527777777777801</v>
      </c>
      <c r="D137" s="65">
        <f t="shared" si="2"/>
        <v>0</v>
      </c>
    </row>
    <row r="138" spans="1:4" ht="14.45">
      <c r="A138" s="59">
        <v>0.46875</v>
      </c>
      <c r="D138" s="65">
        <f t="shared" si="2"/>
        <v>0</v>
      </c>
    </row>
    <row r="139" spans="1:4" ht="14.45">
      <c r="A139" s="59">
        <v>0.47222222222222199</v>
      </c>
      <c r="D139" s="65">
        <f t="shared" si="2"/>
        <v>0</v>
      </c>
    </row>
    <row r="140" spans="1:4" ht="14.45">
      <c r="A140" s="59">
        <v>0.47569444444444398</v>
      </c>
      <c r="D140" s="65">
        <f t="shared" si="2"/>
        <v>0</v>
      </c>
    </row>
    <row r="141" spans="1:4" ht="14.45">
      <c r="A141" s="59">
        <v>0.47916666666666702</v>
      </c>
      <c r="D141" s="65">
        <f t="shared" si="2"/>
        <v>0</v>
      </c>
    </row>
    <row r="142" spans="1:4" ht="14.45">
      <c r="A142" s="59">
        <v>0.48263888888888901</v>
      </c>
      <c r="D142" s="65">
        <f t="shared" si="2"/>
        <v>0</v>
      </c>
    </row>
    <row r="143" spans="1:4" ht="14.45">
      <c r="A143" s="59">
        <v>0.48611111111111099</v>
      </c>
      <c r="D143" s="65">
        <f t="shared" si="2"/>
        <v>0</v>
      </c>
    </row>
    <row r="144" spans="1:4" ht="14.45">
      <c r="A144" s="59">
        <v>0.48958333333333298</v>
      </c>
      <c r="D144" s="65">
        <f t="shared" si="2"/>
        <v>0</v>
      </c>
    </row>
    <row r="145" spans="1:4" ht="14.45">
      <c r="A145" s="59">
        <v>0.49305555555555602</v>
      </c>
      <c r="D145" s="65">
        <f t="shared" si="2"/>
        <v>0</v>
      </c>
    </row>
    <row r="146" spans="1:4" ht="14.45">
      <c r="A146" s="59">
        <v>0.49652777777777801</v>
      </c>
      <c r="D146" s="65">
        <f t="shared" si="2"/>
        <v>0</v>
      </c>
    </row>
    <row r="147" spans="1:4" ht="14.45">
      <c r="A147" s="59">
        <v>0.5</v>
      </c>
      <c r="D147" s="65">
        <f t="shared" si="2"/>
        <v>0</v>
      </c>
    </row>
    <row r="148" spans="1:4" ht="14.45">
      <c r="A148" s="59">
        <v>0.50347222222222199</v>
      </c>
      <c r="D148" s="65">
        <f t="shared" si="2"/>
        <v>0</v>
      </c>
    </row>
    <row r="149" spans="1:4" ht="14.45">
      <c r="A149" s="59">
        <v>0.50694444444444398</v>
      </c>
      <c r="D149" s="65">
        <f t="shared" si="2"/>
        <v>0</v>
      </c>
    </row>
    <row r="150" spans="1:4" ht="14.45">
      <c r="A150" s="59">
        <v>0.51041666666666696</v>
      </c>
      <c r="D150" s="65">
        <f t="shared" si="2"/>
        <v>0</v>
      </c>
    </row>
    <row r="151" spans="1:4" ht="14.45">
      <c r="A151" s="59">
        <v>0.51388888888888895</v>
      </c>
      <c r="D151" s="65">
        <f t="shared" si="2"/>
        <v>0</v>
      </c>
    </row>
    <row r="152" spans="1:4" ht="14.45">
      <c r="A152" s="59">
        <v>0.51736111111111105</v>
      </c>
      <c r="D152" s="65">
        <f t="shared" si="2"/>
        <v>0</v>
      </c>
    </row>
    <row r="153" spans="1:4" ht="14.45">
      <c r="A153" s="59">
        <v>0.52083333333333304</v>
      </c>
      <c r="B153" s="65">
        <v>0.125</v>
      </c>
      <c r="C153" s="65">
        <v>0.125</v>
      </c>
      <c r="D153" s="65">
        <f t="shared" si="2"/>
        <v>0.25</v>
      </c>
    </row>
    <row r="154" spans="1:4" ht="14.45">
      <c r="A154" s="59">
        <v>0.52430555555555602</v>
      </c>
      <c r="D154" s="65">
        <f t="shared" si="2"/>
        <v>0</v>
      </c>
    </row>
    <row r="155" spans="1:4" ht="14.45">
      <c r="A155" s="59">
        <v>0.52777777777777801</v>
      </c>
      <c r="D155" s="65">
        <f t="shared" si="2"/>
        <v>0</v>
      </c>
    </row>
    <row r="156" spans="1:4" ht="14.45">
      <c r="A156" s="59">
        <v>0.53125</v>
      </c>
      <c r="D156" s="65">
        <f t="shared" si="2"/>
        <v>0</v>
      </c>
    </row>
    <row r="157" spans="1:4" ht="14.45">
      <c r="A157" s="59">
        <v>0.53472222222222199</v>
      </c>
      <c r="D157" s="65">
        <f t="shared" si="2"/>
        <v>0</v>
      </c>
    </row>
    <row r="158" spans="1:4" ht="14.45">
      <c r="A158" s="59">
        <v>0.53819444444444398</v>
      </c>
      <c r="D158" s="65">
        <f t="shared" si="2"/>
        <v>0</v>
      </c>
    </row>
    <row r="159" spans="1:4" ht="14.45">
      <c r="A159" s="59">
        <v>0.54166666666666696</v>
      </c>
      <c r="D159" s="65">
        <f t="shared" si="2"/>
        <v>0</v>
      </c>
    </row>
    <row r="160" spans="1:4" ht="14.45">
      <c r="A160" s="59">
        <v>0.54513888888888895</v>
      </c>
      <c r="D160" s="65">
        <f t="shared" si="2"/>
        <v>0</v>
      </c>
    </row>
    <row r="161" spans="1:4" ht="14.45">
      <c r="A161" s="59">
        <v>0.54861111111111105</v>
      </c>
      <c r="D161" s="65">
        <f t="shared" si="2"/>
        <v>0</v>
      </c>
    </row>
    <row r="162" spans="1:4" ht="14.45">
      <c r="A162" s="59">
        <v>0.55208333333333304</v>
      </c>
      <c r="D162" s="65">
        <f t="shared" si="2"/>
        <v>0</v>
      </c>
    </row>
    <row r="163" spans="1:4" ht="14.45">
      <c r="A163" s="59">
        <v>0.55555555555555602</v>
      </c>
      <c r="D163" s="65">
        <f t="shared" si="2"/>
        <v>0</v>
      </c>
    </row>
    <row r="164" spans="1:4" ht="14.45">
      <c r="A164" s="59">
        <v>0.55902777777777801</v>
      </c>
      <c r="D164" s="65">
        <f t="shared" si="2"/>
        <v>0</v>
      </c>
    </row>
    <row r="165" spans="1:4" ht="14.45">
      <c r="A165" s="59">
        <v>0.5625</v>
      </c>
      <c r="D165" s="65">
        <f t="shared" si="2"/>
        <v>0</v>
      </c>
    </row>
    <row r="166" spans="1:4" ht="14.45">
      <c r="A166" s="59">
        <v>0.56597222222222199</v>
      </c>
      <c r="D166" s="65">
        <f t="shared" si="2"/>
        <v>0</v>
      </c>
    </row>
    <row r="167" spans="1:4" ht="14.45">
      <c r="A167" s="59">
        <v>0.56944444444444398</v>
      </c>
      <c r="D167" s="65">
        <f t="shared" si="2"/>
        <v>0</v>
      </c>
    </row>
    <row r="168" spans="1:4" ht="14.45">
      <c r="A168" s="59">
        <v>0.57291666666666696</v>
      </c>
      <c r="D168" s="65">
        <f t="shared" si="2"/>
        <v>0</v>
      </c>
    </row>
    <row r="169" spans="1:4" ht="14.45">
      <c r="A169" s="59">
        <v>0.57638888888888895</v>
      </c>
      <c r="D169" s="65">
        <f t="shared" si="2"/>
        <v>0</v>
      </c>
    </row>
    <row r="170" spans="1:4" ht="14.45">
      <c r="A170" s="59">
        <v>0.57986111111111105</v>
      </c>
      <c r="D170" s="65">
        <f t="shared" si="2"/>
        <v>0</v>
      </c>
    </row>
    <row r="171" spans="1:4" ht="14.45">
      <c r="A171" s="59">
        <v>0.58333333333333304</v>
      </c>
      <c r="D171" s="65">
        <f t="shared" si="2"/>
        <v>0</v>
      </c>
    </row>
    <row r="172" spans="1:4" ht="14.45">
      <c r="A172" s="59">
        <v>0.58680555555555503</v>
      </c>
      <c r="D172" s="65">
        <f t="shared" si="2"/>
        <v>0</v>
      </c>
    </row>
    <row r="173" spans="1:4" ht="14.45">
      <c r="A173" s="59">
        <v>0.59027777777777801</v>
      </c>
      <c r="D173" s="65">
        <f t="shared" si="2"/>
        <v>0</v>
      </c>
    </row>
    <row r="174" spans="1:4" ht="14.45">
      <c r="A174" s="59">
        <v>0.59375</v>
      </c>
      <c r="D174" s="65">
        <f t="shared" si="2"/>
        <v>0</v>
      </c>
    </row>
    <row r="175" spans="1:4" ht="14.45">
      <c r="A175" s="59">
        <v>0.59722222222222199</v>
      </c>
      <c r="D175" s="65">
        <f t="shared" si="2"/>
        <v>0</v>
      </c>
    </row>
    <row r="176" spans="1:4" ht="14.45">
      <c r="A176" s="59">
        <v>0.60069444444444398</v>
      </c>
      <c r="D176" s="65">
        <f t="shared" si="2"/>
        <v>0</v>
      </c>
    </row>
    <row r="177" spans="1:4" ht="14.45">
      <c r="A177" s="59">
        <v>0.60416666666666696</v>
      </c>
      <c r="D177" s="65">
        <f t="shared" si="2"/>
        <v>0</v>
      </c>
    </row>
    <row r="178" spans="1:4" ht="14.45">
      <c r="A178" s="59">
        <v>0.60763888888888895</v>
      </c>
      <c r="D178" s="65">
        <f t="shared" si="2"/>
        <v>0</v>
      </c>
    </row>
    <row r="179" spans="1:4" ht="14.45">
      <c r="A179" s="59">
        <v>0.61111111111111105</v>
      </c>
      <c r="D179" s="65">
        <f t="shared" si="2"/>
        <v>0</v>
      </c>
    </row>
    <row r="180" spans="1:4" ht="14.45">
      <c r="A180" s="59">
        <v>0.61458333333333304</v>
      </c>
      <c r="D180" s="65">
        <f t="shared" si="2"/>
        <v>0</v>
      </c>
    </row>
    <row r="181" spans="1:4" ht="14.45">
      <c r="A181" s="59">
        <v>0.61805555555555503</v>
      </c>
      <c r="D181" s="65">
        <f t="shared" si="2"/>
        <v>0</v>
      </c>
    </row>
    <row r="182" spans="1:4" ht="14.45">
      <c r="A182" s="59">
        <v>0.62152777777777801</v>
      </c>
      <c r="D182" s="65">
        <f t="shared" si="2"/>
        <v>0</v>
      </c>
    </row>
    <row r="183" spans="1:4" ht="14.45">
      <c r="A183" s="59">
        <v>0.625</v>
      </c>
      <c r="D183" s="65">
        <f t="shared" si="2"/>
        <v>0</v>
      </c>
    </row>
    <row r="184" spans="1:4" ht="14.45">
      <c r="A184" s="59">
        <v>0.62847222222222199</v>
      </c>
      <c r="D184" s="65">
        <f t="shared" si="2"/>
        <v>0</v>
      </c>
    </row>
    <row r="185" spans="1:4" ht="14.45">
      <c r="A185" s="59">
        <v>0.63194444444444398</v>
      </c>
      <c r="D185" s="65">
        <f t="shared" si="2"/>
        <v>0</v>
      </c>
    </row>
    <row r="186" spans="1:4" ht="14.45">
      <c r="A186" s="59">
        <v>0.63541666666666696</v>
      </c>
      <c r="D186" s="65">
        <f t="shared" si="2"/>
        <v>0</v>
      </c>
    </row>
    <row r="187" spans="1:4" ht="14.45">
      <c r="A187" s="59">
        <v>0.63888888888888895</v>
      </c>
      <c r="D187" s="65">
        <f t="shared" si="2"/>
        <v>0</v>
      </c>
    </row>
    <row r="188" spans="1:4" ht="14.45">
      <c r="A188" s="59">
        <v>0.64236111111111105</v>
      </c>
      <c r="D188" s="65">
        <f t="shared" si="2"/>
        <v>0</v>
      </c>
    </row>
    <row r="189" spans="1:4" ht="14.45">
      <c r="A189" s="59">
        <v>0.64583333333333304</v>
      </c>
      <c r="D189" s="65">
        <f t="shared" si="2"/>
        <v>0</v>
      </c>
    </row>
    <row r="190" spans="1:4" ht="14.45">
      <c r="A190" s="59">
        <v>0.64930555555555503</v>
      </c>
      <c r="D190" s="65">
        <f t="shared" si="2"/>
        <v>0</v>
      </c>
    </row>
    <row r="191" spans="1:4" ht="14.45">
      <c r="A191" s="59">
        <v>0.65277777777777801</v>
      </c>
      <c r="D191" s="65">
        <f t="shared" si="2"/>
        <v>0</v>
      </c>
    </row>
    <row r="192" spans="1:4" ht="14.45">
      <c r="A192" s="59">
        <v>0.65625</v>
      </c>
      <c r="D192" s="65">
        <f t="shared" si="2"/>
        <v>0</v>
      </c>
    </row>
    <row r="193" spans="1:4" ht="14.45">
      <c r="A193" s="59">
        <v>0.65972222222222199</v>
      </c>
      <c r="D193" s="65">
        <f t="shared" si="2"/>
        <v>0</v>
      </c>
    </row>
    <row r="194" spans="1:4" ht="14.45">
      <c r="A194" s="59">
        <v>0.66319444444444398</v>
      </c>
      <c r="D194" s="65">
        <f t="shared" si="2"/>
        <v>0</v>
      </c>
    </row>
    <row r="195" spans="1:4" ht="14.45">
      <c r="A195" s="59">
        <v>0.66666666666666696</v>
      </c>
      <c r="D195" s="65">
        <f t="shared" si="2"/>
        <v>0</v>
      </c>
    </row>
    <row r="196" spans="1:4" ht="14.45">
      <c r="A196" s="59">
        <v>0.67013888888888895</v>
      </c>
      <c r="D196" s="65">
        <f t="shared" ref="D196:D259" si="3">B196+C196</f>
        <v>0</v>
      </c>
    </row>
    <row r="197" spans="1:4" ht="14.45">
      <c r="A197" s="59">
        <v>0.67361111111111105</v>
      </c>
      <c r="D197" s="65">
        <f t="shared" si="3"/>
        <v>0</v>
      </c>
    </row>
    <row r="198" spans="1:4" ht="14.45">
      <c r="A198" s="59">
        <v>0.67708333333333304</v>
      </c>
      <c r="D198" s="65">
        <f t="shared" si="3"/>
        <v>0</v>
      </c>
    </row>
    <row r="199" spans="1:4" ht="14.45">
      <c r="A199" s="59">
        <v>0.68055555555555503</v>
      </c>
      <c r="D199" s="65">
        <f t="shared" si="3"/>
        <v>0</v>
      </c>
    </row>
    <row r="200" spans="1:4" ht="14.45">
      <c r="A200" s="59">
        <v>0.68402777777777801</v>
      </c>
      <c r="D200" s="65">
        <f t="shared" si="3"/>
        <v>0</v>
      </c>
    </row>
    <row r="201" spans="1:4" ht="14.45">
      <c r="A201" s="59">
        <v>0.6875</v>
      </c>
      <c r="D201" s="65">
        <f t="shared" si="3"/>
        <v>0</v>
      </c>
    </row>
    <row r="202" spans="1:4" ht="14.45">
      <c r="A202" s="59">
        <v>0.69097222222222199</v>
      </c>
      <c r="D202" s="65">
        <f t="shared" si="3"/>
        <v>0</v>
      </c>
    </row>
    <row r="203" spans="1:4" ht="14.45">
      <c r="A203" s="59">
        <v>0.69444444444444398</v>
      </c>
      <c r="D203" s="65">
        <f t="shared" si="3"/>
        <v>0</v>
      </c>
    </row>
    <row r="204" spans="1:4" ht="14.45">
      <c r="A204" s="59">
        <v>0.69791666666666696</v>
      </c>
      <c r="D204" s="65">
        <f t="shared" si="3"/>
        <v>0</v>
      </c>
    </row>
    <row r="205" spans="1:4" ht="14.45">
      <c r="A205" s="59">
        <v>0.70138888888888895</v>
      </c>
      <c r="D205" s="65">
        <f t="shared" si="3"/>
        <v>0</v>
      </c>
    </row>
    <row r="206" spans="1:4" ht="14.45">
      <c r="A206" s="59">
        <v>0.70486111111111105</v>
      </c>
      <c r="D206" s="65">
        <f t="shared" si="3"/>
        <v>0</v>
      </c>
    </row>
    <row r="207" spans="1:4" ht="14.45">
      <c r="A207" s="59">
        <v>0.70833333333333304</v>
      </c>
      <c r="D207" s="65">
        <f t="shared" si="3"/>
        <v>0</v>
      </c>
    </row>
    <row r="208" spans="1:4" ht="14.45">
      <c r="A208" s="59">
        <v>0.71180555555555503</v>
      </c>
      <c r="D208" s="65">
        <f t="shared" si="3"/>
        <v>0</v>
      </c>
    </row>
    <row r="209" spans="1:4" ht="14.45">
      <c r="A209" s="59">
        <v>0.71527777777777801</v>
      </c>
      <c r="D209" s="65">
        <f t="shared" si="3"/>
        <v>0</v>
      </c>
    </row>
    <row r="210" spans="1:4" ht="14.45">
      <c r="A210" s="59">
        <v>0.71875</v>
      </c>
      <c r="D210" s="65">
        <f t="shared" si="3"/>
        <v>0</v>
      </c>
    </row>
    <row r="211" spans="1:4" ht="14.45">
      <c r="A211" s="59">
        <v>0.72222222222222199</v>
      </c>
      <c r="D211" s="65">
        <f t="shared" si="3"/>
        <v>0</v>
      </c>
    </row>
    <row r="212" spans="1:4" ht="14.45">
      <c r="A212" s="59">
        <v>0.72569444444444398</v>
      </c>
      <c r="D212" s="65">
        <f t="shared" si="3"/>
        <v>0</v>
      </c>
    </row>
    <row r="213" spans="1:4" ht="14.45">
      <c r="A213" s="59">
        <v>0.72916666666666696</v>
      </c>
      <c r="D213" s="65">
        <f t="shared" si="3"/>
        <v>0</v>
      </c>
    </row>
    <row r="214" spans="1:4" ht="14.45">
      <c r="A214" s="59">
        <v>0.73263888888888895</v>
      </c>
      <c r="D214" s="65">
        <f t="shared" si="3"/>
        <v>0</v>
      </c>
    </row>
    <row r="215" spans="1:4" ht="14.45">
      <c r="A215" s="59">
        <v>0.73611111111111105</v>
      </c>
      <c r="D215" s="65">
        <f t="shared" si="3"/>
        <v>0</v>
      </c>
    </row>
    <row r="216" spans="1:4" ht="14.45">
      <c r="A216" s="59">
        <v>0.73958333333333304</v>
      </c>
      <c r="D216" s="65">
        <f t="shared" si="3"/>
        <v>0</v>
      </c>
    </row>
    <row r="217" spans="1:4" ht="14.45">
      <c r="A217" s="59">
        <v>0.74305555555555503</v>
      </c>
      <c r="D217" s="65">
        <f t="shared" si="3"/>
        <v>0</v>
      </c>
    </row>
    <row r="218" spans="1:4" ht="14.45">
      <c r="A218" s="59">
        <v>0.74652777777777801</v>
      </c>
      <c r="D218" s="65">
        <f t="shared" si="3"/>
        <v>0</v>
      </c>
    </row>
    <row r="219" spans="1:4" ht="14.45">
      <c r="A219" s="59">
        <v>0.75</v>
      </c>
      <c r="D219" s="65">
        <f t="shared" si="3"/>
        <v>0</v>
      </c>
    </row>
    <row r="220" spans="1:4" ht="14.45">
      <c r="A220" s="59">
        <v>0.75347222222222199</v>
      </c>
      <c r="D220" s="65">
        <f t="shared" si="3"/>
        <v>0</v>
      </c>
    </row>
    <row r="221" spans="1:4" ht="14.45">
      <c r="A221" s="59">
        <v>0.75694444444444398</v>
      </c>
      <c r="D221" s="65">
        <f t="shared" si="3"/>
        <v>0</v>
      </c>
    </row>
    <row r="222" spans="1:4" ht="14.45">
      <c r="A222" s="59">
        <v>0.76041666666666696</v>
      </c>
      <c r="D222" s="65">
        <f t="shared" si="3"/>
        <v>0</v>
      </c>
    </row>
    <row r="223" spans="1:4" ht="14.45">
      <c r="A223" s="59">
        <v>0.76388888888888895</v>
      </c>
      <c r="D223" s="65">
        <f t="shared" si="3"/>
        <v>0</v>
      </c>
    </row>
    <row r="224" spans="1:4" ht="14.45">
      <c r="A224" s="59">
        <v>0.76736111111111105</v>
      </c>
      <c r="D224" s="65">
        <f t="shared" si="3"/>
        <v>0</v>
      </c>
    </row>
    <row r="225" spans="1:4" ht="14.45">
      <c r="A225" s="59">
        <v>0.77083333333333304</v>
      </c>
      <c r="D225" s="65">
        <f t="shared" si="3"/>
        <v>0</v>
      </c>
    </row>
    <row r="226" spans="1:4" ht="14.45">
      <c r="A226" s="59">
        <v>0.77430555555555503</v>
      </c>
      <c r="D226" s="65">
        <f t="shared" si="3"/>
        <v>0</v>
      </c>
    </row>
    <row r="227" spans="1:4" ht="14.45">
      <c r="A227" s="59">
        <v>0.77777777777777801</v>
      </c>
      <c r="D227" s="65">
        <f t="shared" si="3"/>
        <v>0</v>
      </c>
    </row>
    <row r="228" spans="1:4" ht="14.45">
      <c r="A228" s="59">
        <v>0.78125</v>
      </c>
      <c r="D228" s="65">
        <f t="shared" si="3"/>
        <v>0</v>
      </c>
    </row>
    <row r="229" spans="1:4" ht="14.45">
      <c r="A229" s="59">
        <v>0.78472222222222199</v>
      </c>
      <c r="D229" s="65">
        <f t="shared" si="3"/>
        <v>0</v>
      </c>
    </row>
    <row r="230" spans="1:4" ht="14.45">
      <c r="A230" s="59">
        <v>0.78819444444444398</v>
      </c>
      <c r="D230" s="65">
        <f t="shared" si="3"/>
        <v>0</v>
      </c>
    </row>
    <row r="231" spans="1:4" ht="14.45">
      <c r="A231" s="59">
        <v>0.79166666666666696</v>
      </c>
      <c r="D231" s="65">
        <f t="shared" si="3"/>
        <v>0</v>
      </c>
    </row>
    <row r="232" spans="1:4" ht="14.45">
      <c r="A232" s="59">
        <v>0.79513888888888895</v>
      </c>
      <c r="D232" s="65">
        <f t="shared" si="3"/>
        <v>0</v>
      </c>
    </row>
    <row r="233" spans="1:4" ht="14.45">
      <c r="A233" s="59">
        <v>0.79861111111111105</v>
      </c>
      <c r="D233" s="65">
        <f t="shared" si="3"/>
        <v>0</v>
      </c>
    </row>
    <row r="234" spans="1:4" ht="14.45">
      <c r="A234" s="59">
        <v>0.80208333333333304</v>
      </c>
      <c r="D234" s="65">
        <f t="shared" si="3"/>
        <v>0</v>
      </c>
    </row>
    <row r="235" spans="1:4" ht="14.45">
      <c r="A235" s="59">
        <v>0.80555555555555503</v>
      </c>
      <c r="D235" s="65">
        <f t="shared" si="3"/>
        <v>0</v>
      </c>
    </row>
    <row r="236" spans="1:4" ht="14.45">
      <c r="A236" s="59">
        <v>0.80902777777777801</v>
      </c>
      <c r="D236" s="65">
        <f t="shared" si="3"/>
        <v>0</v>
      </c>
    </row>
    <row r="237" spans="1:4" ht="14.45">
      <c r="A237" s="59">
        <v>0.8125</v>
      </c>
      <c r="D237" s="65">
        <f t="shared" si="3"/>
        <v>0</v>
      </c>
    </row>
    <row r="238" spans="1:4" ht="14.45">
      <c r="A238" s="59">
        <v>0.81597222222222199</v>
      </c>
      <c r="D238" s="65">
        <f t="shared" si="3"/>
        <v>0</v>
      </c>
    </row>
    <row r="239" spans="1:4" ht="14.45">
      <c r="A239" s="59">
        <v>0.81944444444444398</v>
      </c>
      <c r="D239" s="65">
        <f t="shared" si="3"/>
        <v>0</v>
      </c>
    </row>
    <row r="240" spans="1:4" ht="14.45">
      <c r="A240" s="59">
        <v>0.82291666666666696</v>
      </c>
      <c r="D240" s="65">
        <f t="shared" si="3"/>
        <v>0</v>
      </c>
    </row>
    <row r="241" spans="1:4" ht="14.45">
      <c r="A241" s="59">
        <v>0.82638888888888895</v>
      </c>
      <c r="D241" s="65">
        <f t="shared" si="3"/>
        <v>0</v>
      </c>
    </row>
    <row r="242" spans="1:4" ht="14.45">
      <c r="A242" s="59">
        <v>0.82986111111111105</v>
      </c>
      <c r="D242" s="65">
        <f t="shared" si="3"/>
        <v>0</v>
      </c>
    </row>
    <row r="243" spans="1:4" ht="14.45">
      <c r="A243" s="59">
        <v>0.83333333333333304</v>
      </c>
      <c r="B243" s="65">
        <v>0.125</v>
      </c>
      <c r="C243" s="65">
        <v>0.125</v>
      </c>
      <c r="D243" s="65">
        <f t="shared" si="3"/>
        <v>0.25</v>
      </c>
    </row>
    <row r="244" spans="1:4" ht="14.45">
      <c r="A244" s="59">
        <v>0.83680555555555503</v>
      </c>
      <c r="D244" s="65">
        <f t="shared" si="3"/>
        <v>0</v>
      </c>
    </row>
    <row r="245" spans="1:4" ht="14.45">
      <c r="A245" s="59">
        <v>0.84027777777777801</v>
      </c>
      <c r="D245" s="65">
        <f t="shared" si="3"/>
        <v>0</v>
      </c>
    </row>
    <row r="246" spans="1:4" ht="14.45">
      <c r="A246" s="59">
        <v>0.84375</v>
      </c>
      <c r="D246" s="65">
        <f t="shared" si="3"/>
        <v>0</v>
      </c>
    </row>
    <row r="247" spans="1:4" ht="14.45">
      <c r="A247" s="59">
        <v>0.84722222222222199</v>
      </c>
      <c r="D247" s="65">
        <f t="shared" si="3"/>
        <v>0</v>
      </c>
    </row>
    <row r="248" spans="1:4" ht="14.45">
      <c r="A248" s="59">
        <v>0.85069444444444398</v>
      </c>
      <c r="D248" s="65">
        <f t="shared" si="3"/>
        <v>0</v>
      </c>
    </row>
    <row r="249" spans="1:4" ht="14.45">
      <c r="A249" s="59">
        <v>0.85416666666666696</v>
      </c>
      <c r="D249" s="65">
        <f t="shared" si="3"/>
        <v>0</v>
      </c>
    </row>
    <row r="250" spans="1:4" ht="14.45">
      <c r="A250" s="59">
        <v>0.85763888888888895</v>
      </c>
      <c r="D250" s="65">
        <f t="shared" si="3"/>
        <v>0</v>
      </c>
    </row>
    <row r="251" spans="1:4" ht="14.45">
      <c r="A251" s="59">
        <v>0.86111111111111105</v>
      </c>
      <c r="D251" s="65">
        <f t="shared" si="3"/>
        <v>0</v>
      </c>
    </row>
    <row r="252" spans="1:4" ht="14.45">
      <c r="A252" s="59">
        <v>0.86458333333333304</v>
      </c>
      <c r="D252" s="65">
        <f t="shared" si="3"/>
        <v>0</v>
      </c>
    </row>
    <row r="253" spans="1:4" ht="14.45">
      <c r="A253" s="59">
        <v>0.86805555555555503</v>
      </c>
      <c r="D253" s="65">
        <f t="shared" si="3"/>
        <v>0</v>
      </c>
    </row>
    <row r="254" spans="1:4" ht="14.45">
      <c r="A254" s="59">
        <v>0.87152777777777801</v>
      </c>
      <c r="D254" s="65">
        <f t="shared" si="3"/>
        <v>0</v>
      </c>
    </row>
    <row r="255" spans="1:4" ht="14.45">
      <c r="A255" s="59">
        <v>0.875</v>
      </c>
      <c r="D255" s="65">
        <f t="shared" si="3"/>
        <v>0</v>
      </c>
    </row>
    <row r="256" spans="1:4" ht="14.45">
      <c r="A256" s="59">
        <v>0.87847222222222199</v>
      </c>
      <c r="D256" s="65">
        <f t="shared" si="3"/>
        <v>0</v>
      </c>
    </row>
    <row r="257" spans="1:4" ht="14.45">
      <c r="A257" s="59">
        <v>0.88194444444444398</v>
      </c>
      <c r="D257" s="65">
        <f t="shared" si="3"/>
        <v>0</v>
      </c>
    </row>
    <row r="258" spans="1:4" ht="14.45">
      <c r="A258" s="59">
        <v>0.88541666666666696</v>
      </c>
      <c r="D258" s="65">
        <f t="shared" si="3"/>
        <v>0</v>
      </c>
    </row>
    <row r="259" spans="1:4" ht="14.45">
      <c r="A259" s="59">
        <v>0.88888888888888895</v>
      </c>
      <c r="D259" s="65">
        <f t="shared" si="3"/>
        <v>0</v>
      </c>
    </row>
    <row r="260" spans="1:4" ht="14.45">
      <c r="A260" s="59">
        <v>0.89236111111111105</v>
      </c>
      <c r="D260" s="65">
        <f t="shared" ref="D260:D290" si="4">B260+C260</f>
        <v>0</v>
      </c>
    </row>
    <row r="261" spans="1:4" ht="14.45">
      <c r="A261" s="59">
        <v>0.89583333333333304</v>
      </c>
      <c r="D261" s="65">
        <f t="shared" si="4"/>
        <v>0</v>
      </c>
    </row>
    <row r="262" spans="1:4" ht="14.45">
      <c r="A262" s="59">
        <v>0.89930555555555503</v>
      </c>
      <c r="D262" s="65">
        <f t="shared" si="4"/>
        <v>0</v>
      </c>
    </row>
    <row r="263" spans="1:4" ht="14.45">
      <c r="A263" s="59">
        <v>0.90277777777777801</v>
      </c>
      <c r="D263" s="65">
        <f t="shared" si="4"/>
        <v>0</v>
      </c>
    </row>
    <row r="264" spans="1:4" ht="14.45">
      <c r="A264" s="59">
        <v>0.90625</v>
      </c>
      <c r="D264" s="65">
        <f t="shared" si="4"/>
        <v>0</v>
      </c>
    </row>
    <row r="265" spans="1:4" ht="14.45">
      <c r="A265" s="59">
        <v>0.90972222222222199</v>
      </c>
      <c r="D265" s="65">
        <f t="shared" si="4"/>
        <v>0</v>
      </c>
    </row>
    <row r="266" spans="1:4" ht="14.45">
      <c r="A266" s="59">
        <v>0.91319444444444398</v>
      </c>
      <c r="D266" s="65">
        <f t="shared" si="4"/>
        <v>0</v>
      </c>
    </row>
    <row r="267" spans="1:4" ht="14.45">
      <c r="A267" s="59">
        <v>0.91666666666666696</v>
      </c>
      <c r="D267" s="65">
        <f t="shared" si="4"/>
        <v>0</v>
      </c>
    </row>
    <row r="268" spans="1:4" ht="14.45">
      <c r="A268" s="59">
        <v>0.92013888888888895</v>
      </c>
      <c r="D268" s="65">
        <f t="shared" si="4"/>
        <v>0</v>
      </c>
    </row>
    <row r="269" spans="1:4" ht="14.45">
      <c r="A269" s="59">
        <v>0.92361111111111105</v>
      </c>
      <c r="D269" s="65">
        <f t="shared" si="4"/>
        <v>0</v>
      </c>
    </row>
    <row r="270" spans="1:4" ht="14.45">
      <c r="A270" s="59">
        <v>0.92708333333333304</v>
      </c>
      <c r="D270" s="65">
        <f t="shared" si="4"/>
        <v>0</v>
      </c>
    </row>
    <row r="271" spans="1:4" ht="14.45">
      <c r="A271" s="59">
        <v>0.93055555555555503</v>
      </c>
      <c r="D271" s="65">
        <f t="shared" si="4"/>
        <v>0</v>
      </c>
    </row>
    <row r="272" spans="1:4" ht="14.45">
      <c r="A272" s="59">
        <v>0.93402777777777801</v>
      </c>
      <c r="D272" s="65">
        <f t="shared" si="4"/>
        <v>0</v>
      </c>
    </row>
    <row r="273" spans="1:4" ht="14.45">
      <c r="A273" s="59">
        <v>0.9375</v>
      </c>
      <c r="D273" s="65">
        <f t="shared" si="4"/>
        <v>0</v>
      </c>
    </row>
    <row r="274" spans="1:4" ht="14.45">
      <c r="A274" s="59">
        <v>0.94097222222222199</v>
      </c>
      <c r="D274" s="65">
        <f t="shared" si="4"/>
        <v>0</v>
      </c>
    </row>
    <row r="275" spans="1:4" ht="14.45">
      <c r="A275" s="59">
        <v>0.94444444444444398</v>
      </c>
      <c r="D275" s="65">
        <f t="shared" si="4"/>
        <v>0</v>
      </c>
    </row>
    <row r="276" spans="1:4" ht="14.45">
      <c r="A276" s="59">
        <v>0.94791666666666696</v>
      </c>
      <c r="D276" s="65">
        <f t="shared" si="4"/>
        <v>0</v>
      </c>
    </row>
    <row r="277" spans="1:4" ht="14.45">
      <c r="A277" s="59">
        <v>0.95138888888888895</v>
      </c>
      <c r="D277" s="65">
        <f t="shared" si="4"/>
        <v>0</v>
      </c>
    </row>
    <row r="278" spans="1:4" ht="14.45">
      <c r="A278" s="59">
        <v>0.95486111111111105</v>
      </c>
      <c r="D278" s="65">
        <f t="shared" si="4"/>
        <v>0</v>
      </c>
    </row>
    <row r="279" spans="1:4" ht="14.45">
      <c r="A279" s="59">
        <v>0.95833333333333304</v>
      </c>
      <c r="D279" s="65">
        <f t="shared" si="4"/>
        <v>0</v>
      </c>
    </row>
    <row r="280" spans="1:4" ht="14.45">
      <c r="A280" s="59">
        <v>0.96180555555555503</v>
      </c>
      <c r="D280" s="65">
        <f t="shared" si="4"/>
        <v>0</v>
      </c>
    </row>
    <row r="281" spans="1:4" ht="14.45">
      <c r="A281" s="59">
        <v>0.96527777777777801</v>
      </c>
      <c r="D281" s="65">
        <f t="shared" si="4"/>
        <v>0</v>
      </c>
    </row>
    <row r="282" spans="1:4" ht="14.45">
      <c r="A282" s="59">
        <v>0.96875</v>
      </c>
      <c r="D282" s="65">
        <f t="shared" si="4"/>
        <v>0</v>
      </c>
    </row>
    <row r="283" spans="1:4" ht="14.45">
      <c r="A283" s="59">
        <v>0.97222222222222199</v>
      </c>
      <c r="D283" s="65">
        <f t="shared" si="4"/>
        <v>0</v>
      </c>
    </row>
    <row r="284" spans="1:4" ht="14.45">
      <c r="A284" s="59">
        <v>0.97569444444444398</v>
      </c>
      <c r="D284" s="65">
        <f t="shared" si="4"/>
        <v>0</v>
      </c>
    </row>
    <row r="285" spans="1:4" ht="14.45">
      <c r="A285" s="59">
        <v>0.97916666666666696</v>
      </c>
      <c r="D285" s="65">
        <f t="shared" si="4"/>
        <v>0</v>
      </c>
    </row>
    <row r="286" spans="1:4" ht="14.45">
      <c r="A286" s="59">
        <v>0.98263888888888895</v>
      </c>
      <c r="D286" s="65">
        <f t="shared" si="4"/>
        <v>0</v>
      </c>
    </row>
    <row r="287" spans="1:4" ht="14.45">
      <c r="A287" s="59">
        <v>0.98611111111111105</v>
      </c>
      <c r="D287" s="65">
        <f t="shared" si="4"/>
        <v>0</v>
      </c>
    </row>
    <row r="288" spans="1:4" ht="14.45">
      <c r="A288" s="59">
        <v>0.98958333333333304</v>
      </c>
      <c r="D288" s="65">
        <f t="shared" si="4"/>
        <v>0</v>
      </c>
    </row>
    <row r="289" spans="1:4" ht="14.45">
      <c r="A289" s="59">
        <v>0.99305555555555503</v>
      </c>
      <c r="D289" s="65">
        <f t="shared" si="4"/>
        <v>0</v>
      </c>
    </row>
    <row r="290" spans="1:4" ht="14.45">
      <c r="A290" s="59">
        <v>0.99652777777777801</v>
      </c>
      <c r="D290" s="65">
        <f t="shared" si="4"/>
        <v>0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50"/>
  <sheetViews>
    <sheetView showGridLines="0" workbookViewId="0">
      <selection activeCell="C1" sqref="C1"/>
    </sheetView>
  </sheetViews>
  <sheetFormatPr defaultRowHeight="15"/>
  <cols>
    <col min="1" max="1" width="23.28515625" bestFit="1" customWidth="1"/>
    <col min="2" max="2" width="12.140625" bestFit="1" customWidth="1"/>
    <col min="3" max="3" width="9.7109375" bestFit="1" customWidth="1"/>
  </cols>
  <sheetData>
    <row r="2" spans="1:3">
      <c r="A2" s="258" t="s">
        <v>129</v>
      </c>
      <c r="B2" s="259"/>
      <c r="C2" s="260"/>
    </row>
    <row r="3" spans="1:3" ht="14.45" customHeight="1">
      <c r="A3" s="261"/>
      <c r="B3" s="262"/>
      <c r="C3" s="263"/>
    </row>
    <row r="4" spans="1:3" ht="30">
      <c r="A4" s="116" t="s">
        <v>5</v>
      </c>
      <c r="B4" s="115" t="s">
        <v>130</v>
      </c>
      <c r="C4" s="117" t="s">
        <v>106</v>
      </c>
    </row>
    <row r="5" spans="1:3">
      <c r="A5" s="114" t="str">
        <f>'planilha principal'!F3</f>
        <v>Lavanderia</v>
      </c>
      <c r="B5" s="113">
        <f>'planilha principal'!N3+'planilha principal'!N18+'planilha principal'!N19</f>
        <v>16.454000000000001</v>
      </c>
      <c r="C5" s="118" t="s">
        <v>12</v>
      </c>
    </row>
    <row r="6" spans="1:3">
      <c r="A6" s="114" t="s">
        <v>131</v>
      </c>
      <c r="B6" s="113">
        <f>'planilha principal'!O8+'planilha principal'!O9+'planilha principal'!O13</f>
        <v>11.805</v>
      </c>
      <c r="C6" s="118" t="s">
        <v>12</v>
      </c>
    </row>
    <row r="7" spans="1:3">
      <c r="A7" s="48" t="str">
        <f>'planilha principal'!F4</f>
        <v>Cozinha</v>
      </c>
      <c r="B7" s="48">
        <f>'planilha principal'!N4+'planilha principal'!N17+'planilha principal'!N20+'planilha principal'!N22</f>
        <v>64.759999999999991</v>
      </c>
      <c r="C7" s="119" t="s">
        <v>12</v>
      </c>
    </row>
    <row r="8" spans="1:3">
      <c r="A8" s="48" t="str">
        <f>'planilha principal'!F5</f>
        <v>Sala</v>
      </c>
      <c r="B8" s="48">
        <f>'planilha principal'!O5+'planilha principal'!O6+'planilha principal'!O7+'planilha principal'!O12+'planilha principal'!O14+'planilha principal'!O15+'planilha principal'!O21</f>
        <v>59.98</v>
      </c>
      <c r="C8" s="119" t="s">
        <v>12</v>
      </c>
    </row>
    <row r="9" spans="1:3">
      <c r="A9" s="48" t="str">
        <f>'planilha principal'!F10</f>
        <v>Banheiro</v>
      </c>
      <c r="B9" s="48">
        <f>'planilha principal'!O10</f>
        <v>0.09</v>
      </c>
      <c r="C9" s="119" t="s">
        <v>12</v>
      </c>
    </row>
    <row r="10" spans="1:3" ht="14.45" hidden="1">
      <c r="A10" s="48">
        <f>'planilha principal'!F11</f>
        <v>0</v>
      </c>
      <c r="B10" s="48">
        <f>'planilha principal'!O11</f>
        <v>18.443999999999999</v>
      </c>
      <c r="C10" s="119" t="s">
        <v>12</v>
      </c>
    </row>
    <row r="11" spans="1:3" ht="14.45" hidden="1">
      <c r="A11" s="48">
        <f>'planilha principal'!F16</f>
        <v>0</v>
      </c>
      <c r="B11" s="48">
        <f>'planilha principal'!O16</f>
        <v>40.255000000000003</v>
      </c>
      <c r="C11" s="119" t="s">
        <v>12</v>
      </c>
    </row>
    <row r="12" spans="1:3" ht="14.45" hidden="1">
      <c r="A12" s="48" t="e">
        <f>'planilha principal'!#REF!</f>
        <v>#REF!</v>
      </c>
      <c r="B12" s="48" t="e">
        <f>'planilha principal'!#REF!</f>
        <v>#REF!</v>
      </c>
      <c r="C12" s="119" t="s">
        <v>12</v>
      </c>
    </row>
    <row r="13" spans="1:3" ht="14.45" hidden="1">
      <c r="A13" s="48" t="str">
        <f>'planilha principal'!F17</f>
        <v>Cozinha</v>
      </c>
      <c r="B13" s="48">
        <f>'planilha principal'!O17</f>
        <v>58</v>
      </c>
      <c r="C13" s="119" t="s">
        <v>12</v>
      </c>
    </row>
    <row r="14" spans="1:3" ht="14.45" hidden="1">
      <c r="A14" s="48" t="str">
        <f>'planilha principal'!F18</f>
        <v>Lavanderia</v>
      </c>
      <c r="B14" s="48">
        <f>'planilha principal'!O18</f>
        <v>4.4000000000000004</v>
      </c>
      <c r="C14" s="119" t="s">
        <v>12</v>
      </c>
    </row>
    <row r="15" spans="1:3" ht="14.45" hidden="1">
      <c r="A15" s="48" t="str">
        <f>'planilha principal'!F19</f>
        <v>Lavanderia</v>
      </c>
      <c r="B15" s="48">
        <f>'planilha principal'!O19</f>
        <v>12</v>
      </c>
      <c r="C15" s="119" t="s">
        <v>12</v>
      </c>
    </row>
    <row r="16" spans="1:3" ht="14.45" hidden="1">
      <c r="A16" s="48" t="e">
        <f>'planilha principal'!#REF!</f>
        <v>#REF!</v>
      </c>
      <c r="B16" s="48" t="e">
        <f>'planilha principal'!#REF!</f>
        <v>#REF!</v>
      </c>
      <c r="C16" s="119" t="s">
        <v>12</v>
      </c>
    </row>
    <row r="17" spans="1:3" ht="14.45" hidden="1">
      <c r="A17" s="48" t="str">
        <f>'planilha principal'!F22</f>
        <v>Cozinha</v>
      </c>
      <c r="B17" s="48">
        <f>'planilha principal'!O22</f>
        <v>0.24999999999999997</v>
      </c>
      <c r="C17" s="119" t="s">
        <v>12</v>
      </c>
    </row>
    <row r="18" spans="1:3" ht="14.45" hidden="1">
      <c r="A18" s="48">
        <f>'planilha principal'!F23</f>
        <v>0</v>
      </c>
      <c r="B18" s="48">
        <f>'planilha principal'!O23</f>
        <v>36.39</v>
      </c>
      <c r="C18" s="119" t="s">
        <v>12</v>
      </c>
    </row>
    <row r="19" spans="1:3" ht="14.45" hidden="1">
      <c r="A19" s="48" t="e">
        <f>'planilha principal'!#REF!</f>
        <v>#REF!</v>
      </c>
      <c r="B19" s="48" t="e">
        <f>'planilha principal'!#REF!</f>
        <v>#REF!</v>
      </c>
      <c r="C19" s="119" t="s">
        <v>12</v>
      </c>
    </row>
    <row r="20" spans="1:3" ht="14.45" hidden="1">
      <c r="A20" s="48" t="e">
        <f>'planilha principal'!#REF!</f>
        <v>#REF!</v>
      </c>
      <c r="B20" s="48" t="e">
        <f>'planilha principal'!#REF!</f>
        <v>#REF!</v>
      </c>
      <c r="C20" s="119" t="s">
        <v>12</v>
      </c>
    </row>
    <row r="21" spans="1:3" ht="14.45" hidden="1">
      <c r="A21" s="48" t="e">
        <f>'planilha principal'!#REF!</f>
        <v>#REF!</v>
      </c>
      <c r="B21" s="48" t="e">
        <f>'planilha principal'!#REF!</f>
        <v>#REF!</v>
      </c>
      <c r="C21" s="119" t="s">
        <v>12</v>
      </c>
    </row>
    <row r="22" spans="1:3" ht="14.45" hidden="1">
      <c r="A22" s="48" t="e">
        <f>'planilha principal'!#REF!</f>
        <v>#REF!</v>
      </c>
      <c r="B22" s="48" t="e">
        <f>'planilha principal'!#REF!</f>
        <v>#REF!</v>
      </c>
      <c r="C22" s="119" t="s">
        <v>12</v>
      </c>
    </row>
    <row r="23" spans="1:3" ht="14.45" hidden="1">
      <c r="A23" s="48" t="e">
        <f>'planilha principal'!#REF!</f>
        <v>#REF!</v>
      </c>
      <c r="B23" s="48" t="e">
        <f>'planilha principal'!#REF!</f>
        <v>#REF!</v>
      </c>
      <c r="C23" s="119" t="s">
        <v>12</v>
      </c>
    </row>
    <row r="24" spans="1:3" ht="14.45" hidden="1">
      <c r="A24" s="48" t="e">
        <f>'planilha principal'!#REF!</f>
        <v>#REF!</v>
      </c>
      <c r="B24" s="48" t="e">
        <f>'planilha principal'!#REF!</f>
        <v>#REF!</v>
      </c>
      <c r="C24" s="119" t="s">
        <v>12</v>
      </c>
    </row>
    <row r="25" spans="1:3" ht="14.45" hidden="1">
      <c r="A25" s="48" t="str">
        <f>'planilha principal'!F29</f>
        <v>Banheiro</v>
      </c>
      <c r="B25" s="48">
        <f>'planilha principal'!O29</f>
        <v>0</v>
      </c>
      <c r="C25" s="119" t="s">
        <v>12</v>
      </c>
    </row>
    <row r="26" spans="1:3" ht="14.45" hidden="1">
      <c r="A26" s="48" t="str">
        <f>'planilha principal'!F30</f>
        <v>Banheiro</v>
      </c>
      <c r="B26" s="48">
        <f>'planilha principal'!O30</f>
        <v>0</v>
      </c>
      <c r="C26" s="119" t="s">
        <v>12</v>
      </c>
    </row>
    <row r="27" spans="1:3" ht="14.45" hidden="1">
      <c r="A27" s="48" t="e">
        <f>'planilha principal'!#REF!</f>
        <v>#REF!</v>
      </c>
      <c r="B27" s="48" t="e">
        <f>'planilha principal'!#REF!</f>
        <v>#REF!</v>
      </c>
      <c r="C27" s="119" t="s">
        <v>12</v>
      </c>
    </row>
    <row r="28" spans="1:3" ht="14.45" hidden="1">
      <c r="A28" s="48" t="e">
        <f>'planilha principal'!#REF!</f>
        <v>#REF!</v>
      </c>
      <c r="B28" s="48" t="e">
        <f>'planilha principal'!#REF!</f>
        <v>#REF!</v>
      </c>
      <c r="C28" s="119" t="s">
        <v>12</v>
      </c>
    </row>
    <row r="29" spans="1:3" ht="14.45" hidden="1">
      <c r="A29" s="48" t="e">
        <f>'planilha principal'!#REF!</f>
        <v>#REF!</v>
      </c>
      <c r="B29" s="48" t="e">
        <f>'planilha principal'!#REF!</f>
        <v>#REF!</v>
      </c>
      <c r="C29" s="119" t="s">
        <v>12</v>
      </c>
    </row>
    <row r="30" spans="1:3" ht="14.45" hidden="1">
      <c r="A30" s="48">
        <f>'planilha principal'!F31</f>
        <v>0</v>
      </c>
      <c r="B30" s="48">
        <f>'planilha principal'!O31</f>
        <v>0</v>
      </c>
      <c r="C30" s="119" t="s">
        <v>12</v>
      </c>
    </row>
    <row r="31" spans="1:3" ht="14.45" hidden="1">
      <c r="A31" s="48" t="str">
        <f>'planilha principal'!F32</f>
        <v>Cozinha</v>
      </c>
      <c r="B31" s="48">
        <f>'planilha principal'!O32</f>
        <v>0</v>
      </c>
      <c r="C31" s="119" t="s">
        <v>12</v>
      </c>
    </row>
    <row r="32" spans="1:3" ht="14.45" hidden="1">
      <c r="A32" s="48" t="e">
        <f>'planilha principal'!#REF!</f>
        <v>#REF!</v>
      </c>
      <c r="B32" s="48" t="e">
        <f>'planilha principal'!#REF!</f>
        <v>#REF!</v>
      </c>
      <c r="C32" s="119" t="s">
        <v>12</v>
      </c>
    </row>
    <row r="33" spans="1:3" ht="14.45" hidden="1">
      <c r="A33" s="48">
        <f>'planilha principal'!F33</f>
        <v>0</v>
      </c>
      <c r="B33" s="48">
        <f>'planilha principal'!O33</f>
        <v>0</v>
      </c>
      <c r="C33" s="119" t="s">
        <v>12</v>
      </c>
    </row>
    <row r="34" spans="1:3" ht="14.45" hidden="1">
      <c r="A34" s="48">
        <f>'planilha principal'!F34</f>
        <v>0</v>
      </c>
      <c r="B34" s="48">
        <f>'planilha principal'!O34</f>
        <v>0</v>
      </c>
      <c r="C34" s="119" t="s">
        <v>12</v>
      </c>
    </row>
    <row r="35" spans="1:3" ht="14.45" hidden="1">
      <c r="A35" s="48" t="str">
        <f>'planilha principal'!G35</f>
        <v>Dados:</v>
      </c>
      <c r="B35" s="48">
        <f>'planilha principal'!O35</f>
        <v>0</v>
      </c>
      <c r="C35" s="119" t="s">
        <v>12</v>
      </c>
    </row>
    <row r="36" spans="1:3" ht="14.45" hidden="1">
      <c r="A36" s="48" t="str">
        <f>'planilha principal'!G36</f>
        <v>Etiqueta CONPET para aquecedor a gás e máquina de lavar roupa.
Embalagem do produto: microondas, liquidificador, ferro elétrico, console de videogame.
Lâmpadas: conhecimento prévio do aluno.</v>
      </c>
      <c r="B36" s="48">
        <f>'planilha principal'!O36</f>
        <v>0</v>
      </c>
      <c r="C36" s="119" t="s">
        <v>12</v>
      </c>
    </row>
    <row r="37" spans="1:3" ht="14.45" hidden="1">
      <c r="A37" s="48">
        <f>'planilha principal'!G37</f>
        <v>0</v>
      </c>
      <c r="B37" s="48">
        <f>'planilha principal'!O37</f>
        <v>0</v>
      </c>
      <c r="C37" s="119" t="s">
        <v>12</v>
      </c>
    </row>
    <row r="38" spans="1:3" ht="14.45" hidden="1">
      <c r="A38" s="48">
        <f>'planilha principal'!G38</f>
        <v>0</v>
      </c>
      <c r="B38" s="48">
        <f>'planilha principal'!O38</f>
        <v>0</v>
      </c>
      <c r="C38" s="119" t="s">
        <v>12</v>
      </c>
    </row>
    <row r="39" spans="1:3" ht="14.45" hidden="1">
      <c r="A39" s="48">
        <f>'planilha principal'!G39</f>
        <v>0</v>
      </c>
      <c r="B39" s="48">
        <f>'planilha principal'!O39</f>
        <v>0</v>
      </c>
      <c r="C39" s="119" t="s">
        <v>12</v>
      </c>
    </row>
    <row r="40" spans="1:3" s="46" customFormat="1">
      <c r="A40" s="47" t="s">
        <v>46</v>
      </c>
      <c r="B40" s="52">
        <f>SUM(B5:B9)</f>
        <v>153.089</v>
      </c>
      <c r="C40" s="120" t="s">
        <v>12</v>
      </c>
    </row>
    <row r="43" spans="1:3">
      <c r="A43" s="258" t="s">
        <v>132</v>
      </c>
      <c r="B43" s="259"/>
      <c r="C43" s="260"/>
    </row>
    <row r="44" spans="1:3">
      <c r="A44" s="264"/>
      <c r="B44" s="265"/>
      <c r="C44" s="266"/>
    </row>
    <row r="45" spans="1:3">
      <c r="A45" s="47"/>
      <c r="B45" s="47" t="s">
        <v>133</v>
      </c>
      <c r="C45" s="47" t="s">
        <v>134</v>
      </c>
    </row>
    <row r="46" spans="1:3" ht="14.45">
      <c r="A46" s="48" t="s">
        <v>135</v>
      </c>
      <c r="B46" s="48">
        <v>2</v>
      </c>
      <c r="C46" s="48" t="s">
        <v>136</v>
      </c>
    </row>
    <row r="47" spans="1:3">
      <c r="A47" s="48" t="s">
        <v>137</v>
      </c>
      <c r="B47" s="48">
        <v>54</v>
      </c>
      <c r="C47" s="48" t="s">
        <v>138</v>
      </c>
    </row>
    <row r="48" spans="1:3" ht="14.45">
      <c r="A48" s="48" t="s">
        <v>139</v>
      </c>
      <c r="B48" s="48">
        <f>b!B8</f>
        <v>2.7243466896628772E-2</v>
      </c>
      <c r="C48" s="48" t="s">
        <v>108</v>
      </c>
    </row>
    <row r="49" spans="1:3" s="46" customFormat="1" ht="14.45">
      <c r="A49" s="47" t="s">
        <v>140</v>
      </c>
      <c r="B49" s="47">
        <f>B48/B46</f>
        <v>1.3621733448314386E-2</v>
      </c>
      <c r="C49" s="47" t="str">
        <f>A49</f>
        <v>TEP/capita</v>
      </c>
    </row>
    <row r="50" spans="1:3" s="46" customFormat="1" ht="14.45">
      <c r="A50" s="47" t="s">
        <v>141</v>
      </c>
      <c r="B50" s="47">
        <f>B48/B47</f>
        <v>5.045086462338662E-4</v>
      </c>
      <c r="C50" s="47" t="str">
        <f>A50</f>
        <v>TEP/m2</v>
      </c>
    </row>
  </sheetData>
  <mergeCells count="2">
    <mergeCell ref="A2:C3"/>
    <mergeCell ref="A43:C4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1046-8F5A-4CB3-AA20-B17955CFB210}">
  <dimension ref="A1:G21"/>
  <sheetViews>
    <sheetView workbookViewId="0">
      <selection activeCell="H6" sqref="H6"/>
    </sheetView>
  </sheetViews>
  <sheetFormatPr defaultRowHeight="15"/>
  <cols>
    <col min="1" max="1" width="32" customWidth="1"/>
    <col min="2" max="2" width="16.140625" customWidth="1"/>
    <col min="3" max="3" width="11.28515625" bestFit="1" customWidth="1"/>
    <col min="4" max="4" width="12.140625" bestFit="1" customWidth="1"/>
    <col min="5" max="5" width="18.5703125" bestFit="1" customWidth="1"/>
    <col min="6" max="6" width="20.42578125" bestFit="1" customWidth="1"/>
  </cols>
  <sheetData>
    <row r="1" spans="1:7" ht="30">
      <c r="A1" s="115" t="s">
        <v>142</v>
      </c>
      <c r="B1" s="115" t="s">
        <v>143</v>
      </c>
      <c r="C1" s="128" t="s">
        <v>144</v>
      </c>
      <c r="D1" s="128" t="s">
        <v>145</v>
      </c>
      <c r="E1" s="128" t="s">
        <v>146</v>
      </c>
      <c r="F1" s="128" t="s">
        <v>147</v>
      </c>
    </row>
    <row r="2" spans="1:7">
      <c r="A2" s="124" t="s">
        <v>148</v>
      </c>
      <c r="B2" s="126">
        <f>(111+112+100+113+114+118+124+133+126+107+94+58)/12</f>
        <v>109.16666666666667</v>
      </c>
      <c r="C2" s="127">
        <v>132</v>
      </c>
      <c r="D2" s="125">
        <v>58</v>
      </c>
      <c r="E2" s="125">
        <f>(113+114+118+124+133+126)/6</f>
        <v>121.33333333333333</v>
      </c>
      <c r="F2" s="125">
        <f>(107+94+58+111+112+100)/6</f>
        <v>97</v>
      </c>
    </row>
    <row r="3" spans="1:7">
      <c r="A3" s="124" t="s">
        <v>149</v>
      </c>
      <c r="B3" s="125">
        <f>(0.0015+0.0016+0.0017+0.0012+0.0013+0.0013 )/6</f>
        <v>1.4333333333333333E-3</v>
      </c>
      <c r="C3" s="127">
        <v>1.6999999999999999E-3</v>
      </c>
      <c r="D3" s="125">
        <v>1.1999999999999999E-3</v>
      </c>
      <c r="E3" s="125">
        <f>(0.0012+0.0013+0.0015)/3</f>
        <v>1.3333333333333333E-3</v>
      </c>
      <c r="F3" s="125">
        <f>(0.0013+0.0016+0.0017)/3</f>
        <v>1.5333333333333334E-3</v>
      </c>
      <c r="G3" t="s">
        <v>150</v>
      </c>
    </row>
    <row r="5" spans="1:7">
      <c r="A5" s="267" t="s">
        <v>151</v>
      </c>
      <c r="B5" s="267"/>
      <c r="C5" s="267"/>
      <c r="D5" s="267"/>
      <c r="G5" s="176"/>
    </row>
    <row r="6" spans="1:7" ht="30">
      <c r="A6" s="129" t="s">
        <v>152</v>
      </c>
    </row>
    <row r="7" spans="1:7">
      <c r="A7" s="268" t="s">
        <v>153</v>
      </c>
      <c r="B7" s="268"/>
    </row>
    <row r="9" spans="1:7">
      <c r="A9" s="124" t="s">
        <v>154</v>
      </c>
      <c r="B9" s="186" t="s">
        <v>155</v>
      </c>
      <c r="C9" s="186" t="s">
        <v>106</v>
      </c>
    </row>
    <row r="10" spans="1:7">
      <c r="A10" s="125" t="s">
        <v>156</v>
      </c>
      <c r="B10" s="125">
        <v>114</v>
      </c>
      <c r="C10" s="125" t="s">
        <v>157</v>
      </c>
    </row>
    <row r="11" spans="1:7">
      <c r="A11" s="125" t="s">
        <v>158</v>
      </c>
      <c r="B11" s="125">
        <v>118</v>
      </c>
      <c r="C11" s="125" t="s">
        <v>157</v>
      </c>
    </row>
    <row r="12" spans="1:7">
      <c r="A12" s="125" t="s">
        <v>159</v>
      </c>
      <c r="B12" s="125">
        <v>124</v>
      </c>
      <c r="C12" s="125" t="s">
        <v>157</v>
      </c>
    </row>
    <row r="13" spans="1:7">
      <c r="A13" s="125" t="s">
        <v>160</v>
      </c>
      <c r="B13" s="125">
        <v>133</v>
      </c>
      <c r="C13" s="125" t="s">
        <v>157</v>
      </c>
    </row>
    <row r="14" spans="1:7">
      <c r="A14" s="125" t="s">
        <v>161</v>
      </c>
      <c r="B14" s="125">
        <v>126</v>
      </c>
      <c r="C14" s="125" t="s">
        <v>157</v>
      </c>
    </row>
    <row r="15" spans="1:7">
      <c r="A15" s="125" t="s">
        <v>162</v>
      </c>
      <c r="B15" s="125">
        <v>107</v>
      </c>
      <c r="C15" s="125" t="s">
        <v>157</v>
      </c>
    </row>
    <row r="16" spans="1:7">
      <c r="A16" s="125" t="s">
        <v>163</v>
      </c>
      <c r="B16" s="125">
        <v>94</v>
      </c>
      <c r="C16" s="125" t="s">
        <v>157</v>
      </c>
    </row>
    <row r="17" spans="1:3">
      <c r="A17" s="125" t="s">
        <v>164</v>
      </c>
      <c r="B17" s="125">
        <v>58</v>
      </c>
      <c r="C17" s="125" t="s">
        <v>157</v>
      </c>
    </row>
    <row r="18" spans="1:3">
      <c r="A18" s="125" t="s">
        <v>165</v>
      </c>
      <c r="B18" s="125">
        <v>111</v>
      </c>
      <c r="C18" s="125" t="s">
        <v>157</v>
      </c>
    </row>
    <row r="19" spans="1:3">
      <c r="A19" s="125" t="s">
        <v>166</v>
      </c>
      <c r="B19" s="125">
        <v>112</v>
      </c>
      <c r="C19" s="125" t="s">
        <v>157</v>
      </c>
    </row>
    <row r="20" spans="1:3">
      <c r="A20" s="125" t="s">
        <v>167</v>
      </c>
      <c r="B20" s="125">
        <v>100</v>
      </c>
      <c r="C20" s="125" t="s">
        <v>157</v>
      </c>
    </row>
    <row r="21" spans="1:3">
      <c r="A21" s="125" t="s">
        <v>168</v>
      </c>
      <c r="B21" s="125">
        <v>113</v>
      </c>
      <c r="C21" s="125" t="s">
        <v>157</v>
      </c>
    </row>
  </sheetData>
  <mergeCells count="2">
    <mergeCell ref="A5:D5"/>
    <mergeCell ref="A7:B7"/>
  </mergeCells>
  <pageMargins left="0.7" right="0.7" top="0.75" bottom="0.75" header="0.3" footer="0.3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</dc:creator>
  <cp:keywords/>
  <dc:description/>
  <cp:lastModifiedBy/>
  <cp:revision/>
  <dcterms:created xsi:type="dcterms:W3CDTF">2015-03-05T22:00:58Z</dcterms:created>
  <dcterms:modified xsi:type="dcterms:W3CDTF">2021-09-14T18:23:28Z</dcterms:modified>
  <cp:category/>
  <cp:contentStatus/>
</cp:coreProperties>
</file>