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Overview" sheetId="1" r:id="rId4"/>
    <sheet state="visible" name="Dataset Metadata" sheetId="2" r:id="rId5"/>
  </sheets>
  <definedNames>
    <definedName hidden="1" localSheetId="0" name="Z_B28F72B2_024C_4242_AA56_47C7773418DC_.wvu.FilterData">'Dataset Overview'!$A$15:$R$75</definedName>
    <definedName hidden="1" localSheetId="0" name="Z_41F2F749_4D5A_4CB5_B6C0_CFEF93D18CB0_.wvu.FilterData">'Dataset Overview'!$A$15:$R$75</definedName>
    <definedName hidden="1" localSheetId="0" name="Z_0F17DF63_1ECE_48F3_B86C_6E6C293277B9_.wvu.FilterData">'Dataset Overview'!$A$15:$R$75</definedName>
    <definedName hidden="1" localSheetId="0" name="Z_3855DA81_B3E9_48EC_8ED1_4AF19D68B1E5_.wvu.FilterData">'Dataset Overview'!$A$15:$R$75</definedName>
    <definedName hidden="1" localSheetId="0" name="Z_2980BC5A_8478_47E8_AA66_FF3BF82DB300_.wvu.FilterData">'Dataset Overview'!$A$15:$R$75</definedName>
  </definedNames>
  <calcPr/>
  <customWorkbookViews>
    <customWorkbookView activeSheetId="0" maximized="1" windowHeight="0" windowWidth="0" guid="{B28F72B2-024C-4242-AA56-47C7773418DC}" name="Kitchen Manipulation Data"/>
    <customWorkbookView activeSheetId="0" maximized="1" windowHeight="0" windowWidth="0" guid="{3855DA81-B3E9-48EC-8ED1-4AF19D68B1E5}" name="Franka Robot Only"/>
    <customWorkbookView activeSheetId="0" maximized="1" windowHeight="0" windowWidth="0" guid="{41F2F749-4D5A-4CB5-B6C0-CFEF93D18CB0}" name="Wrist Cam Data"/>
    <customWorkbookView activeSheetId="0" maximized="1" windowHeight="0" windowWidth="0" guid="{0F17DF63-1ECE-48F3-B86C-6E6C293277B9}" name="Natural Language Manipulation"/>
    <customWorkbookView activeSheetId="0" maximized="1" windowHeight="0" windowWidth="0" guid="{2980BC5A-8478-47E8-AA66-FF3BF82DB300}" name="Visual Manipulation Data"/>
  </customWorkbookViews>
</workbook>
</file>

<file path=xl/sharedStrings.xml><?xml version="1.0" encoding="utf-8"?>
<sst xmlns="http://schemas.openxmlformats.org/spreadsheetml/2006/main" count="1174" uniqueCount="435">
  <si>
    <r>
      <rPr>
        <b/>
      </rPr>
      <t xml:space="preserve">For all data release details, models, Colabs etc, please check out our </t>
    </r>
    <r>
      <rPr>
        <b/>
        <color rgb="FF1155CC"/>
        <u/>
      </rPr>
      <t>Github Repo</t>
    </r>
  </si>
  <si>
    <t>To filter the datasets based on attributes of your choice:</t>
  </si>
  <si>
    <t>(1) select the columns you want to filter by (select row 15 and below)</t>
  </si>
  <si>
    <t>(2) select "Data" --&gt; "Filter views" --&gt; "Create New Filter View" (you can also use one of the views we prepared)</t>
  </si>
  <si>
    <t>(3) click the little filter symbol next to the column you want to filter by and choose your filtering condition (you can check the example filter views if you're unsure)</t>
  </si>
  <si>
    <r>
      <rPr>
        <sz val="10.0"/>
      </rPr>
      <t>(4) once you selected your filters and are happy with the remaining datasets, copy the list of dataset names below (it auto-updates to reflect the remaining datasets) and paste it into the code from the Dataset Colab (</t>
    </r>
    <r>
      <rPr>
        <color rgb="FF1155CC"/>
        <sz val="10.0"/>
        <u/>
      </rPr>
      <t>see here</t>
    </r>
    <r>
      <rPr>
        <sz val="10.0"/>
      </rPr>
      <t>)</t>
    </r>
  </si>
  <si>
    <t>(5) for convenience, we also provide a correponsing list of citations that you can directly copy into your bib file and latex document to appropriately credit the used datasets</t>
  </si>
  <si>
    <t># Total Episodes:</t>
  </si>
  <si>
    <t>Current Download Size (GB):</t>
  </si>
  <si>
    <t>Dataset Download List:</t>
  </si>
  <si>
    <t>Citation List (copy into bib file):</t>
  </si>
  <si>
    <t>Cite cmd (copy into Latex file):</t>
  </si>
  <si>
    <t>Dataset</t>
  </si>
  <si>
    <t>Examples</t>
  </si>
  <si>
    <t>Robot</t>
  </si>
  <si>
    <t>Gripper</t>
  </si>
  <si>
    <t># Episodes</t>
  </si>
  <si>
    <t>File Size (GB)</t>
  </si>
  <si>
    <t>Robot Morphology</t>
  </si>
  <si>
    <t>Action Space</t>
  </si>
  <si>
    <t># RGB Cams</t>
  </si>
  <si>
    <t># Depth Cams</t>
  </si>
  <si>
    <t># Wrist Cams</t>
  </si>
  <si>
    <t>Language Annotations</t>
  </si>
  <si>
    <t>Data Collect Method</t>
  </si>
  <si>
    <t>Has Suboptimal?</t>
  </si>
  <si>
    <t>Has Camera Calibration?</t>
  </si>
  <si>
    <t>Has Proprioception?</t>
  </si>
  <si>
    <t>Scene Type</t>
  </si>
  <si>
    <t>Control Frequency</t>
  </si>
  <si>
    <t>Registered Dataset Name</t>
  </si>
  <si>
    <t>Citation</t>
  </si>
  <si>
    <t>Latex Reference</t>
  </si>
  <si>
    <t>Description</t>
  </si>
  <si>
    <t>RT-1 Robot Action</t>
  </si>
  <si>
    <t>Google Robot</t>
  </si>
  <si>
    <t>fractal20220817_data</t>
  </si>
  <si>
    <t>@article{brohan2022rt,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t>
  </si>
  <si>
    <t>QT-Opt</t>
  </si>
  <si>
    <t>Kuka iiwa</t>
  </si>
  <si>
    <t>kuka</t>
  </si>
  <si>
    <t>@article{kalashnikov2018qt,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t>
  </si>
  <si>
    <t>Berkeley Bridge</t>
  </si>
  <si>
    <t>WidowX</t>
  </si>
  <si>
    <t>bridge</t>
  </si>
  <si>
    <t>@inproceedings{walke2023bridgedata,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t>
  </si>
  <si>
    <t>Freiburg Franka Play</t>
  </si>
  <si>
    <t>Franka</t>
  </si>
  <si>
    <t>taco_play</t>
  </si>
  <si>
    <t>@inproceedings{rosete2022tacorl,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t>
  </si>
  <si>
    <t>rosete2022tacorl, mees23hulc2</t>
  </si>
  <si>
    <t>USC Jaco Play</t>
  </si>
  <si>
    <t>Jaco 2</t>
  </si>
  <si>
    <t>jaco_play</t>
  </si>
  <si>
    <t>@software{dass2023jacoplay,
  author = {Dass, Shivin and Yapeter, Jullian and Zhang, Jesse and Zhang, Jiahui
            and Pertsch, Karl and Nikolaidis, Stefanos and Lim, Joseph J.},
  title = {CLVR Jaco Play Dataset},
  url = {https://github.com/clvrai/clvr_jaco_play_dataset},
  version = {1.0.0},
  year = {2023}
}</t>
  </si>
  <si>
    <t>Berkeley Cable Routing</t>
  </si>
  <si>
    <t>berkeley_cable_routing</t>
  </si>
  <si>
    <t>@article{luo2023multistage,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t>
  </si>
  <si>
    <t>Roboturk</t>
  </si>
  <si>
    <t>Sawyer</t>
  </si>
  <si>
    <t>roboturk</t>
  </si>
  <si>
    <t>@inproceedings{mandlekar2019scaling,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t>
  </si>
  <si>
    <t>NYU VINN</t>
  </si>
  <si>
    <t>Hello Stretch</t>
  </si>
  <si>
    <t>nyu_door_opening_surprising_effectiveness</t>
  </si>
  <si>
    <t>@misc{pari2021surprising,
    title={The Surprising Effectiveness of Representation Learning for Visual Imitation}, 
    author={Jyothish Pari and Nur Muhammad Shafiullah and Sridhar Pandian Arunachalam and Lerrel Pinto},
    year={2021},
    eprint={2112.01511},
    archivePrefix={arXiv},
    primaryClass={cs.RO}
}</t>
  </si>
  <si>
    <t>Austin VIOLA</t>
  </si>
  <si>
    <t>viola</t>
  </si>
  <si>
    <t>@article{zhu2022viola,
  title={VIOLA: Imitation Learning for Vision-Based Manipulation with Object Proposal Priors},
  author={Zhu, Yifeng and Joshi, Abhishek and Stone, Peter and Zhu, Yuke},
  journal={6th Annual Conference on Robot Learning (CoRL)},
  year={2022}
}</t>
  </si>
  <si>
    <t>Berkeley Autolab UR5</t>
  </si>
  <si>
    <t>UR5</t>
  </si>
  <si>
    <t>Templated</t>
  </si>
  <si>
    <t>berkeley_autolab_ur5</t>
  </si>
  <si>
    <t>@misc{BerkeleyUR5Website,
  title = {Berkeley {UR5} Demonstration Dataset},
  author = {Lawrence Yunliang Chen and Simeon Adebola and Ken Goldberg},
  howpublished = {https://sites.google.com/view/berkeley-ur5/home},
}</t>
  </si>
  <si>
    <t>TOTO Benchmark</t>
  </si>
  <si>
    <t>toto</t>
  </si>
  <si>
    <t>@inproceedings{zhou2023train,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t>
  </si>
  <si>
    <t>Language Table</t>
  </si>
  <si>
    <t>xArm</t>
  </si>
  <si>
    <t>language_table</t>
  </si>
  <si>
    <t>@article{lynch2023interactive,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t>
  </si>
  <si>
    <t>Columbia PushT Dataset</t>
  </si>
  <si>
    <t>columbia_cairlab_pusht_real</t>
  </si>
  <si>
    <t>@inproceedings{chi2023diffusionpolicy,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t>
  </si>
  <si>
    <t>Stanford Kuka Multimodal</t>
  </si>
  <si>
    <t>stanford_kuka_multimodal_dataset_converted_externally_to_rlds</t>
  </si>
  <si>
    <t>@inproceedings{lee2019icra,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t>
  </si>
  <si>
    <t>NYU ROT</t>
  </si>
  <si>
    <t>nyu_rot_dataset_converted_externally_to_rlds</t>
  </si>
  <si>
    <t>@inproceedings{haldar2023watch,
  title={Watch and match: Supercharging imitation with regularized optimal transport},
  author={Haldar, Siddhant and Mathur, Vaibhav and Yarats, Denis and Pinto, Lerrel},
  booktitle={Conference on Robot Learning},
  pages={32--43},
  year={2023},
  organization={PMLR}
}</t>
  </si>
  <si>
    <t>Stanford HYDRA</t>
  </si>
  <si>
    <t>stanford_hydra_dataset_converted_externally_to_rlds</t>
  </si>
  <si>
    <t>@article{belkhale2023hydra,
 title={HYDRA: Hybrid Robot Actions for Imitation Learning},
 author={Belkhale, Suneel and Cui, Yuchen and Sadigh, Dorsa},
 journal={arxiv},
 year={2023}
}</t>
  </si>
  <si>
    <t>Austin BUDS</t>
  </si>
  <si>
    <t>austin_buds_dataset_converted_externally_to_rlds</t>
  </si>
  <si>
    <t>@article{zhu2022bottom,
  title={Bottom-Up Skill Discovery From Unsegmented Demonstrations for Long-Horizon Robot Manipulation},
  author={Zhu, Yifeng and Stone, Peter and Zhu, Yuke},
  journal={IEEE Robotics and Automation Letters},
  volume={7},
  number={2},
  pages={4126--4133},
  year={2022},
  publisher={IEEE}
}</t>
  </si>
  <si>
    <t>NYU Franka Play</t>
  </si>
  <si>
    <t>nyu_franka_play_dataset_converted_externally_to_rlds</t>
  </si>
  <si>
    <t>@article{cui2022play,
  title   = {From Play to Policy: Conditional Behavior Generation from Uncurated Robot Data},
  author  = {Cui, Zichen Jeff and Wang, Yibin and Shafiullah, Nur Muhammad Mahi and Pinto, Lerrel},
  journal = {arXiv preprint arXiv:2210.10047},
  year    = {2022}
}</t>
  </si>
  <si>
    <t>Maniskill</t>
  </si>
  <si>
    <t>maniskill_dataset_converted_externally_to_rlds</t>
  </si>
  <si>
    <t>@inproceedings{gu2023maniskill2,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t>
  </si>
  <si>
    <t>Furniture Bench</t>
  </si>
  <si>
    <t>furniture_bench_dataset_converted_externally_to_rlds</t>
  </si>
  <si>
    <t>@inproceedings{heo2023furniturebench,
  title={FurnitureBench: Reproducible Real-World Benchmark for Long-Horizon Complex Manipulation},
  author={Minho Heo and Youngwoon Lee and Doohyun Lee and Joseph J. Lim},
  booktitle={Robotics: Science and Systems},
  year={2023}
}</t>
  </si>
  <si>
    <t>CMU Franka Exploration</t>
  </si>
  <si>
    <t>cmu_franka_exploration_dataset_converted_externally_to_rlds</t>
  </si>
  <si>
    <t>@inproceedings{mendonca2023structured,
              title={Structured World Models from Human Videos},
              author={Mendonca, Russell  and Bahl, Shikhar and Pathak, Deepak},
              journal={RSS},
              year={2023}
            }</t>
  </si>
  <si>
    <t>UCSD Kitchen</t>
  </si>
  <si>
    <t>ucsd_kitchen_dataset_converted_externally_to_rlds</t>
  </si>
  <si>
    <t xml:space="preserve">@ARTICLE{ucsd_kitchens,
  author = {Ge Yan, Kris Wu, and Xiaolong Wang},
  title = {{ucsd kitchens Dataset}},
  year = {2023},
  month = {August}
}
</t>
  </si>
  <si>
    <t>UCSD Pick Place</t>
  </si>
  <si>
    <t>ucsd_pick_and_place_dataset_converted_externally_to_rlds</t>
  </si>
  <si>
    <t>@preprint{Feng2023Finetuning,
	title={Finetuning Offline World Models in the Real World},
	author={Yunhai Feng, Nicklas Hansen, Ziyan Xiong, Chandramouli Rajagopalan, Xiaolong Wang},
	year={2023}
}</t>
  </si>
  <si>
    <t>Austin Sailor</t>
  </si>
  <si>
    <t>austin_sailor_dataset_converted_externally_to_rlds</t>
  </si>
  <si>
    <t>@inproceedings{nasiriany2022sailor,
      title={Learning and Retrieval from Prior Data for Skill-based Imitation Learning},
      author={Soroush Nasiriany and Tian Gao and Ajay Mandlekar and Yuke Zhu},
      booktitle={Conference on Robot Learning (CoRL)},
      year={2022}
    }</t>
  </si>
  <si>
    <t>Austin Sirius</t>
  </si>
  <si>
    <t>austin_sirius_dataset_converted_externally_to_rlds</t>
  </si>
  <si>
    <t>@inproceedings{liu2022robot,
    title = {Robot Learning on the Job: Human-in-the-Loop Autonomy and Learning During Deployment},
    author = {Huihan Liu and Soroush Nasiriany and Lance Zhang and Zhiyao Bao and Yuke Zhu},
    booktitle = {Robotics: Science and Systems (RSS)},
    year = {2023}
}</t>
  </si>
  <si>
    <t>BC-Z</t>
  </si>
  <si>
    <t>bc_z</t>
  </si>
  <si>
    <t>@inproceedings{jang2021bc,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t>
  </si>
  <si>
    <t>USC Cloth Sim</t>
  </si>
  <si>
    <t>usc_cloth_sim_converted_externally_to_rlds</t>
  </si>
  <si>
    <t>@article{salhotra2022dmfd,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t>
  </si>
  <si>
    <t>Tokyo PR2 Fridge Opening</t>
  </si>
  <si>
    <t>PR2</t>
  </si>
  <si>
    <t>utokyo_pr2_opening_fridge_converted_externally_to_rlds</t>
  </si>
  <si>
    <t>@misc{oh2023pr2utokyodatasets,
  author={Jihoon Oh and Naoaki Kanazawa and Kento Kawaharazuka},
  title={X-Embodiment U-Tokyo PR2 Datasets},
  year={2023},
  url={https://github.com/ojh6404/rlds_dataset_builder},
}</t>
  </si>
  <si>
    <t>Tokyo PR2 Tabletop Manipulation</t>
  </si>
  <si>
    <t>utokyo_pr2_tabletop_manipulation_converted_externally_to_rlds</t>
  </si>
  <si>
    <t>Saytap</t>
  </si>
  <si>
    <t>Unitree A1</t>
  </si>
  <si>
    <t>utokyo_saytap_converted_externally_to_rlds</t>
  </si>
  <si>
    <t>@article{saytap2023,
  author = {Yujin Tang and Wenhao Yu and Jie Tan and Heiga Zen and Aleksandra Faust and
Tatsuya Harada},
  title  = {SayTap: Language to Quadrupedal Locomotion},
  eprint = {arXiv:2306.07580},
  url    = {https://saytap.github.io},
  note   = "{https://saytap.github.io}",
  year   = {2023}
}</t>
  </si>
  <si>
    <t>UTokyo xArm PickPlace</t>
  </si>
  <si>
    <t>utokyo_xarm_pick_and_place_converted_externally_to_rlds</t>
  </si>
  <si>
    <t>@misc{matsushima2023weblab,
  title={Weblab xArm Dataset},
  author={Tatsuya Matsushima and Hiroki Furuta and Yusuke Iwasawa and Yutaka Matsuo},
  year={2023},
}</t>
  </si>
  <si>
    <t>UTokyo xArm Bimanual</t>
  </si>
  <si>
    <t>xArm Bimanual</t>
  </si>
  <si>
    <t>utokyo_xarm_bimanual_converted_externally_to_rlds</t>
  </si>
  <si>
    <t>Robonet</t>
  </si>
  <si>
    <t>Multi-Robot</t>
  </si>
  <si>
    <t>robo_net</t>
  </si>
  <si>
    <t>@inproceedings{dasari2019robonet,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t>
  </si>
  <si>
    <t>Berkeley MVP Data</t>
  </si>
  <si>
    <t>berkeley_mvp_converted_externally_to_rlds</t>
  </si>
  <si>
    <t>@InProceedings{Radosavovic2022,
  title = {Real-World Robot Learning with Masked Visual Pre-training},
  author = {Ilija Radosavovic and Tete Xiao and Stephen James and Pieter Abbeel and Jitendra Malik and Trevor Darrell},
  booktitle = {CoRL},
  year = {2022}
}</t>
  </si>
  <si>
    <t>Berkeley RPT Data</t>
  </si>
  <si>
    <t>berkeley_rpt_converted_externally_to_rlds</t>
  </si>
  <si>
    <t xml:space="preserve">@article{Radosavovic2023,
  title={Robot Learning with Sensorimotor Pre-training},
  author={Ilija Radosavovic and Baifeng Shi and Letian Fu and Ken Goldberg and Trevor Darrell and Jitendra Malik},
  year={2023},
  journal={arXiv:2306.10007}
}
</t>
  </si>
  <si>
    <t>KAIST Nonprehensile Objects</t>
  </si>
  <si>
    <t>kaist_nonprehensile_converted_externally_to_rlds</t>
  </si>
  <si>
    <t>@article{kimpre,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t>
  </si>
  <si>
    <t>QUT Dynamic Grasping</t>
  </si>
  <si>
    <t xml:space="preserve">@misc{rana2023dgrasp,
author = {Krishan Rana, Ben Burgess-Limerick, Jad Abou-Chakra, Niko S{\"u}nderhauf},
title = {DGrasp: A Large Scale Dataset for Dynamic Grasping of Moving Objects.},
year = {2023}} 
</t>
  </si>
  <si>
    <t>Stanford MaskVIT Data</t>
  </si>
  <si>
    <t>stanford_mask_vit_converted_externally_to_rlds</t>
  </si>
  <si>
    <t>@inproceedings{gupta2022maskvit,
  title={MaskViT: Masked Visual Pre-Training for Video Prediction},
  author={Agrim Gupta and Stephen Tian and Yunzhi Zhang and Jiajun Wu and Roberto Martín-Martín and Li Fei-Fei},
  booktitle={International Conference on Learning Representations},
  year={2022}
}</t>
  </si>
  <si>
    <t>LSMO Dataset</t>
  </si>
  <si>
    <t>Cobotta</t>
  </si>
  <si>
    <t>tokyo_u_lsmo_converted_externally_to_rlds</t>
  </si>
  <si>
    <t>@Article{Osa22,
  author  = {Takayuki Osa},
  journal = {The International Journal of Robotics Research},
  title   = {Motion Planning by Learning the Solution Manifold in Trajectory Optimization},
  year    = {2022},
  number  = {3},
  pages   = {291--311},
  volume  = {41},
}</t>
  </si>
  <si>
    <t>DLR Sara Pour Dataset</t>
  </si>
  <si>
    <t>DLR SARA</t>
  </si>
  <si>
    <t>dlr_sara_pour_converted_externally_to_rlds</t>
  </si>
  <si>
    <t>@inproceedings{padalkar2023guiding,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t>
  </si>
  <si>
    <t>DLR Sara Grid Clamp Dataset</t>
  </si>
  <si>
    <t>dlr_sara_grid_clamp_converted_externally_to_rlds</t>
  </si>
  <si>
    <t>@article{padalkar2023guided,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t>
  </si>
  <si>
    <t>DLR Wheelchair Shared Control</t>
  </si>
  <si>
    <t>DLR EDAN</t>
  </si>
  <si>
    <t>dlr_edan_shared_control_converted_externally_to_rlds</t>
  </si>
  <si>
    <t>@inproceedings{vogel_edan_2020,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t>
  </si>
  <si>
    <t>vogel_edan_2020, quere_shared_2020</t>
  </si>
  <si>
    <t>ASU TableTop Manipulation</t>
  </si>
  <si>
    <t>asu_table_top_converted_externally_to_rlds</t>
  </si>
  <si>
    <t>@inproceedings{zhou2023modularity,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t>
  </si>
  <si>
    <t>zhou2023modularity, zhou2023learning</t>
  </si>
  <si>
    <t>Stanford Robocook</t>
  </si>
  <si>
    <t>stanford_robocook_converted_externally_to_rlds</t>
  </si>
  <si>
    <t>@article{shi2023robocook,
  title={RoboCook: Long-Horizon Elasto-Plastic Object Manipulation with Diverse Tools},
  author={Shi, Haochen and Xu, Huazhe and Clarke, Samuel and Li, Yunzhu and Wu, Jiajun},
  journal={arXiv preprint arXiv:2306.14447},
  year={2023}
}</t>
  </si>
  <si>
    <t>ETH Agent Affordances</t>
  </si>
  <si>
    <t>eth_agent_affordances</t>
  </si>
  <si>
    <t>@inproceedings{schiavi2023learning,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t>
  </si>
  <si>
    <t>Imperial Wrist Cam</t>
  </si>
  <si>
    <t>imperialcollege_sawyer_wrist_cam</t>
  </si>
  <si>
    <t>CMU Franka Pick-Insert Data</t>
  </si>
  <si>
    <t>iamlab_cmu_pickup_insert_converted_externally_to_rlds</t>
  </si>
  <si>
    <t>@inproceedings{saxena2023multiresolution,
title={Multi-Resolution Sensing for Real-Time Control with Vision-Language Models},
author={Saumya Saxena and Mohit Sharma and Oliver Kroemer},
booktitle={7th Annual Conference on Robot Learning},
year={2023},
url={https://openreview.net/forum?id=WuBv9-IGDUA}
}</t>
  </si>
  <si>
    <t>QUT Dexterous Manpulation</t>
  </si>
  <si>
    <t xml:space="preserve">@misc{ceola2023lhmanip,
author = {Federico Ceola, Krishan Rana, Niko S{\"u}nderhauf},
title = {LHManip: A Dataset for Long Horizon Manipulation Tasks.},
year = {2023}} </t>
  </si>
  <si>
    <t>MPI Muscular Proprioception</t>
  </si>
  <si>
    <t>PAMY2</t>
  </si>
  <si>
    <t>@article{guist2023robust,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t>
  </si>
  <si>
    <t>UIUC D3Field</t>
  </si>
  <si>
    <t>Kinova Gen3</t>
  </si>
  <si>
    <t>uiuc_d3field</t>
  </si>
  <si>
    <t>@article{wang2023d3field,
  title={D^3Field: Dynamic 3D Descriptor Fields for Generalizable Robotic Manipulation}, 
  author={Wang, Yixuan and Li, Zhuoran and Zhang, Mingtong and Driggs-Campbell, Katherine and Wu, Jiajun and Fei-Fei, Li and Li, Yunzhu},
  journal={arXiv preprint arXiv:},
  year={2023},
}</t>
  </si>
  <si>
    <t>Austin Mutex</t>
  </si>
  <si>
    <t>utaustin_mutex</t>
  </si>
  <si>
    <t>@inproceedings{shah2023mutex,
    title={{MUTEX}: Learning Unified Policies from Multimodal Task Specifications},
    author={Rutav Shah and Roberto Mart{\'\i}n-Mart{\'\i}n and Yuke Zhu},
    booktitle={7th Annual Conference on Robot Learning},
    year={2023},
    url={https://openreview.net/forum?id=PwqiqaaEzJ}
}</t>
  </si>
  <si>
    <t>Berkeley Fanuc Manipulation</t>
  </si>
  <si>
    <t>Fanuc Mate</t>
  </si>
  <si>
    <t>berkeley_fanuc_manipulation</t>
  </si>
  <si>
    <t>@article{fanuc_manipulation2023,
  title={Fanuc Manipulation: A Dataset for Learning-based Manipulation with FANUC Mate 200iD Robot},
  author={Zhu, Xinghao and Tian, Ran and Xu, Chenfeng and Ding, Mingyu and Zhan, Wei and Tomizuka, Masayoshi},
  year={2023},
}</t>
  </si>
  <si>
    <t>CMU Food Manipulation</t>
  </si>
  <si>
    <t>cmu_playing_with_food</t>
  </si>
  <si>
    <t>@inproceedings{sawhney2021playing,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t>
  </si>
  <si>
    <t>CMU Play Fusion</t>
  </si>
  <si>
    <t>cmu_play_fusion</t>
  </si>
  <si>
    <t>@inproceedings{chen2023playfusion,
  title={PlayFusion: Skill Acquisition via Diffusion from Language-Annotated Play},
  author={Chen, Lili and Bahl, Shikhar and Pathak, Deepak},
  booktitle={CoRL},
  year={2023}
}</t>
  </si>
  <si>
    <t>CMU Stretch</t>
  </si>
  <si>
    <t>cmu_stretch</t>
  </si>
  <si>
    <t>@inproceedings{bahl2023affordances,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t>
  </si>
  <si>
    <t>bahl2023affordances, mendonca2023structured</t>
  </si>
  <si>
    <t>RECON</t>
  </si>
  <si>
    <t>Jackal</t>
  </si>
  <si>
    <t>berkeley_gnm_recon</t>
  </si>
  <si>
    <t>@inproceedings{shah2021rapid,
title={{Rapid Exploration for Open-World Navigation with Latent Goal Models}},
author={Dhruv Shah and Benjamin Eysenbach and Nicholas Rhinehart and Sergey Levine},
booktitle={5th Annual Conference on Robot Learning },
year={2021},
url={https://openreview.net/forum?id=d_SWJhyKfVw}
}</t>
  </si>
  <si>
    <t>CoryHall</t>
  </si>
  <si>
    <t>RC Car</t>
  </si>
  <si>
    <t>berkeley_gnm_cory_hall</t>
  </si>
  <si>
    <t>@inproceedings{kahn2018self,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t>
  </si>
  <si>
    <t>SACSoN</t>
  </si>
  <si>
    <t>TurtleBot 2</t>
  </si>
  <si>
    <t>berkeley_gnm_sac_son</t>
  </si>
  <si>
    <t>@article{hirose2023sacson,
  title={SACSoN: Scalable Autonomous Data Collection for Social Navigation},
  author={Hirose, Noriaki and Shah, Dhruv and Sridhar, Ajay and Levine, Sergey},
  journal={arXiv preprint arXiv:2306.01874},
  year={2023}
}</t>
  </si>
  <si>
    <t>RoboVQA</t>
  </si>
  <si>
    <t>ALOHA</t>
  </si>
  <si>
    <t>ViperX Bimanual</t>
  </si>
  <si>
    <t>@article{Zhao2023LearningFB,
  title={Learning Fine-Grained Bimanual Manipulation with Low-Cost Hardware},
  author={Tony Zhao and Vikash Kumar and Sergey Levine and Chelsea Finn},
  journal={RSS},
  year={2023},
  volume={abs/2304.13705},
  url={https://arxiv.org/abs/2304.13705}
}</t>
  </si>
  <si>
    <t>Timestamp</t>
  </si>
  <si>
    <t>Email address</t>
  </si>
  <si>
    <t>Dataset Name (please use the name in the email I sent you)</t>
  </si>
  <si>
    <t>Number of joints per Robot Arm (for manipulators only, skip if no robot arm in your data, don't count gripper)</t>
  </si>
  <si>
    <t>Robot Gripper (skip if no gripper)</t>
  </si>
  <si>
    <t>Action space used for control (what the "action" field in your data represents)</t>
  </si>
  <si>
    <t>Action Control Frequency in Hz (frequency of the "action" field in your data)</t>
  </si>
  <si>
    <t>Is the dataset collected with blocking or non-blocking control?
Blocking control: recorded actions are fully executed during data collection or computed from state deltas post-hoc.
Non-Blocking control: recorded actions are targets for low-level controller, but not necessarily reached before next action is commanded.</t>
  </si>
  <si>
    <t>Number of third-person RGB camera streams (i.e. non-wrist, non-ego-centric)</t>
  </si>
  <si>
    <t>Number of third-person depth camera streams (i.e. non-wrist, non-ego-centric)</t>
  </si>
  <si>
    <t>Number of ego-centric RGB camera streams (e.g. mounted to robot body)</t>
  </si>
  <si>
    <t>Number of ego-centric depth camera streams (e.g. mounted to robot body)</t>
  </si>
  <si>
    <t>Number of wrist RGB camera streams (i.e. mounted to robot end-effector)</t>
  </si>
  <si>
    <t>Number of wrist depth camera streams (i.e. mounted to robot end-effector)</t>
  </si>
  <si>
    <t>Does the data contain calibration information for all cameras (intrinsic &amp; extrinsic parameters)?</t>
  </si>
  <si>
    <t>Dataset has proprioceptive information? (e.g. EEF pose or robot joint angles)</t>
  </si>
  <si>
    <t>Type of Language Instruction Annotation (if your data contains a mix, choose the option that represents the largest chunk)</t>
  </si>
  <si>
    <t>Is your data homogeneous? (i.e. all trajectories have the same inputs recorded)
Note: your data can be homogeneous even if you have e.g. dummy language labels, as long as *all* trajectories are using dummy language labels.</t>
  </si>
  <si>
    <t>Data collection method (if your data contains a mix of multiple methods, choose the one that contributed the largest chunk of data)</t>
  </si>
  <si>
    <t>Does the data include sub-optimal trajectories?</t>
  </si>
  <si>
    <t>What types of scenes are in the dataset? (pick all that apply)</t>
  </si>
  <si>
    <t>How many scenes does your dataset roughly contain? Different scenes are visually substantially different from each other.
(make a best guess estimate, some examples: two toy kitchens count as different scenes, the same table top with two different table cloths count as different scenes, rearranging objects on the table does not count as different scenes)</t>
  </si>
  <si>
    <t>Please provide a short description of the tasks performed in the data.
e.g.: "The robot interacts with diverse appliances in a toy kitchen. It opens microwaves, drawers and turns on stoves."</t>
  </si>
  <si>
    <t>test@gmail.com</t>
  </si>
  <si>
    <t>test_dataset</t>
  </si>
  <si>
    <t>Single Arm</t>
  </si>
  <si>
    <t>Default gripper that the robot shipped with</t>
  </si>
  <si>
    <t>Task space (ie EEF) position control</t>
  </si>
  <si>
    <t>No</t>
  </si>
  <si>
    <t>Yes</t>
  </si>
  <si>
    <t>Natural Language (i.e. annotated by humans using natural language)</t>
  </si>
  <si>
    <t>Human teleoperation -- VR Teleop</t>
  </si>
  <si>
    <t>No, all trajectories are ~optimal (i.e. I would be happy if a policy just imitated the data)</t>
  </si>
  <si>
    <t>Table Top</t>
  </si>
  <si>
    <t>A robot doing cool stuff.</t>
  </si>
  <si>
    <t>cheng.chi@columbia.edu</t>
  </si>
  <si>
    <t>3D printed stick</t>
  </si>
  <si>
    <t>Non-blocking control</t>
  </si>
  <si>
    <t>Dummy value (i.e. same value for all trajectories)</t>
  </si>
  <si>
    <t>Yes, all trajectories have all inputs recorded</t>
  </si>
  <si>
    <t>The robot pushes a T-shaped block into a fixed goal pose, and then move to an fixed exit zone.</t>
  </si>
  <si>
    <t>alexirpan@google.com</t>
  </si>
  <si>
    <t>Mobile Manipulator</t>
  </si>
  <si>
    <t>Scripted / templated language (i.e. one of a limited number of values)</t>
  </si>
  <si>
    <t>Yes, at least some trajectories are sub-optimal</t>
  </si>
  <si>
    <t>2-3</t>
  </si>
  <si>
    <t>The robot attempts picking, wiping, and placing tasks on a diverse set of objects on a tabletop, along with a few challenging tasks like stacking cups on top of each other.</t>
  </si>
  <si>
    <t>klz1@andrew.cmu.edu</t>
  </si>
  <si>
    <t>CMU Food Manipulation Data</t>
  </si>
  <si>
    <t>Blocking control</t>
  </si>
  <si>
    <t>No, some trajectories are missing some inputs/labels (filled with dummy values)</t>
  </si>
  <si>
    <t>Data from scripted policies (including semi-random policies)</t>
  </si>
  <si>
    <t>The robot interacts with many different sizes and shapes of food items in a tabletop setting. It grasps, presses down, and releases the food slices. There is Finger Vision data that shows how the food slices are squished when grasped and released.</t>
  </si>
  <si>
    <t>sdasari@andrew.cmu.edu</t>
  </si>
  <si>
    <t>RoboNet</t>
  </si>
  <si>
    <t>Default grippers + Weiss gripper (for sawyer)</t>
  </si>
  <si>
    <t>Task space (ie EEF) velocity control</t>
  </si>
  <si>
    <t>The robot interacts with the objects in a bin placed in front of it</t>
  </si>
  <si>
    <t>zc2357@nyu.edu</t>
  </si>
  <si>
    <t>Kitchen (also toy kitchen)</t>
  </si>
  <si>
    <t>The robot interacts with a toy kitchen doing arbitrary tasks. It opens/closes the microwave door, opens/closes the oven door, turns the stove knobs, and moves the pot between the stove and the sink.</t>
  </si>
  <si>
    <t>shivindass@gmail.com</t>
  </si>
  <si>
    <t>Table Top, Kitchen (also toy kitchen)</t>
  </si>
  <si>
    <t>The robot performs pick-place tasks in a tabletop toy kitchen environment. Some examples of the task include, "Pick up the orange fruit.", "Put the black bowl in the sink."</t>
  </si>
  <si>
    <t>sermanet@google.com</t>
  </si>
  <si>
    <t>3 embodiments: single-armed robot, single-armed human, single-armed human using grasping tools</t>
  </si>
  <si>
    <t>Yes, all trajectories have the same inputs recorded</t>
  </si>
  <si>
    <t>Table Top, Kitchen (also toy kitchen), Other Household environments, Hallways, anything within 3 entire office buildings</t>
  </si>
  <si>
    <t>difficult to estimate, maybe &gt;1000?</t>
  </si>
  <si>
    <t>A robot or a human performs any long-horizon requests from a user within the entirety of 3 office buildings.</t>
  </si>
  <si>
    <t>mohits1@andrew.cmu.edu</t>
  </si>
  <si>
    <t>For a subset of the cameras</t>
  </si>
  <si>
    <t>The robot tries to pick up different shaped objects placed in front of it. It also tries to insert particular objects into a cylindrical peg.</t>
  </si>
  <si>
    <t>tians@stanford.edu</t>
  </si>
  <si>
    <t>3D printed grippper from https://github.com/robertocalandra/sawyer-printable</t>
  </si>
  <si>
    <t>N/A, actions are run until robot comes to rest near the target position (quasistatic assumption)</t>
  </si>
  <si>
    <t>The robot randomly pushes and picks objects in a bin, which include stuffed toys, plastic cups and toys, etc, and are periodically shuffled.</t>
  </si>
  <si>
    <t>oier.mees@gmail.com</t>
  </si>
  <si>
    <t>Custom 3D printed</t>
  </si>
  <si>
    <t>"The robot interacts with toy blocks, it pick and places them, stacks them, unstacks them, opens drawers, sliding doors and turrns on LED lights by pushing buttons."</t>
  </si>
  <si>
    <t>yzhou298@asu.edu</t>
  </si>
  <si>
    <t>ASU Tabletop Manipulation</t>
  </si>
  <si>
    <t>Robotiq 2F-85</t>
  </si>
  <si>
    <t>The robot interacts with a few objects on a table. It picks up, pushes forward, or rotates the objects.</t>
  </si>
  <si>
    <t>yunliang.chen@berkeley.edu</t>
  </si>
  <si>
    <t>Human teleoperation -- Spacemouse Teleop</t>
  </si>
  <si>
    <t>The data consists of 4 robot manipulation tasks: simple pick-and-place of a stuffed animal between containers, sweeping a cloth, stacking cups, and a more difficult pick-and-place of a bottle that requires precise grasp and 6DOF rotation</t>
  </si>
  <si>
    <t>homer_walke@berkeley.edu</t>
  </si>
  <si>
    <t>Table Top, Kitchen (also toy kitchen), Other Household environments</t>
  </si>
  <si>
    <t xml:space="preserve">The robot interacts with household environments including kitchens, sinks, and tabletops. Skills include object rearrangement, sweeping, stacking, folding, and opening/closing doors and drawers. </t>
  </si>
  <si>
    <t>sh6474@nyu.edu</t>
  </si>
  <si>
    <t>Human teleoperation -- Joystick</t>
  </si>
  <si>
    <t xml:space="preserve">The robot arm performs diverse manipulation tasks on a tabletop such an box opening, cup stacking, and pouring, among others. </t>
  </si>
  <si>
    <t>lywoon89@gmail.com</t>
  </si>
  <si>
    <t>The robot assembles one of 9 3D-printed furniture models on the table, which requires grasping, inserting, and screwing.</t>
  </si>
  <si>
    <t>yixuan22@illinois.edu</t>
  </si>
  <si>
    <t>The robot completes tasks specified by the goal image, including organizing utensils, shoes, mugs.</t>
  </si>
  <si>
    <t>hshi74@stanford.edu</t>
  </si>
  <si>
    <t>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t>
  </si>
  <si>
    <t>yujin-tang@mi.t.u-tokyo.ac.jp</t>
  </si>
  <si>
    <t>Quadrupedal Robot</t>
  </si>
  <si>
    <t>Joint position control</t>
  </si>
  <si>
    <t>Data from expert learned policies</t>
  </si>
  <si>
    <t>Indoor, on a flat floor</t>
  </si>
  <si>
    <t>15 scenes, they are visually substantially different because the robot was moving in different gaits/velocities.</t>
  </si>
  <si>
    <t>A Unitree Go1 robot follows human command in natural language (e.g., "trot forward slowly")</t>
  </si>
  <si>
    <t>osa@mi.t.u-tokyo.ac.jp</t>
  </si>
  <si>
    <t>The robot avoids obstacle on the table and reaches the target object.</t>
  </si>
  <si>
    <t>yoonyoung.cho@kaist.ac.kr</t>
  </si>
  <si>
    <t>The robot performs various non-prehensile manipulation tasks in a tabletop environment. It translates and reorients diverse real-world and 3d-printed objects to a target 6dof pose.</t>
  </si>
  <si>
    <t>fede.ceola@gmail.com</t>
  </si>
  <si>
    <t>The robot performs some tasks in a tabletop setting. It sorts dishes and objects, cooks and serves food, sets the table, throws away trash paper, rolls dices, waters plants, stacks toy blocks.</t>
  </si>
  <si>
    <t>k.rana@qut.edu.au</t>
  </si>
  <si>
    <t xml:space="preserve">The robot grasps an object that moves around continuously and randomly along the XY plane. </t>
  </si>
  <si>
    <t>yifeng.zhu@utexas.edu</t>
  </si>
  <si>
    <t xml:space="preserve">The robot performs various household-like tasks, such as setting up the table, or making coffee using a coffee machine. </t>
  </si>
  <si>
    <t>The robot is trying to solve a long-horizon kitchen task by picking up pot, placing the pot in a plate, and push them together using a picked-up tool.</t>
  </si>
  <si>
    <t>oh@jsk.imi.i.u-tokyo.ac.jp</t>
  </si>
  <si>
    <t>The PR2 robot opens fridge.</t>
  </si>
  <si>
    <t>The PR2 robot conducts manipulation for table top object. It conducts pick-and-place of bread and grape and folds cloth.</t>
  </si>
  <si>
    <t>giulio.schiavi@ethz-asl.ch</t>
  </si>
  <si>
    <t>The robot opens and closes an oven, starting from different initial positions and door angles.</t>
  </si>
  <si>
    <t>yuchenc@stanford.edu</t>
  </si>
  <si>
    <t>The robot performs the following tasks in corresponding environment: making a cup of coffee using the keurig machine; making a toast using the oven; sorting dishes onto the dish rack.</t>
  </si>
  <si>
    <t>furuta@weblab.t.u-tokyo.ac.jp</t>
  </si>
  <si>
    <t>Human teleoperation -- Puppeteering (i.e. matching joint angles btw leader &amp; follower robot)</t>
  </si>
  <si>
    <t>The robot picks up a white plate, and then places it on the red plate.</t>
  </si>
  <si>
    <t>Bi-Manual</t>
  </si>
  <si>
    <t>The robots reach a towel on the table. They also unfold a wrinkled towel.</t>
  </si>
  <si>
    <t>Jan.Schneider@tuebingen.mpg.de</t>
  </si>
  <si>
    <t>Desired pressures for the artificial muscles</t>
  </si>
  <si>
    <t>The robot is alone in the environment, there are no other objects in the workspace.</t>
  </si>
  <si>
    <t>There is no task that the robot solves. It executes a combination of random multisine signals of target pressures, as well as fixed target pressures.</t>
  </si>
  <si>
    <t>n.di-palo20@imperial.ac.uk</t>
  </si>
  <si>
    <t>Human teleoperation -- Kinesthetic Teaching (i.e. human directly moves robot)</t>
  </si>
  <si>
    <t>The robot interacts with different everyday objects performing tasks such as grasping, inserting, opening, stacking, etc.</t>
  </si>
  <si>
    <t>krshna@stanford.edu</t>
  </si>
  <si>
    <t>The robot learns to insert differently-shaped pegs into differently-shaped holes with low tolerances (~2mm).</t>
  </si>
  <si>
    <t>rantian@berkeley.edu</t>
  </si>
  <si>
    <t>A Fanuc robot performs various manipulation tasks. For example, it opens drawers, picks up objects, closes doors, closes computers, and pushes objects to desired locations.</t>
  </si>
  <si>
    <t>rutavms@utexas.edu</t>
  </si>
  <si>
    <t>Natural Language annotations generate with GPT4 and followed by human correction.</t>
  </si>
  <si>
    <t>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t>
  </si>
  <si>
    <t>mahi.shafiullah@nyu.edu</t>
  </si>
  <si>
    <t>Kitchen (also toy kitchen), Other Household environments</t>
  </si>
  <si>
    <t>The robot opens cabinet doors for a variety of cabinets.</t>
  </si>
  <si>
    <t>salhotra@usc.edu</t>
  </si>
  <si>
    <t>N/A: Robot agnostic sim data</t>
  </si>
  <si>
    <t>1 scene. Simulated tabletop/floor.</t>
  </si>
  <si>
    <t>The robot manipulates a deformable object (cloth on a tabletop) along a diagonal.</t>
  </si>
  <si>
    <t>g3yan@ucsd.edu</t>
  </si>
  <si>
    <t>The dataset offers a comprehensive set of real-world robotic interactions, involving natural language instructions and complex manipulations with kitchen objects.</t>
  </si>
  <si>
    <t>nihansen@ucsd.edu</t>
  </si>
  <si>
    <t>The robot performs pick and place tasks in table top and kitchen scenes. The dataset contains a variety of visual variations.</t>
  </si>
  <si>
    <t>abhishek.padalkar@dlr.de</t>
  </si>
  <si>
    <t>Table Top, Household objects</t>
  </si>
  <si>
    <t>The robot learns to pour ping-pong balls from a cup held in the end-effector into the cup placed on the table.</t>
  </si>
  <si>
    <t>Robotiq 2F-140</t>
  </si>
  <si>
    <t>Table Top, Workshop environment</t>
  </si>
  <si>
    <t>The robot learns to place the grid clamp in the grids on the table.</t>
  </si>
  <si>
    <t>samuel.bustamante@dlr.de</t>
  </si>
  <si>
    <t>CLASH hand (https://www.dlr.de/rm/en/desktopdefault.aspx/tabid-8178/#gallery/35438)</t>
  </si>
  <si>
    <t>Human teleoperation using Shared Control Templates</t>
  </si>
  <si>
    <t xml:space="preserve">Table Top, shelf </t>
  </si>
  <si>
    <t xml:space="preserve">The robot grasps a set of different objects in a table top and a shelf. </t>
  </si>
  <si>
    <t>snasiriany@gmail.com</t>
  </si>
  <si>
    <t>The robot interacts with diverse objects in a toy kitchen. It picks and places food items, a pan, and pot.</t>
  </si>
  <si>
    <t>The dataset comprises two tasks, kcup and gear. The kcup task requires opening the kcup holder, inserting the kcup into the holder, and closing the holder. The gear task requires inserting the blue gear onto the right peg, followed by inserting the smaller red gear.</t>
  </si>
  <si>
    <t>karl.pertsch@gmail.com</t>
  </si>
  <si>
    <t>Robot picks, places and moves 17 objects from the google micro kitchens.</t>
  </si>
  <si>
    <t>Kuka robot picking objects in a bin.</t>
  </si>
  <si>
    <t>Sawyer robots flattens laundry, builds towers from bowls and searches objects.</t>
  </si>
  <si>
    <t>Stick for pushing</t>
  </si>
  <si>
    <t>Robot pushed blocks of different geometric shapes on table top.</t>
  </si>
  <si>
    <t>jianlanluo@eecs.berkeley.edu</t>
  </si>
  <si>
    <t>The robot routes cable through a number of tight-fitting clips mounted on the table.</t>
  </si>
  <si>
    <t>jigu@ucsd.edu</t>
  </si>
  <si>
    <t>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t>
  </si>
  <si>
    <t>dhruv.shah@berkeley.edu</t>
  </si>
  <si>
    <t>Wheeled Robot</t>
  </si>
  <si>
    <t>Outdoors</t>
  </si>
  <si>
    <t>Mobile robot explores outdoor environments using a scripted policy</t>
  </si>
  <si>
    <t>shah@cs.berkeley.edu</t>
  </si>
  <si>
    <t>Hallways</t>
  </si>
  <si>
    <t>Small mobile robot navigates hallways in an office building using a learned policy.</t>
  </si>
  <si>
    <t>Mobile robot navigates pedestrian-rich environments (e.g. offices, school buildings etc.) and runs a learned policy that may interact with the pedestrians.</t>
  </si>
  <si>
    <t>Franka exploring kitchen environment, lifting knife and vegetable and opening cabinet.</t>
  </si>
  <si>
    <t>Robot interacting with different food items.</t>
  </si>
  <si>
    <t>Robot interacting with different household environments.</t>
  </si>
  <si>
    <t>ilija@berkeley.edu</t>
  </si>
  <si>
    <t>Basic motor control tasks (reach, push, pick) on table top and toy environments (toy kitchen, toy fridge).</t>
  </si>
  <si>
    <t>Picking, stacking, destacking, and bin picking with variations in objects.</t>
  </si>
  <si>
    <t>gaoyuez@andrew.cmu.edu</t>
  </si>
  <si>
    <t>The dataset is collected in 3 ways: Human teleoperation -- VR Teleop, trained state-based BC policies, and trajectory replay with noise</t>
  </si>
  <si>
    <t xml:space="preserve">The TOTO Benchmark Dataset contains trajectories of two tasks: scooping and pouring. For scooping, the objective is to scoop material from a bowl into the spoon. For pouring, the goal is to pour some material into a target cup on the table. </t>
  </si>
  <si>
    <t>Bi-manual robot performing complex, dexterous tasks like unwrapping candy and putting on shoes.</t>
  </si>
  <si>
    <t>sbahl2@cs.cmu.edu</t>
  </si>
  <si>
    <t>Robotiq hand-e</t>
  </si>
  <si>
    <t xml:space="preserve">The robot plays with 3 complex scenes: a grill with many cooking objects like toaster, pan, etc. It has to pick, open, place, close. It  has to set a table, move plates, cups, utensils. And it has to place dishes in the sink, dishwasher, hand cups etc. </t>
  </si>
  <si>
    <t>cmu_stretch_dataset</t>
  </si>
  <si>
    <t>Kitchen (also toy kitchen), Other Household environments, Hallways</t>
  </si>
  <si>
    <t xml:space="preserve">Robot interacts with in-the-wild setups, like garbage cans, kitchens, doors, cabinets, etc.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</si>
</sst>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1">
    <font>
      <sz val="10.0"/>
      <color rgb="FF000000"/>
      <name val="Arial"/>
      <scheme val="minor"/>
    </font>
    <font>
      <sz val="14.0"/>
      <color theme="1"/>
      <name val="Arial"/>
      <scheme val="minor"/>
    </font>
    <font>
      <b/>
      <u/>
      <color rgb="FF0000FF"/>
    </font>
    <font>
      <sz val="10.0"/>
      <color theme="1"/>
      <name val="Arial"/>
      <scheme val="minor"/>
    </font>
    <font>
      <color theme="1"/>
      <name val="Arial"/>
      <scheme val="minor"/>
    </font>
    <font>
      <b/>
      <color theme="1"/>
      <name val="Arial"/>
      <scheme val="minor"/>
    </font>
    <font>
      <color rgb="FF000000"/>
      <name val="Arial"/>
    </font>
    <font>
      <u/>
      <sz val="10.0"/>
      <color rgb="FF0000FF"/>
    </font>
    <font>
      <u/>
      <sz val="10.0"/>
      <color rgb="FF0000FF"/>
    </font>
    <font>
      <color theme="1"/>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2">
    <border/>
    <border>
      <bottom style="thick">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wrapText="0"/>
    </xf>
    <xf borderId="0" fillId="0" fontId="3" numFmtId="0" xfId="0" applyFont="1"/>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readingOrder="0"/>
    </xf>
    <xf borderId="0" fillId="0" fontId="4" numFmtId="0" xfId="0" applyAlignment="1" applyFont="1">
      <alignment readingOrder="0"/>
    </xf>
    <xf borderId="0" fillId="2" fontId="6" numFmtId="0" xfId="0" applyAlignment="1" applyFill="1" applyFont="1">
      <alignment horizontal="left" readingOrder="0"/>
    </xf>
    <xf borderId="0" fillId="0" fontId="3" numFmtId="0" xfId="0" applyAlignment="1" applyFont="1">
      <alignment readingOrder="0" shrinkToFit="0" wrapText="0"/>
    </xf>
    <xf borderId="0" fillId="0" fontId="7" numFmtId="0" xfId="0" applyAlignment="1" applyFont="1">
      <alignment readingOrder="0" shrinkToFit="0" wrapText="0"/>
    </xf>
    <xf borderId="0" fillId="0" fontId="4" numFmtId="3" xfId="0" applyFont="1" applyNumberFormat="1"/>
    <xf borderId="0" fillId="0" fontId="4" numFmtId="0" xfId="0" applyFont="1"/>
    <xf borderId="1" fillId="0" fontId="4" numFmtId="0" xfId="0" applyAlignment="1" applyBorder="1" applyFont="1">
      <alignment readingOrder="0"/>
    </xf>
    <xf borderId="1" fillId="0" fontId="4" numFmtId="0" xfId="0" applyBorder="1" applyFont="1"/>
    <xf borderId="1" fillId="0" fontId="3" numFmtId="0" xfId="0" applyAlignment="1" applyBorder="1" applyFont="1">
      <alignment readingOrder="0" shrinkToFit="0" wrapText="0"/>
    </xf>
    <xf borderId="1" fillId="0" fontId="3" numFmtId="0" xfId="0" applyBorder="1" applyFont="1"/>
    <xf borderId="1" fillId="0" fontId="3" numFmtId="0" xfId="0" applyAlignment="1" applyBorder="1" applyFont="1">
      <alignment shrinkToFit="0" wrapText="0"/>
    </xf>
    <xf borderId="1" fillId="0" fontId="4" numFmtId="0" xfId="0" applyAlignment="1" applyBorder="1" applyFont="1">
      <alignment shrinkToFit="0" wrapText="0"/>
    </xf>
    <xf borderId="1" fillId="0" fontId="3" numFmtId="0" xfId="0" applyAlignment="1" applyBorder="1" applyFont="1">
      <alignment shrinkToFit="0" wrapText="0"/>
    </xf>
    <xf borderId="0" fillId="0" fontId="3" numFmtId="0" xfId="0" applyAlignment="1" applyFont="1">
      <alignment readingOrder="0" shrinkToFit="0" wrapText="0"/>
    </xf>
    <xf borderId="0" fillId="0" fontId="3" numFmtId="0" xfId="0" applyAlignment="1" applyFont="1">
      <alignment readingOrder="0"/>
    </xf>
    <xf borderId="0" fillId="0" fontId="4" numFmtId="0" xfId="0" applyAlignment="1" applyFont="1">
      <alignment readingOrder="0" shrinkToFit="0" wrapText="0"/>
    </xf>
    <xf borderId="0" fillId="2" fontId="8" numFmtId="0" xfId="0" applyAlignment="1" applyFont="1">
      <alignment readingOrder="0"/>
    </xf>
    <xf borderId="0" fillId="0" fontId="9" numFmtId="0" xfId="0" applyAlignment="1" applyFont="1">
      <alignment shrinkToFit="0" vertical="bottom" wrapText="1"/>
    </xf>
    <xf borderId="0" fillId="2" fontId="0" numFmtId="0" xfId="0" applyAlignment="1" applyFont="1">
      <alignment shrinkToFit="0" wrapText="0"/>
    </xf>
    <xf borderId="0" fillId="0" fontId="9" numFmtId="3" xfId="0" applyAlignment="1" applyFont="1" applyNumberFormat="1">
      <alignment horizontal="right" shrinkToFit="0" vertical="bottom" wrapText="1"/>
    </xf>
    <xf borderId="0" fillId="2" fontId="0" numFmtId="0" xfId="0" applyFont="1"/>
    <xf borderId="0" fillId="3" fontId="4" numFmtId="0" xfId="0" applyAlignment="1" applyFill="1" applyFont="1">
      <alignment readingOrder="0" shrinkToFit="0" wrapText="0"/>
    </xf>
    <xf borderId="0" fillId="2" fontId="0" numFmtId="0" xfId="0" applyAlignment="1" applyFont="1">
      <alignment shrinkToFit="0" wrapText="0"/>
    </xf>
    <xf borderId="0" fillId="0" fontId="10" numFmtId="0" xfId="0" applyAlignment="1" applyFont="1">
      <alignment readingOrder="0"/>
    </xf>
    <xf borderId="0" fillId="0" fontId="9" numFmtId="3" xfId="0" applyAlignment="1" applyFont="1" applyNumberFormat="1">
      <alignment horizontal="right" readingOrder="0" shrinkToFit="0" vertical="bottom" wrapText="1"/>
    </xf>
    <xf borderId="0" fillId="0" fontId="9" numFmtId="0" xfId="0" applyAlignment="1" applyFont="1">
      <alignment horizontal="right" readingOrder="0" shrinkToFit="0" vertical="bottom" wrapText="1"/>
    </xf>
    <xf borderId="0" fillId="0" fontId="9" numFmtId="0" xfId="0" applyAlignment="1" applyFont="1">
      <alignment horizontal="right" shrinkToFit="0" vertical="bottom" wrapText="1"/>
    </xf>
    <xf borderId="0" fillId="3" fontId="4" numFmtId="0" xfId="0" applyAlignment="1" applyFont="1">
      <alignment shrinkToFit="0" wrapText="0"/>
    </xf>
    <xf borderId="0" fillId="0" fontId="9" numFmtId="0" xfId="0" applyAlignment="1" applyFont="1">
      <alignment readingOrder="0" shrinkToFit="0" vertical="bottom" wrapText="1"/>
    </xf>
    <xf borderId="0" fillId="0" fontId="4" numFmtId="0" xfId="0" applyFont="1"/>
    <xf borderId="0" fillId="0" fontId="4" numFmtId="164" xfId="0" applyAlignment="1" applyFont="1" applyNumberFormat="1">
      <alignment readingOrder="0"/>
    </xf>
    <xf quotePrefix="1"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2206.11894" TargetMode="External"/><Relationship Id="rId42" Type="http://schemas.openxmlformats.org/officeDocument/2006/relationships/hyperlink" Target="https://elib.dlr.de/193739/1/padalkar2023rlsct.pdf" TargetMode="External"/><Relationship Id="rId41" Type="http://schemas.openxmlformats.org/officeDocument/2006/relationships/hyperlink" Target="https://journals.sagepub.com/doi/full/10.1177/02783649211044405" TargetMode="External"/><Relationship Id="rId44" Type="http://schemas.openxmlformats.org/officeDocument/2006/relationships/hyperlink" Target="https://ieeexplore.ieee.org/document/9341156" TargetMode="External"/><Relationship Id="rId43" Type="http://schemas.openxmlformats.org/officeDocument/2006/relationships/hyperlink" Target="https://www.researchsquare.com/article/rs-3289569/v1" TargetMode="External"/><Relationship Id="rId46" Type="http://schemas.openxmlformats.org/officeDocument/2006/relationships/hyperlink" Target="https://hshi74.github.io/robocook/" TargetMode="External"/><Relationship Id="rId45" Type="http://schemas.openxmlformats.org/officeDocument/2006/relationships/hyperlink" Target="https://link.springer.com/article/10.1007/s10514-023-10129-1" TargetMode="External"/><Relationship Id="rId1" Type="http://schemas.openxmlformats.org/officeDocument/2006/relationships/hyperlink" Target="https://github.com/google-deepmind/open_x_embodiment" TargetMode="External"/><Relationship Id="rId2" Type="http://schemas.openxmlformats.org/officeDocument/2006/relationships/hyperlink" Target="https://console.cloud.google.com/storage/browser/gresearch/robotics/open_x_embodiment_and_rt_x_oss?pageState=%28%22StorageObjectListTable%22:%28%22f%22:%22%255B%255D%22%29%29&amp;prefix=&amp;forceOnObjectsSortingFiltering=false" TargetMode="External"/><Relationship Id="rId3" Type="http://schemas.openxmlformats.org/officeDocument/2006/relationships/hyperlink" Target="https://ai.googleblog.com/2022/12/rt-1-robotics-transformer-for-real.html" TargetMode="External"/><Relationship Id="rId4" Type="http://schemas.openxmlformats.org/officeDocument/2006/relationships/hyperlink" Target="https://arxiv.org/abs/1806.10293" TargetMode="External"/><Relationship Id="rId9" Type="http://schemas.openxmlformats.org/officeDocument/2006/relationships/hyperlink" Target="https://roboturk.stanford.edu/dataset_real.html" TargetMode="External"/><Relationship Id="rId48" Type="http://schemas.openxmlformats.org/officeDocument/2006/relationships/hyperlink" Target="https://github.com/normandipalo/rlds_dataset_builder" TargetMode="External"/><Relationship Id="rId47" Type="http://schemas.openxmlformats.org/officeDocument/2006/relationships/hyperlink" Target="https://ieeexplore.ieee.org/iel7/10160211/10160212/10160747.pdf" TargetMode="External"/><Relationship Id="rId49" Type="http://schemas.openxmlformats.org/officeDocument/2006/relationships/hyperlink" Target="https://openreview.net/forum?id=WuBv9-IGDUA" TargetMode="External"/><Relationship Id="rId5" Type="http://schemas.openxmlformats.org/officeDocument/2006/relationships/hyperlink" Target="https://rail-berkeley.github.io/bridgedata/" TargetMode="External"/><Relationship Id="rId6" Type="http://schemas.openxmlformats.org/officeDocument/2006/relationships/hyperlink" Target="https://www.kaggle.com/datasets/oiermees/taco-robot" TargetMode="External"/><Relationship Id="rId7" Type="http://schemas.openxmlformats.org/officeDocument/2006/relationships/hyperlink" Target="https://github.com/clvrai/clvr_jaco_play_dataset" TargetMode="External"/><Relationship Id="rId8" Type="http://schemas.openxmlformats.org/officeDocument/2006/relationships/hyperlink" Target="https://sites.google.com/view/cablerouting/home" TargetMode="External"/><Relationship Id="rId31" Type="http://schemas.openxmlformats.org/officeDocument/2006/relationships/hyperlink" Target="https://github.com/ojh6404/rlds_dataset_builder.git" TargetMode="External"/><Relationship Id="rId30" Type="http://schemas.openxmlformats.org/officeDocument/2006/relationships/hyperlink" Target="https://github.com/ojh6404/rlds_dataset_builder.git" TargetMode="External"/><Relationship Id="rId33" Type="http://schemas.openxmlformats.org/officeDocument/2006/relationships/hyperlink" Target="https://github.com/frt03/rlds_dataset_builder/tree/dev/xarm" TargetMode="External"/><Relationship Id="rId32" Type="http://schemas.openxmlformats.org/officeDocument/2006/relationships/hyperlink" Target="https://saytap.github.io/" TargetMode="External"/><Relationship Id="rId35" Type="http://schemas.openxmlformats.org/officeDocument/2006/relationships/hyperlink" Target="https://www.robonet.wiki/" TargetMode="External"/><Relationship Id="rId34" Type="http://schemas.openxmlformats.org/officeDocument/2006/relationships/hyperlink" Target="https://github.com/frt03/rlds_dataset_builder/tree/dev/xarm" TargetMode="External"/><Relationship Id="rId37" Type="http://schemas.openxmlformats.org/officeDocument/2006/relationships/hyperlink" Target="https://arxiv.org/abs/2306.10007" TargetMode="External"/><Relationship Id="rId36" Type="http://schemas.openxmlformats.org/officeDocument/2006/relationships/hyperlink" Target="https://arxiv.org/abs/2203.06173" TargetMode="External"/><Relationship Id="rId39" Type="http://schemas.openxmlformats.org/officeDocument/2006/relationships/hyperlink" Target="https://github.com/krishanrana/rlds_dataset_builder" TargetMode="External"/><Relationship Id="rId38" Type="http://schemas.openxmlformats.org/officeDocument/2006/relationships/hyperlink" Target="https://github.com/JaeHyung-Kim/rlds_dataset_builder" TargetMode="External"/><Relationship Id="rId62" Type="http://schemas.openxmlformats.org/officeDocument/2006/relationships/hyperlink" Target="https://tonyzhaozh.github.io/aloha/" TargetMode="External"/><Relationship Id="rId61" Type="http://schemas.openxmlformats.org/officeDocument/2006/relationships/hyperlink" Target="https://anonymous-robovqa.github.io/" TargetMode="External"/><Relationship Id="rId20" Type="http://schemas.openxmlformats.org/officeDocument/2006/relationships/hyperlink" Target="https://play-to-policy.github.io/" TargetMode="External"/><Relationship Id="rId63" Type="http://schemas.openxmlformats.org/officeDocument/2006/relationships/drawing" Target="../drawings/drawing1.xml"/><Relationship Id="rId22" Type="http://schemas.openxmlformats.org/officeDocument/2006/relationships/hyperlink" Target="https://clvrai.github.io/furniture-bench/" TargetMode="External"/><Relationship Id="rId21" Type="http://schemas.openxmlformats.org/officeDocument/2006/relationships/hyperlink" Target="https://github.com/haosulab/ManiSkill2" TargetMode="External"/><Relationship Id="rId24" Type="http://schemas.openxmlformats.org/officeDocument/2006/relationships/hyperlink" Target="https://github.com/geyan21/rlds_dataset_builder/tree/main" TargetMode="External"/><Relationship Id="rId23" Type="http://schemas.openxmlformats.org/officeDocument/2006/relationships/hyperlink" Target="https://human-world-model.github.io/" TargetMode="External"/><Relationship Id="rId60" Type="http://schemas.openxmlformats.org/officeDocument/2006/relationships/hyperlink" Target="https://sites.google.com/view/SACSoN-review" TargetMode="External"/><Relationship Id="rId26" Type="http://schemas.openxmlformats.org/officeDocument/2006/relationships/hyperlink" Target="https://ut-austin-rpl.github.io/sailor/" TargetMode="External"/><Relationship Id="rId25" Type="http://schemas.openxmlformats.org/officeDocument/2006/relationships/hyperlink" Target="https://owmcorl.github.io/" TargetMode="External"/><Relationship Id="rId28" Type="http://schemas.openxmlformats.org/officeDocument/2006/relationships/hyperlink" Target="https://www.kaggle.com/datasets/google/bc-z-robot/discussion/309201" TargetMode="External"/><Relationship Id="rId27" Type="http://schemas.openxmlformats.org/officeDocument/2006/relationships/hyperlink" Target="https://ut-austin-rpl.github.io/sirius/" TargetMode="External"/><Relationship Id="rId29" Type="http://schemas.openxmlformats.org/officeDocument/2006/relationships/hyperlink" Target="https://uscresl.github.io/dmfd/" TargetMode="External"/><Relationship Id="rId51" Type="http://schemas.openxmlformats.org/officeDocument/2006/relationships/hyperlink" Target="https://arxiv.org/abs/2307.02654" TargetMode="External"/><Relationship Id="rId50" Type="http://schemas.openxmlformats.org/officeDocument/2006/relationships/hyperlink" Target="https://github.com/fedeceola/rlds_dataset_builder" TargetMode="External"/><Relationship Id="rId53" Type="http://schemas.openxmlformats.org/officeDocument/2006/relationships/hyperlink" Target="https://ut-austin-rpl.github.io/MUTEX/" TargetMode="External"/><Relationship Id="rId52" Type="http://schemas.openxmlformats.org/officeDocument/2006/relationships/hyperlink" Target="https://robopil.github.io/d3fields/" TargetMode="External"/><Relationship Id="rId11" Type="http://schemas.openxmlformats.org/officeDocument/2006/relationships/hyperlink" Target="https://ut-austin-rpl.github.io/VIOLA/" TargetMode="External"/><Relationship Id="rId55" Type="http://schemas.openxmlformats.org/officeDocument/2006/relationships/hyperlink" Target="https://sites.google.com/view/playing-with-food/" TargetMode="External"/><Relationship Id="rId10" Type="http://schemas.openxmlformats.org/officeDocument/2006/relationships/hyperlink" Target="https://jyopari.github.io/VINN/" TargetMode="External"/><Relationship Id="rId54" Type="http://schemas.openxmlformats.org/officeDocument/2006/relationships/hyperlink" Target="https://sites.google.com/berkeley.edu/fanuc-manipulation" TargetMode="External"/><Relationship Id="rId13" Type="http://schemas.openxmlformats.org/officeDocument/2006/relationships/hyperlink" Target="https://toto-benchmark.org/" TargetMode="External"/><Relationship Id="rId57" Type="http://schemas.openxmlformats.org/officeDocument/2006/relationships/hyperlink" Target="https://robo-affordances.github.io/" TargetMode="External"/><Relationship Id="rId12" Type="http://schemas.openxmlformats.org/officeDocument/2006/relationships/hyperlink" Target="https://sites.google.com/view/berkeley-ur5/home" TargetMode="External"/><Relationship Id="rId56" Type="http://schemas.openxmlformats.org/officeDocument/2006/relationships/hyperlink" Target="https://play-fusion.github.io/" TargetMode="External"/><Relationship Id="rId15" Type="http://schemas.openxmlformats.org/officeDocument/2006/relationships/hyperlink" Target="https://github.com/columbia-ai-robotics/diffusion_policy" TargetMode="External"/><Relationship Id="rId59" Type="http://schemas.openxmlformats.org/officeDocument/2006/relationships/hyperlink" Target="https://arxiv.org/abs/1709.10489" TargetMode="External"/><Relationship Id="rId14" Type="http://schemas.openxmlformats.org/officeDocument/2006/relationships/hyperlink" Target="https://interactive-language.github.io/" TargetMode="External"/><Relationship Id="rId58" Type="http://schemas.openxmlformats.org/officeDocument/2006/relationships/hyperlink" Target="https://sites.google.com/view/recon-robot" TargetMode="External"/><Relationship Id="rId17" Type="http://schemas.openxmlformats.org/officeDocument/2006/relationships/hyperlink" Target="https://rot-robot.github.io/" TargetMode="External"/><Relationship Id="rId16" Type="http://schemas.openxmlformats.org/officeDocument/2006/relationships/hyperlink" Target="https://sites.google.com/view/visionandtouch" TargetMode="External"/><Relationship Id="rId19" Type="http://schemas.openxmlformats.org/officeDocument/2006/relationships/hyperlink" Target="https://ut-austin-rpl.github.io/rpl-BUDS/" TargetMode="External"/><Relationship Id="rId18" Type="http://schemas.openxmlformats.org/officeDocument/2006/relationships/hyperlink" Target="https://sites.google.com/view/hydra-il-202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5.0" topLeftCell="B16" activePane="bottomRight" state="frozen"/>
      <selection activeCell="B1" sqref="B1" pane="topRight"/>
      <selection activeCell="A16" sqref="A16" pane="bottomLeft"/>
      <selection activeCell="B16" sqref="B16" pane="bottomRight"/>
    </sheetView>
  </sheetViews>
  <sheetFormatPr customHeight="1" defaultColWidth="12.63" defaultRowHeight="15.75"/>
  <cols>
    <col customWidth="1" min="1" max="1" width="28.0"/>
    <col customWidth="1" min="3" max="3" width="14.38"/>
    <col customWidth="1" min="4" max="4" width="12.63"/>
    <col customWidth="1" min="7" max="7" width="16.25"/>
    <col customWidth="1" min="8" max="8" width="12.75"/>
    <col customWidth="1" min="12" max="12" width="19.13"/>
    <col customWidth="1" min="13" max="13" width="22.25"/>
    <col customWidth="1" min="14" max="14" width="15.13"/>
    <col customWidth="1" min="15" max="15" width="20.25"/>
    <col customWidth="1" min="16" max="17" width="17.13"/>
    <col customWidth="1" min="18" max="18" width="15.88"/>
    <col customWidth="1" min="19" max="19" width="54.13"/>
    <col customWidth="1" min="20" max="21" width="21.75"/>
    <col customWidth="1" min="22" max="22" width="40.13"/>
  </cols>
  <sheetData>
    <row r="1">
      <c r="A1" s="1"/>
      <c r="B1" s="2" t="s">
        <v>0</v>
      </c>
      <c r="C1" s="3"/>
      <c r="G1" s="4"/>
      <c r="H1" s="3"/>
      <c r="I1" s="4"/>
      <c r="M1" s="5"/>
      <c r="Q1" s="5"/>
      <c r="S1" s="5"/>
      <c r="T1" s="5"/>
      <c r="U1" s="5"/>
      <c r="V1" s="6"/>
    </row>
    <row r="2">
      <c r="A2" s="1"/>
      <c r="B2" s="7" t="s">
        <v>1</v>
      </c>
      <c r="C2" s="3"/>
      <c r="G2" s="4"/>
      <c r="H2" s="3"/>
      <c r="I2" s="4"/>
      <c r="M2" s="5"/>
      <c r="Q2" s="5"/>
      <c r="S2" s="5"/>
      <c r="T2" s="5"/>
      <c r="U2" s="5"/>
      <c r="V2" s="6"/>
    </row>
    <row r="3">
      <c r="A3" s="8"/>
      <c r="B3" s="8"/>
      <c r="C3" s="9" t="s">
        <v>2</v>
      </c>
      <c r="G3" s="4"/>
      <c r="H3" s="3"/>
      <c r="I3" s="4"/>
      <c r="M3" s="5"/>
      <c r="Q3" s="5"/>
      <c r="S3" s="5"/>
      <c r="T3" s="5"/>
      <c r="U3" s="5"/>
      <c r="V3" s="6"/>
    </row>
    <row r="4">
      <c r="A4" s="8"/>
      <c r="B4" s="8"/>
      <c r="C4" s="10" t="s">
        <v>3</v>
      </c>
      <c r="G4" s="4"/>
      <c r="H4" s="3"/>
      <c r="I4" s="4"/>
      <c r="M4" s="5"/>
      <c r="Q4" s="5"/>
      <c r="S4" s="5"/>
      <c r="T4" s="5"/>
      <c r="U4" s="5"/>
      <c r="V4" s="6"/>
    </row>
    <row r="5">
      <c r="A5" s="8"/>
      <c r="B5" s="8"/>
      <c r="C5" s="10" t="s">
        <v>4</v>
      </c>
      <c r="G5" s="4"/>
      <c r="H5" s="3"/>
      <c r="I5" s="4"/>
      <c r="M5" s="5"/>
      <c r="Q5" s="5"/>
      <c r="S5" s="5"/>
      <c r="T5" s="5"/>
      <c r="U5" s="5"/>
      <c r="V5" s="6"/>
    </row>
    <row r="6">
      <c r="A6" s="8"/>
      <c r="B6" s="8"/>
      <c r="C6" s="11" t="s">
        <v>5</v>
      </c>
      <c r="G6" s="4"/>
      <c r="H6" s="3"/>
      <c r="I6" s="4"/>
      <c r="M6" s="5"/>
      <c r="Q6" s="5"/>
      <c r="S6" s="5"/>
      <c r="T6" s="5"/>
      <c r="U6" s="5"/>
      <c r="V6" s="6"/>
    </row>
    <row r="7">
      <c r="A7" s="8"/>
      <c r="B7" s="8"/>
      <c r="C7" s="10" t="s">
        <v>6</v>
      </c>
      <c r="G7" s="4"/>
      <c r="H7" s="3"/>
      <c r="I7" s="4"/>
      <c r="M7" s="5"/>
      <c r="Q7" s="5"/>
      <c r="S7" s="5"/>
      <c r="T7" s="5"/>
      <c r="U7" s="5"/>
      <c r="V7" s="6"/>
    </row>
    <row r="8">
      <c r="A8" s="8"/>
      <c r="B8" s="8"/>
      <c r="C8" s="10"/>
      <c r="G8" s="4"/>
      <c r="H8" s="3"/>
      <c r="I8" s="4"/>
      <c r="M8" s="5"/>
      <c r="Q8" s="5"/>
      <c r="S8" s="5"/>
      <c r="T8" s="5"/>
      <c r="U8" s="5"/>
      <c r="V8" s="6"/>
    </row>
    <row r="9">
      <c r="A9" s="8"/>
      <c r="B9" s="7" t="s">
        <v>7</v>
      </c>
      <c r="C9" s="10"/>
      <c r="D9" s="12">
        <f>SUBTOTAL(109,E16:E74)</f>
        <v>1403030</v>
      </c>
      <c r="G9" s="4"/>
      <c r="H9" s="3"/>
      <c r="I9" s="4"/>
      <c r="M9" s="5"/>
      <c r="Q9" s="5"/>
      <c r="S9" s="5"/>
      <c r="T9" s="5"/>
      <c r="U9" s="5"/>
      <c r="V9" s="6"/>
    </row>
    <row r="10">
      <c r="A10" s="8"/>
      <c r="B10" s="7" t="s">
        <v>8</v>
      </c>
      <c r="C10" s="10"/>
      <c r="D10" s="13">
        <f>SUBTOTAL(109,F16:F74)</f>
        <v>4435.41</v>
      </c>
      <c r="G10" s="4"/>
      <c r="H10" s="3"/>
      <c r="I10" s="4"/>
      <c r="M10" s="5"/>
      <c r="Q10" s="5"/>
      <c r="S10" s="5"/>
      <c r="T10" s="5"/>
      <c r="U10" s="5"/>
      <c r="V10" s="6"/>
    </row>
    <row r="11">
      <c r="A11" s="8"/>
      <c r="B11" s="7" t="s">
        <v>9</v>
      </c>
      <c r="C11" s="10"/>
      <c r="D11" s="13" t="str">
        <f>IFERROR(__xludf.DUMMYFUNCTION("""['"" &amp; JOIN(""', '"", filter(S16:S75,BYROW(S16:S75,LAMBDA(range,SUBTOTAL(103,range)))&gt;0)) &amp; ""']"""),"['fractal20220817_data', 'kuka', 'bridge', 'taco_play', 'jaco_play', 'berkeley_cable_routing', 'roboturk', 'nyu_door_opening_surprising_effectiveness', 'viola', 'berkeley_autolab_ur5', 'toto', 'language_table', 'columbia_cairlab_pusht_real', 'stanford_kuk"&amp;"a_multimodal_dataset_converted_externally_to_rlds', 'nyu_rot_dataset_converted_externally_to_rlds', 'stanford_hydra_dataset_converted_externally_to_rlds', 'austin_buds_dataset_converted_externally_to_rlds', 'nyu_franka_play_dataset_converted_externally_to"&amp;"_rlds', 'maniskill_dataset_converted_externally_to_rlds', 'furniture_bench_dataset_converted_externally_to_rlds', 'cmu_franka_exploration_dataset_converted_externally_to_rlds', 'ucsd_kitchen_dataset_converted_externally_to_rlds', 'ucsd_pick_and_place_data"&amp;"set_converted_externally_to_rlds', 'austin_sailor_dataset_converted_externally_to_rlds', 'austin_sirius_dataset_converted_externally_to_rlds', 'bc_z', 'usc_cloth_sim_converted_externally_to_rlds', 'utokyo_pr2_opening_fridge_converted_externally_to_rlds', "&amp;"'utokyo_pr2_tabletop_manipulation_converted_externally_to_rlds', 'utokyo_saytap_converted_externally_to_rlds', 'utokyo_xarm_pick_and_place_converted_externally_to_rlds', 'utokyo_xarm_bimanual_converted_externally_to_rlds', 'robo_net', 'berkeley_mvp_conver"&amp;"ted_externally_to_rlds', 'berkeley_rpt_converted_externally_to_rlds', 'kaist_nonprehensile_converted_externally_to_rlds', 'stanford_mask_vit_converted_externally_to_rlds', 'tokyo_u_lsmo_converted_externally_to_rlds', 'dlr_sara_pour_converted_externally_to"&amp;"_rlds', 'dlr_sara_grid_clamp_converted_externally_to_rlds', 'dlr_edan_shared_control_converted_externally_to_rlds', 'asu_table_top_converted_externally_to_rlds', 'stanford_robocook_converted_externally_to_rlds', 'eth_agent_affordances', 'imperialcollege_s"&amp;"awyer_wrist_cam', 'iamlab_cmu_pickup_insert_converted_externally_to_rlds', 'uiuc_d3field', 'utaustin_mutex', 'berkeley_fanuc_manipulation', 'cmu_playing_with_food', 'cmu_play_fusion', 'cmu_stretch', 'berkeley_gnm_recon', 'berkeley_gnm_cory_hall', 'berkele"&amp;"y_gnm_sac_son']")</f>
        <v>['fractal20220817_data', 'kuka', 'bridge', 'taco_play', 'jaco_play', 'berkeley_cable_routing', 'roboturk', 'nyu_door_opening_surprising_effectiveness', 'viola', 'berkeley_autolab_ur5', 'toto', 'language_table', 'columbia_cairlab_pusht_real', 'stanford_kuka_multimodal_dataset_converted_externally_to_rlds', 'nyu_rot_dataset_converted_externally_to_rlds', 'stanford_hydra_dataset_converted_externally_to_rlds', 'austin_buds_dataset_converted_externally_to_rlds', 'nyu_franka_play_dataset_converted_externally_to_rlds', 'maniskill_dataset_converted_externally_to_rlds', 'furniture_bench_dataset_converted_externally_to_rlds', 'cmu_franka_exploration_dataset_converted_externally_to_rlds', 'ucsd_kitchen_dataset_converted_externally_to_rlds', 'ucsd_pick_and_place_dataset_converted_externally_to_rlds', 'austin_sailor_dataset_converted_externally_to_rlds', 'austin_sirius_dataset_converted_externally_to_rlds', 'bc_z', 'usc_cloth_sim_converted_externally_to_rlds', 'utokyo_pr2_opening_fridge_converted_externally_to_rlds', 'utokyo_pr2_tabletop_manipulation_converted_externally_to_rlds', 'utokyo_saytap_converted_externally_to_rlds', 'utokyo_xarm_pick_and_place_converted_externally_to_rlds', 'utokyo_xarm_bimanual_converted_externally_to_rlds', 'robo_net', 'berkeley_mvp_converted_externally_to_rlds', 'berkeley_rpt_converted_externally_to_rlds', 'kaist_nonprehensile_converted_externally_to_rlds', 'stanford_mask_vit_converted_externally_to_rlds', 'tokyo_u_lsmo_converted_externally_to_rlds', 'dlr_sara_pour_converted_externally_to_rlds', 'dlr_sara_grid_clamp_converted_externally_to_rlds', 'dlr_edan_shared_control_converted_externally_to_rlds', 'asu_table_top_converted_externally_to_rlds', 'stanford_robocook_converted_externally_to_rlds', 'eth_agent_affordances', 'imperialcollege_sawyer_wrist_cam', 'iamlab_cmu_pickup_insert_converted_externally_to_rlds', 'uiuc_d3field', 'utaustin_mutex', 'berkeley_fanuc_manipulation', 'cmu_playing_with_food', 'cmu_play_fusion', 'cmu_stretch', 'berkeley_gnm_recon', 'berkeley_gnm_cory_hall', 'berkeley_gnm_sac_son']</v>
      </c>
      <c r="G11" s="4"/>
      <c r="H11" s="3"/>
      <c r="I11" s="4"/>
      <c r="M11" s="5"/>
      <c r="Q11" s="5"/>
      <c r="S11" s="5"/>
      <c r="T11" s="5"/>
      <c r="U11" s="5"/>
      <c r="V11" s="6"/>
    </row>
    <row r="12" ht="15.75" customHeight="1">
      <c r="A12" s="8"/>
      <c r="B12" s="7" t="s">
        <v>10</v>
      </c>
      <c r="C12" s="10"/>
      <c r="D12" s="13" t="str">
        <f>IFERROR(__xludf.DUMMYFUNCTION(""""" &amp; JOIN(CHAR(10) &amp; CHAR(10), filter(T16:T75,BYROW(T16:T75,LAMBDA(range,SUBTOTAL(103,range)))&gt;0)) &amp; """""),"@article{brohan2022rt,
  title={Rt-1: Robotics transformer for real-world control at scale},
  author={Brohan, Anthony and Brown, Noah and Carbajal, Justice and Chebotar, Yevgen and Dabis, Joseph and Finn, Chelsea and Gopalakrishnan, Keerthana and Hausman"&amp;", Karol and Herzog, Alex and Hsu, Jasmine and others},
  journal={arXiv preprint arXiv:2212.06817},
  year={2022}
}
@article{kalashnikov2018qt,
  title={Qt-opt: Scalable deep reinforcement learning for vision-based robotic manipulation},
  author={Kalash"&amp;"nikov, Dmitry and Irpan, Alex and Pastor, Peter and Ibarz, Julian and Herzog, Alexander and Jang, Eric and Quillen, Deirdre and Holly, Ethan and Kalakrishnan, Mrinal and Vanhoucke, Vincent and others},
  journal={arXiv preprint arXiv:1806.10293},
  year={"&amp;"2018}
}
@inproceedings{walke2023bridgedata,
    title={BridgeData V2: A Dataset for Robot Learning at Scale},
    author={Walke, Homer and Black, Kevin and Lee, Abraham and Kim, Moo Jin and Du, Max and Zheng, Chongyi and Zhao, Tony and Hansen-Estruch, Ph"&amp;"ilippe and Vuong, Quan and He, Andre and Myers, Vivek and Fang, Kuan and Finn, Chelsea and Levine, Sergey},
    booktitle={Conference on Robot Learning (CoRL)},
    year={2023}
}
@inproceedings{rosete2022tacorl,
author = {Erick Rosete-Beas and Oier Mees "&amp;"and Gabriel Kalweit and Joschka Boedecker and Wolfram Burgard},
title = {Latent Plans for Task Agnostic Offline Reinforcement Learning},
journal = {Proceedings of the 6th Conference on Robot Learning (CoRL)},
year = {2022}
}
@inproceedings{mees23hulc2,
ti"&amp;"tle={Grounding  Language  with  Visual  Affordances  over  Unstructured  Data},
author={Oier Mees and Jessica Borja-Diaz and Wolfram Burgard},
booktitle = {Proceedings of the IEEE International Conference on Robotics and Automation (ICRA)},
year={2023},
a"&amp;"ddress = {London, UK}
}
@software{dass2023jacoplay,
  author = {Dass, Shivin and Yapeter, Jullian and Zhang, Jesse and Zhang, Jiahui
            and Pertsch, Karl and Nikolaidis, Stefanos and Lim, Joseph J.},
  title = {CLVR Jaco Play Dataset},
  url = {"&amp;"https://github.com/clvrai/clvr_jaco_play_dataset},
  version = {1.0.0},
  year = {2023}
}
@article{luo2023multistage,
  author    = {Jianlan Luo and Charles Xu and Xinyang Geng and Gilbert Feng and Kuan Fang and Liam Tan and Stefan Schaal and Sergey Levi"&amp;"ne},
  title     = {Multi-Stage Cable Routing through Hierarchical Imitation Learning},
  journal   = {arXiv pre-print},
  year      = {2023},
  url       = {https://arxiv.org/abs/2307.08927},
}
@inproceedings{mandlekar2019scaling,
          title={Scali"&amp;"ng robot supervision to hundreds of hours with roboturk: Robotic manipulation dataset through human reasoning and dexterity},
          author={Mandlekar, Ajay and Booher, Jonathan and Spero, Max and Tung, Albert and Gupta, Anchit and Zhu, Yuke and Garg, "&amp;"Animesh and Savarese, Silvio and Fei-Fei, Li},
          booktitle={2019 IEEE/RSJ International Conference on Intelligent Robots and Systems (IROS)},
          pages={1048--1055},
          year={2019},
          organization={IEEE}
        }
@misc{pari2"&amp;"021surprising,
    title={The Surprising Effectiveness of Representation Learning for Visual Imitation}, 
    author={Jyothish Pari and Nur Muhammad Shafiullah and Sridhar Pandian Arunachalam and Lerrel Pinto},
    year={2021},
    eprint={2112.01511},
  "&amp;"  archivePrefix={arXiv},
    primaryClass={cs.RO}
}
@article{zhu2022viola,
  title={VIOLA: Imitation Learning for Vision-Based Manipulation with Object Proposal Priors},
  author={Zhu, Yifeng and Joshi, Abhishek and Stone, Peter and Zhu, Yuke},
  journal"&amp;"={6th Annual Conference on Robot Learning (CoRL)},
  year={2022}
}
@misc{BerkeleyUR5Website,
  title = {Berkeley {UR5} Demonstration Dataset},
  author = {Lawrence Yunliang Chen and Simeon Adebola and Ken Goldberg},
  howpublished = {https://sites.google"&amp;".com/view/berkeley-ur5/home},
}
@inproceedings{zhou2023train,
  author={Zhou, Gaoyue and Dean, Victoria and Srirama, Mohan Kumar and Rajeswaran, Aravind and Pari, Jyothish and Hatch, Kyle and Jain, Aryan and Yu, Tianhe and Abbeel, Pieter and Pinto, Lerre"&amp;"l and Finn, Chelsea and Gupta, Abhinav},
  booktitle={2023 IEEE International Conference on Robotics and Automation (ICRA)}, 
  title={Train Offline, Test Online: A Real Robot Learning Benchmark}, 
  year={2023},
 }
@article{lynch2023interactive,
  title"&amp;"={Interactive language: Talking to robots in real time},
  author={Lynch, Corey and Wahid, Ayzaan and Tompson, Jonathan and Ding, Tianli and Betker, James and Baruch, Robert and Armstrong, Travis and Florence, Pete},
  journal={IEEE Robotics and Automatio"&amp;"n Letters},
  year={2023},
  publisher={IEEE}
}
@inproceedings{chi2023diffusionpolicy,
	title={Diffusion Policy: Visuomotor Policy Learning via Action Diffusion},
	author={Chi, Cheng and Feng, Siyuan and Du, Yilun and Xu, Zhenjia and Cousineau, Eric and "&amp;"Burchfiel, Benjamin and Song, Shuran},
	booktitle={Proceedings of Robotics: Science and Systems (RSS)},
	year={2023}
}
@inproceedings{lee2019icra,
  title={Making sense of vision and touch: Self-supervised learning of multimodal representations for conta"&amp;"ct-rich tasks},
  author={Lee, Michelle A and Zhu, Yuke and Srinivasan, Krishnan and Shah, Parth and Savarese, Silvio and Fei-Fei, Li and  Garg, Animesh and Bohg, Jeannette},
  booktitle={2019 IEEE International Conference on Robotics and Automation (ICRA"&amp;")},
  year={2019},
  url={https://arxiv.org/abs/1810.10191}
}
@inproceedings{haldar2023watch,
  title={Watch and match: Supercharging imitation with regularized optimal transport},
  author={Haldar, Siddhant and Mathur, Vaibhav and Yarats, Denis and Pint"&amp;"o, Lerrel},
  booktitle={Conference on Robot Learning},
  pages={32--43},
  year={2023},
  organization={PMLR}
}
@article{belkhale2023hydra,
 title={HYDRA: Hybrid Robot Actions for Imitation Learning},
 author={Belkhale, Suneel and Cui, Yuchen and Sadigh"&amp;", Dorsa},
 journal={arxiv},
 year={2023}
}
@article{zhu2022bottom,
  title={Bottom-Up Skill Discovery From Unsegmented Demonstrations for Long-Horizon Robot Manipulation},
  author={Zhu, Yifeng and Stone, Peter and Zhu, Yuke},
  journal={IEEE Robotics an"&amp;"d Automation Letters},
  volume={7},
  number={2},
  pages={4126--4133},
  year={2022},
  publisher={IEEE}
}
@article{cui2022play,
  title   = {From Play to Policy: Conditional Behavior Generation from Uncurated Robot Data},
  author  = {Cui, Zichen Jeff"&amp;" and Wang, Yibin and Shafiullah, Nur Muhammad Mahi and Pinto, Lerrel},
  journal = {arXiv preprint arXiv:2210.10047},
  year    = {2022}
}
@inproceedings{gu2023maniskill2,
  title={ManiSkill2: A Unified Benchmark for Generalizable Manipulation Skills},
 "&amp;" author={Gu, Jiayuan and Xiang, Fanbo and Li, Xuanlin and Ling, Zhan and Liu, Xiqiang and Mu, Tongzhou and Tang, Yihe and Tao, Stone and Wei, Xinyue and Yao, Yunchao and Yuan, Xiaodi and Xie, Pengwei and Huang, Zhiao and Chen, Rui and Su, Hao},
  booktitl"&amp;"e={International Conference on Learning Representations},
  year={2023}
}
@inproceedings{heo2023furniturebench,
  title={FurnitureBench: Reproducible Real-World Benchmark for Long-Horizon Complex Manipulation},
  author={Minho Heo and Youngwoon Lee and D"&amp;"oohyun Lee and Joseph J. Lim},
  booktitle={Robotics: Science and Systems},
  year={2023}
}
@inproceedings{mendonca2023structured,
              title={Structured World Models from Human Videos},
              author={Mendonca, Russell  and Bahl, Shikhar"&amp;" and Pathak, Deepak},
              journal={RSS},
              year={2023}
            }
@ARTICLE{ucsd_kitchens,
  author = {Ge Yan, Kris Wu, and Xiaolong Wang},
  title = {{ucsd kitchens Dataset}},
  year = {2023},
  month = {August}
}
@preprint{Fen"&amp;"g2023Finetuning,
	title={Finetuning Offline World Models in the Real World},
	author={Yunhai Feng, Nicklas Hansen, Ziyan Xiong, Chandramouli Rajagopalan, Xiaolong Wang},
	year={2023}
}
@inproceedings{nasiriany2022sailor,
      title={Learning and Retriev"&amp;"al from Prior Data for Skill-based Imitation Learning},
      author={Soroush Nasiriany and Tian Gao and Ajay Mandlekar and Yuke Zhu},
      booktitle={Conference on Robot Learning (CoRL)},
      year={2022}
    }
@inproceedings{liu2022robot,
    title ="&amp;" {Robot Learning on the Job: Human-in-the-Loop Autonomy and Learning During Deployment},
    author = {Huihan Liu and Soroush Nasiriany and Lance Zhang and Zhiyao Bao and Yuke Zhu},
    booktitle = {Robotics: Science and Systems (RSS)},
    year = {2023}
"&amp;"}
@inproceedings{jang2021bc,
title={{BC}-Z: Zero-Shot Task Generalization with Robotic Imitation Learning},
author={Eric Jang and Alex Irpan and Mohi Khansari and Daniel Kappler and Frederik Ebert and Corey Lynch and Sergey Levine and Chelsea Finn},
book"&amp;"title={5th Annual Conference on Robot Learning},
year={2021},
url={https://openreview.net/forum?id=8kbp23tSGYv}}
@article{salhotra2022dmfd,
    author={Salhotra, Gautam and Liu, I-Chun Arthur and Dominguez-Kuhne, Marcus and Sukhatme, Gaurav S.},
    jour"&amp;"nal={IEEE Robotics and Automation Letters},
    title={Learning Deformable Object Manipulation From Expert Demonstrations},
    year={2022},
    volume={7},
    number={4},
    pages={8775-8782},
    doi={10.1109/LRA.2022.3187843}
}
@misc{oh2023pr2utokyo"&amp;"datasets,
  author={Jihoon Oh and Naoaki Kanazawa and Kento Kawaharazuka},
  title={X-Embodiment U-Tokyo PR2 Datasets},
  year={2023},
  url={https://github.com/ojh6404/rlds_dataset_builder},
}
@misc{oh2023pr2utokyodatasets,
  author={Jihoon Oh and Naoak"&amp;"i Kanazawa and Kento Kawaharazuka},
  title={X-Embodiment U-Tokyo PR2 Datasets},
  year={2023},
  url={https://github.com/ojh6404/rlds_dataset_builder},
}
@article{saytap2023,
  author = {Yujin Tang and Wenhao Yu and Jie Tan and Heiga Zen and Aleksandra "&amp;"Faust and
Tatsuya Harada},
  title  = {SayTap: Language to Quadrupedal Locomotion},
  eprint = {arXiv:2306.07580},
  url    = {https://saytap.github.io},
  note   = ""{https://saytap.github.io}"",
  year   = {2023}
}
@misc{matsushima2023weblab,
  title={"&amp;"Weblab xArm Dataset},
  author={Tatsuya Matsushima and Hiroki Furuta and Yusuke Iwasawa and Yutaka Matsuo},
  year={2023},
}
@misc{matsushima2023weblab,
  title={Weblab xArm Dataset},
  author={Tatsuya Matsushima and Hiroki Furuta and Yusuke Iwasawa and "&amp;"Yutaka Matsuo},
  year={2023},
}
@inproceedings{dasari2019robonet,
    title={RoboNet: Large-Scale Multi-Robot Learning},
    author={Sudeep Dasari and Frederik Ebert and Stephen Tian and Suraj Nair and Bernadette Bucher and Karl Schmeckpeper and Siddhar"&amp;"th Singh and Sergey Levine and Chelsea Finn},
    year={2019},
    eprint={1910.11215},
    archivePrefix={arXiv},
    primaryClass={cs.RO},
    booktitle={CoRL 2019: Volume 100 Proceedings of Machine Learning Research}
}
@InProceedings{Radosavovic2022,
"&amp;"  title = {Real-World Robot Learning with Masked Visual Pre-training},
  author = {Ilija Radosavovic and Tete Xiao and Stephen James and Pieter Abbeel and Jitendra Malik and Trevor Darrell},
  booktitle = {CoRL},
  year = {2022}
}
@article{Radosavovic202"&amp;"3,
  title={Robot Learning with Sensorimotor Pre-training},
  author={Ilija Radosavovic and Baifeng Shi and Letian Fu and Ken Goldberg and Trevor Darrell and Jitendra Malik},
  year={2023},
  journal={arXiv:2306.10007}
}
@article{kimpre,
  title={Pre-an"&amp;"d post-contact policy decomposition for non-prehensile manipulation with zero-shot sim-to-real transfer},
  author={Kim, Minchan and Han, Junhyek and Kim, Jaehyung and Kim, Beomjoon},
  booktitle={2023 IEEE/RSJ International Conference on Intelligent Robo"&amp;"ts and Systems (IROS)},
  year={2023},
  organization={IEEE}
}
@misc{rana2023dgrasp,
author = {Krishan Rana, Ben Burgess-Limerick, Jad Abou-Chakra, Niko S{\""u}nderhauf},
title = {DGrasp: A Large Scale Dataset for Dynamic Grasping of Moving Objects.},
ye"&amp;"ar = {2023}} 
@inproceedings{gupta2022maskvit,
  title={MaskViT: Masked Visual Pre-Training for Video Prediction},
  author={Agrim Gupta and Stephen Tian and Yunzhi Zhang and Jiajun Wu and Roberto Martín-Martín and Li Fei-Fei},
  booktitle={Internationa"&amp;"l Conference on Learning Representations},
  year={2022}
}
@Article{Osa22,
  author  = {Takayuki Osa},
  journal = {The International Journal of Robotics Research},
  title   = {Motion Planning by Learning the Solution Manifold in Trajectory Optimization"&amp;"},
  year    = {2022},
  number  = {3},
  pages   = {291--311},
  volume  = {41},
}
@inproceedings{padalkar2023guiding,
  title={Guiding Reinforcement Learning with Shared Control Templates},
  author={Padalkar, Abhishek and Quere, Gabriel and Steinmetz,"&amp;" Franz and Raffin, Antonin and Nieuwenhuisen, Matthias and Silv{\'e}rio, Jo{\~a}o and Stulp, Freek},
  booktitle={40th IEEE International Conference on Robotics and Automation, ICRA 2023},
  year={2023},
  organization={IEEE}
}
@article{padalkar2023guide"&amp;"d,
  title={A guided reinforcement learning approach using shared control templates for learning manipulation skills in the real world},
  author={Padalkar, Abhishek and Quere, Gabriel and Raffin, Antonin and Silv{\'e}rio, Jo{\~a}o and Stulp, Freek},
  jo"&amp;"urnal={Research square preprint rs-3289569/v1},
  year={2023}
}
@inproceedings{vogel_edan_2020,
        title = {EDAN - an EMG-Controlled Daily Assistant to Help People with Physical Disabilities},
        language = {en},
        booktitle = {2020 {IEEE"&amp;"}/{RSJ} {International} {Conference} on {Intelligent} {Robots} and {Systems} ({IROS})},
        author = {Vogel, Jörn and Hagengruber, Annette and Iskandar, Maged and Quere, Gabriel and Leipscher, Ulrike and Bustamante, Samuel and Dietrich, Alexander and "&amp;"Hoeppner, Hannes and Leidner, Daniel and Albu-Schäffer, Alin},
        year = {2020}
}
@inproceedings{quere_shared_2020,
        address = {Paris, France},
        title = {Shared {Control} {Templates} for {Assistive} {Robotics}},
        language = {en},"&amp;"
        booktitle = {2020 {IEEE} {International} {Conference} on {Robotics} and {Automation} ({ICRA})},
        author = {Quere, Gabriel and Hagengruber, Annette and Iskandar, Maged and Bustamante, Samuel and Leidner, Daniel and Stulp, Freek and Vogel, J"&amp;"oern},
        year = {2020},
        pages = {7},
}
@inproceedings{zhou2023modularity,
  title={Modularity through Attention: Efficient Training and Transfer of Language-Conditioned Policies for Robot Manipulation},
  author={Zhou, Yifan and Sonawani, S"&amp;"hubham and Phielipp, Mariano and Stepputtis, Simon and Amor, Heni},
  booktitle={Conference on Robot Learning},
  pages={1684--1695},
  year={2023},
  organization={PMLR}
}
@article{zhou2023learning,
  title={Learning modular language-conditioned robot po"&amp;"licies through attention},
  author={Zhou, Yifan and Sonawani, Shubham and Phielipp, Mariano and Ben Amor, Heni and Stepputtis, Simon},
  journal={Autonomous Robots},
  pages={1--21},
  year={2023},
  publisher={Springer}
}
@article{shi2023robocook,
  ti"&amp;"tle={RoboCook: Long-Horizon Elasto-Plastic Object Manipulation with Diverse Tools},
  author={Shi, Haochen and Xu, Huazhe and Clarke, Samuel and Li, Yunzhu and Wu, Jiajun},
  journal={arXiv preprint arXiv:2306.14447},
  year={2023}
}
@inproceedings{schia"&amp;"vi2023learning,
  title={Learning agent-aware affordances for closed-loop interaction with articulated objects},
  author={Schiavi, Giulio and Wulkop, Paula and Rizzi, Giuseppe and Ott, Lionel and Siegwart, Roland and Chung, Jen Jen},
  booktitle={2023 IE"&amp;"EE International Conference on Robotics and Automation (ICRA)},
  pages={5916--5922},
  year={2023},
  organization={IEEE}
}
@inproceedings{saxena2023multiresolution,
title={Multi-Resolution Sensing for Real-Time Control with Vision-Language Models},
aut"&amp;"hor={Saumya Saxena and Mohit Sharma and Oliver Kroemer},
booktitle={7th Annual Conference on Robot Learning},
year={2023},
url={https://openreview.net/forum?id=WuBv9-IGDUA}
}
@misc{ceola2023lhmanip,
author = {Federico Ceola, Krishan Rana, Niko S{\""u}nde"&amp;"rhauf},
title = {LHManip: A Dataset for Long Horizon Manipulation Tasks.},
year = {2023}} 
@article{guist2023robust,
  title={A Robust Open-source Tendon-driven Robot Arm for Learning Control of Dynamic Motions},
  author={Guist, Simon and Schneider, Jan"&amp;" and Ma, Hao and Berenz, Vincent and Martus, Julian and Gr{\""u}ninger, Felix and M{\""u}hlebach, Michael and Fiene, Jonathan and Sch{\""o}lkopf, Bernhard and B{\""u}chler, Dieter},
  journal={arXiv preprint arXiv:2307.02654},
  year={2023}
}
@article{wa"&amp;"ng2023d3field,
  title={D^3Field: Dynamic 3D Descriptor Fields for Generalizable Robotic Manipulation}, 
  author={Wang, Yixuan and Li, Zhuoran and Zhang, Mingtong and Driggs-Campbell, Katherine and Wu, Jiajun and Fei-Fei, Li and Li, Yunzhu},
  journal={a"&amp;"rXiv preprint arXiv:},
  year={2023},
}
@inproceedings{shah2023mutex,
    title={{MUTEX}: Learning Unified Policies from Multimodal Task Specifications},
    author={Rutav Shah and Roberto Mart{\'\i}n-Mart{\'\i}n and Yuke Zhu},
    booktitle={7th Annual "&amp;"Conference on Robot Learning},
    year={2023},
    url={https://openreview.net/forum?id=PwqiqaaEzJ}
}
@article{fanuc_manipulation2023,
  title={Fanuc Manipulation: A Dataset for Learning-based Manipulation with FANUC Mate 200iD Robot},
  author={Zhu, Xi"&amp;"nghao and Tian, Ran and Xu, Chenfeng and Ding, Mingyu and Zhan, Wei and Tomizuka, Masayoshi},
  year={2023},
}
@inproceedings{sawhney2021playing,
  title={Playing with food: Learning food item representations through interactive exploration},
  author={S"&amp;"awhney, Amrita and Lee, Steven and Zhang, Kevin and Veloso, Manuela and Kroemer, Oliver},
  booktitle={Experimental Robotics: The 17th International Symposium},
  pages={309--322},
  year={2021},
  organization={Springer}
}
@inproceedings{chen2023playfus"&amp;"ion,
  title={PlayFusion: Skill Acquisition via Diffusion from Language-Annotated Play},
  author={Chen, Lili and Bahl, Shikhar and Pathak, Deepak},
  booktitle={CoRL},
  year={2023}
}
@inproceedings{bahl2023affordances,
  title={Affordances from Human V"&amp;"ideos as a Versatile Representation for Robotics},
  author={Bahl, Shikhar and Mendonca, Russell and Chen, Lili and Jain, Unnat and Pathak, Deepak},
  booktitle={CVPR},
  year={2023}
}
@article{mendonca2023structured,
  title={Structured World Models from"&amp;" Human Videos},
  author={Mendonca, Russell and Bahl, Shikhar and Pathak, Deepak},
  journal={CoRL},
  year={2023}
}
@inproceedings{shah2021rapid,
title={{Rapid Exploration for Open-World Navigation with Latent Goal Models}},
author={Dhruv Shah and Benja"&amp;"min Eysenbach and Nicholas Rhinehart and Sergey Levine},
booktitle={5th Annual Conference on Robot Learning },
year={2021},
url={https://openreview.net/forum?id=d_SWJhyKfVw}
}
@inproceedings{kahn2018self,
  title={Self-supervised deep reinforcement learn"&amp;"ing with generalized computation graphs for robot navigation},
  author={Kahn, Gregory and Villaflor, Adam and Ding, Bosen and Abbeel, Pieter and Levine, Sergey},
  booktitle={2018 IEEE international conference on robotics and automation (ICRA)},
  pages="&amp;"{5129--5136},
  year={2018},
  organization={IEEE}
}
@article{hirose2023sacson,
  title={SACSoN: Scalable Autonomous Data Collection for Social Navigation},
  author={Hirose, Noriaki and Shah, Dhruv and Sridhar, Ajay and Levine, Sergey},
  journal={arXiv"&amp;" preprint arXiv:2306.01874},
  year={2023}
}
@article{Zhao2023LearningFB,
  title={Learning Fine-Grained Bimanual Manipulation with Low-Cost Hardware},
  author={Tony Zhao and Vikash Kumar and Sergey Levine and Chelsea Finn},
  journal={RSS},
  year={202"&amp;"3},
  volume={abs/2304.13705},
  url={https://arxiv.org/abs/2304.13705}
}")</f>
        <v>@article{brohan2022rt,
  title={Rt-1: Robotics transformer for real-world control at scale},
  author={Brohan, Anthony and Brown, Noah and Carbajal, Justice and Chebotar, Yevgen and Dabis, Joseph and Finn, Chelsea and Gopalakrishnan, Keerthana and Hausman, Karol and Herzog, Alex and Hsu, Jasmine and others},
  journal={arXiv preprint arXiv:2212.06817},
  year={2022}
}
@article{kalashnikov2018qt,
  title={Qt-opt: Scalable deep reinforcement learning for vision-based robotic manipulation},
  author={Kalashnikov, Dmitry and Irpan, Alex and Pastor, Peter and Ibarz, Julian and Herzog, Alexander and Jang, Eric and Quillen, Deirdre and Holly, Ethan and Kalakrishnan, Mrinal and Vanhoucke, Vincent and others},
  journal={arXiv preprint arXiv:1806.10293},
  year={2018}
}
@inproceedings{walke2023bridgedata,
    title={BridgeData V2: A Dataset for Robot Learning at Scale},
    author={Walke, Homer and Black, Kevin and Lee, Abraham and Kim, Moo Jin and Du, Max and Zheng, Chongyi and Zhao, Tony and Hansen-Estruch, Philippe and Vuong, Quan and He, Andre and Myers, Vivek and Fang, Kuan and Finn, Chelsea and Levine, Sergey},
    booktitle={Conference on Robot Learning (CoRL)},
    year={2023}
}
@inproceedings{rosete2022tacorl,
author = {Erick Rosete-Beas and Oier Mees and Gabriel Kalweit and Joschka Boedecker and Wolfram Burgard},
title = {Latent Plans for Task Agnostic Offline Reinforcement Learning},
journal = {Proceedings of the 6th Conference on Robot Learning (CoRL)},
year = {2022}
}
@inproceedings{mees23hulc2,
title={Grounding  Language  with  Visual  Affordances  over  Unstructured  Data},
author={Oier Mees and Jessica Borja-Diaz and Wolfram Burgard},
booktitle = {Proceedings of the IEEE International Conference on Robotics and Automation (ICRA)},
year={2023},
address = {London, UK}
}
@software{dass2023jacoplay,
  author = {Dass, Shivin and Yapeter, Jullian and Zhang, Jesse and Zhang, Jiahui
            and Pertsch, Karl and Nikolaidis, Stefanos and Lim, Joseph J.},
  title = {CLVR Jaco Play Dataset},
  url = {https://github.com/clvrai/clvr_jaco_play_dataset},
  version = {1.0.0},
  year = {2023}
}
@article{luo2023multistage,
  author    = {Jianlan Luo and Charles Xu and Xinyang Geng and Gilbert Feng and Kuan Fang and Liam Tan and Stefan Schaal and Sergey Levine},
  title     = {Multi-Stage Cable Routing through Hierarchical Imitation Learning},
  journal   = {arXiv pre-print},
  year      = {2023},
  url       = {https://arxiv.org/abs/2307.08927},
}
@inproceedings{mandlekar2019scaling,
          title={Scaling robot supervision to hundreds of hours with roboturk: Robotic manipulation dataset through human reasoning and dexterity},
          author={Mandlekar, Ajay and Booher, Jonathan and Spero, Max and Tung, Albert and Gupta, Anchit and Zhu, Yuke and Garg, Animesh and Savarese, Silvio and Fei-Fei, Li},
          booktitle={2019 IEEE/RSJ International Conference on Intelligent Robots and Systems (IROS)},
          pages={1048--1055},
          year={2019},
          organization={IEEE}
        }
@misc{pari2021surprising,
    title={The Surprising Effectiveness of Representation Learning for Visual Imitation}, 
    author={Jyothish Pari and Nur Muhammad Shafiullah and Sridhar Pandian Arunachalam and Lerrel Pinto},
    year={2021},
    eprint={2112.01511},
    archivePrefix={arXiv},
    primaryClass={cs.RO}
}
@article{zhu2022viola,
  title={VIOLA: Imitation Learning for Vision-Based Manipulation with Object Proposal Priors},
  author={Zhu, Yifeng and Joshi, Abhishek and Stone, Peter and Zhu, Yuke},
  journal={6th Annual Conference on Robot Learning (CoRL)},
  year={2022}
}
@misc{BerkeleyUR5Website,
  title = {Berkeley {UR5} Demonstration Dataset},
  author = {Lawrence Yunliang Chen and Simeon Adebola and Ken Goldberg},
  howpublished = {https://sites.google.com/view/berkeley-ur5/home},
}
@inproceedings{zhou2023train,
  author={Zhou, Gaoyue and Dean, Victoria and Srirama, Mohan Kumar and Rajeswaran, Aravind and Pari, Jyothish and Hatch, Kyle and Jain, Aryan and Yu, Tianhe and Abbeel, Pieter and Pinto, Lerrel and Finn, Chelsea and Gupta, Abhinav},
  booktitle={2023 IEEE International Conference on Robotics and Automation (ICRA)}, 
  title={Train Offline, Test Online: A Real Robot Learning Benchmark}, 
  year={2023},
 }
@article{lynch2023interactive,
  title={Interactive language: Talking to robots in real time},
  author={Lynch, Corey and Wahid, Ayzaan and Tompson, Jonathan and Ding, Tianli and Betker, James and Baruch, Robert and Armstrong, Travis and Florence, Pete},
  journal={IEEE Robotics and Automation Letters},
  year={2023},
  publisher={IEEE}
}
@inproceedings{chi2023diffusionpolicy,
	title={Diffusion Policy: Visuomotor Policy Learning via Action Diffusion},
	author={Chi, Cheng and Feng, Siyuan and Du, Yilun and Xu, Zhenjia and Cousineau, Eric and Burchfiel, Benjamin and Song, Shuran},
	booktitle={Proceedings of Robotics: Science and Systems (RSS)},
	year={2023}
}
@inproceedings{lee2019icra,
  title={Making sense of vision and touch: Self-supervised learning of multimodal representations for contact-rich tasks},
  author={Lee, Michelle A and Zhu, Yuke and Srinivasan, Krishnan and Shah, Parth and Savarese, Silvio and Fei-Fei, Li and  Garg, Animesh and Bohg, Jeannette},
  booktitle={2019 IEEE International Conference on Robotics and Automation (ICRA)},
  year={2019},
  url={https://arxiv.org/abs/1810.10191}
}
@inproceedings{haldar2023watch,
  title={Watch and match: Supercharging imitation with regularized optimal transport},
  author={Haldar, Siddhant and Mathur, Vaibhav and Yarats, Denis and Pinto, Lerrel},
  booktitle={Conference on Robot Learning},
  pages={32--43},
  year={2023},
  organization={PMLR}
}
@article{belkhale2023hydra,
 title={HYDRA: Hybrid Robot Actions for Imitation Learning},
 author={Belkhale, Suneel and Cui, Yuchen and Sadigh, Dorsa},
 journal={arxiv},
 year={2023}
}
@article{zhu2022bottom,
  title={Bottom-Up Skill Discovery From Unsegmented Demonstrations for Long-Horizon Robot Manipulation},
  author={Zhu, Yifeng and Stone, Peter and Zhu, Yuke},
  journal={IEEE Robotics and Automation Letters},
  volume={7},
  number={2},
  pages={4126--4133},
  year={2022},
  publisher={IEEE}
}
@article{cui2022play,
  title   = {From Play to Policy: Conditional Behavior Generation from Uncurated Robot Data},
  author  = {Cui, Zichen Jeff and Wang, Yibin and Shafiullah, Nur Muhammad Mahi and Pinto, Lerrel},
  journal = {arXiv preprint arXiv:2210.10047},
  year    = {2022}
}
@inproceedings{gu2023maniskill2,
  title={ManiSkill2: A Unified Benchmark for Generalizable Manipulation Skills},
  author={Gu, Jiayuan and Xiang, Fanbo and Li, Xuanlin and Ling, Zhan and Liu, Xiqiang and Mu, Tongzhou and Tang, Yihe and Tao, Stone and Wei, Xinyue and Yao, Yunchao and Yuan, Xiaodi and Xie, Pengwei and Huang, Zhiao and Chen, Rui and Su, Hao},
  booktitle={International Conference on Learning Representations},
  year={2023}
}
@inproceedings{heo2023furniturebench,
  title={FurnitureBench: Reproducible Real-World Benchmark for Long-Horizon Complex Manipulation},
  author={Minho Heo and Youngwoon Lee and Doohyun Lee and Joseph J. Lim},
  booktitle={Robotics: Science and Systems},
  year={2023}
}
@inproceedings{mendonca2023structured,
              title={Structured World Models from Human Videos},
              author={Mendonca, Russell  and Bahl, Shikhar and Pathak, Deepak},
              journal={RSS},
              year={2023}
            }
@ARTICLE{ucsd_kitchens,
  author = {Ge Yan, Kris Wu, and Xiaolong Wang},
  title = {{ucsd kitchens Dataset}},
  year = {2023},
  month = {August}
}
@preprint{Feng2023Finetuning,
	title={Finetuning Offline World Models in the Real World},
	author={Yunhai Feng, Nicklas Hansen, Ziyan Xiong, Chandramouli Rajagopalan, Xiaolong Wang},
	year={2023}
}
@inproceedings{nasiriany2022sailor,
      title={Learning and Retrieval from Prior Data for Skill-based Imitation Learning},
      author={Soroush Nasiriany and Tian Gao and Ajay Mandlekar and Yuke Zhu},
      booktitle={Conference on Robot Learning (CoRL)},
      year={2022}
    }
@inproceedings{liu2022robot,
    title = {Robot Learning on the Job: Human-in-the-Loop Autonomy and Learning During Deployment},
    author = {Huihan Liu and Soroush Nasiriany and Lance Zhang and Zhiyao Bao and Yuke Zhu},
    booktitle = {Robotics: Science and Systems (RSS)},
    year = {2023}
}
@inproceedings{jang2021bc,
title={{BC}-Z: Zero-Shot Task Generalization with Robotic Imitation Learning},
author={Eric Jang and Alex Irpan and Mohi Khansari and Daniel Kappler and Frederik Ebert and Corey Lynch and Sergey Levine and Chelsea Finn},
booktitle={5th Annual Conference on Robot Learning},
year={2021},
url={https://openreview.net/forum?id=8kbp23tSGYv}}
@article{salhotra2022dmfd,
    author={Salhotra, Gautam and Liu, I-Chun Arthur and Dominguez-Kuhne, Marcus and Sukhatme, Gaurav S.},
    journal={IEEE Robotics and Automation Letters},
    title={Learning Deformable Object Manipulation From Expert Demonstrations},
    year={2022},
    volume={7},
    number={4},
    pages={8775-8782},
    doi={10.1109/LRA.2022.3187843}
}
@misc{oh2023pr2utokyodatasets,
  author={Jihoon Oh and Naoaki Kanazawa and Kento Kawaharazuka},
  title={X-Embodiment U-Tokyo PR2 Datasets},
  year={2023},
  url={https://github.com/ojh6404/rlds_dataset_builder},
}
@misc{oh2023pr2utokyodatasets,
  author={Jihoon Oh and Naoaki Kanazawa and Kento Kawaharazuka},
  title={X-Embodiment U-Tokyo PR2 Datasets},
  year={2023},
  url={https://github.com/ojh6404/rlds_dataset_builder},
}
@article{saytap2023,
  author = {Yujin Tang and Wenhao Yu and Jie Tan and Heiga Zen and Aleksandra Faust and
Tatsuya Harada},
  title  = {SayTap: Language to Quadrupedal Locomotion},
  eprint = {arXiv:2306.07580},
  url    = {https://saytap.github.io},
  note   = "{https://saytap.github.io}",
  year   = {2023}
}
@misc{matsushima2023weblab,
  title={Weblab xArm Dataset},
  author={Tatsuya Matsushima and Hiroki Furuta and Yusuke Iwasawa and Yutaka Matsuo},
  year={2023},
}
@misc{matsushima2023weblab,
  title={Weblab xArm Dataset},
  author={Tatsuya Matsushima and Hiroki Furuta and Yusuke Iwasawa and Yutaka Matsuo},
  year={2023},
}
@inproceedings{dasari2019robonet,
    title={RoboNet: Large-Scale Multi-Robot Learning},
    author={Sudeep Dasari and Frederik Ebert and Stephen Tian and Suraj Nair and Bernadette Bucher and Karl Schmeckpeper and Siddharth Singh and Sergey Levine and Chelsea Finn},
    year={2019},
    eprint={1910.11215},
    archivePrefix={arXiv},
    primaryClass={cs.RO},
    booktitle={CoRL 2019: Volume 100 Proceedings of Machine Learning Research}
}
@InProceedings{Radosavovic2022,
  title = {Real-World Robot Learning with Masked Visual Pre-training},
  author = {Ilija Radosavovic and Tete Xiao and Stephen James and Pieter Abbeel and Jitendra Malik and Trevor Darrell},
  booktitle = {CoRL},
  year = {2022}
}
@article{Radosavovic2023,
  title={Robot Learning with Sensorimotor Pre-training},
  author={Ilija Radosavovic and Baifeng Shi and Letian Fu and Ken Goldberg and Trevor Darrell and Jitendra Malik},
  year={2023},
  journal={arXiv:2306.10007}
}
@article{kimpre,
  title={Pre-and post-contact policy decomposition for non-prehensile manipulation with zero-shot sim-to-real transfer},
  author={Kim, Minchan and Han, Junhyek and Kim, Jaehyung and Kim, Beomjoon},
  booktitle={2023 IEEE/RSJ International Conference on Intelligent Robots and Systems (IROS)},
  year={2023},
  organization={IEEE}
}
@misc{rana2023dgrasp,
author = {Krishan Rana, Ben Burgess-Limerick, Jad Abou-Chakra, Niko S{\"u}nderhauf},
title = {DGrasp: A Large Scale Dataset for Dynamic Grasping of Moving Objects.},
year = {2023}} 
@inproceedings{gupta2022maskvit,
  title={MaskViT: Masked Visual Pre-Training for Video Prediction},
  author={Agrim Gupta and Stephen Tian and Yunzhi Zhang and Jiajun Wu and Roberto Martín-Martín and Li Fei-Fei},
  booktitle={International Conference on Learning Representations},
  year={2022}
}
@Article{Osa22,
  author  = {Takayuki Osa},
  journal = {The International Journal of Robotics Research},
  title   = {Motion Planning by Learning the Solution Manifold in Trajectory Optimization},
  year    = {2022},
  number  = {3},
  pages   = {291--311},
  volume  = {41},
}
@inproceedings{padalkar2023guiding,
  title={Guiding Reinforcement Learning with Shared Control Templates},
  author={Padalkar, Abhishek and Quere, Gabriel and Steinmetz, Franz and Raffin, Antonin and Nieuwenhuisen, Matthias and Silv{\'e}rio, Jo{\~a}o and Stulp, Freek},
  booktitle={40th IEEE International Conference on Robotics and Automation, ICRA 2023},
  year={2023},
  organization={IEEE}
}
@article{padalkar2023guided,
  title={A guided reinforcement learning approach using shared control templates for learning manipulation skills in the real world},
  author={Padalkar, Abhishek and Quere, Gabriel and Raffin, Antonin and Silv{\'e}rio, Jo{\~a}o and Stulp, Freek},
  journal={Research square preprint rs-3289569/v1},
  year={2023}
}
@inproceedings{vogel_edan_2020,
        title = {EDAN - an EMG-Controlled Daily Assistant to Help People with Physical Disabilities},
        language = {en},
        booktitle = {2020 {IEEE}/{RSJ} {International} {Conference} on {Intelligent} {Robots} and {Systems} ({IROS})},
        author = {Vogel, Jörn and Hagengruber, Annette and Iskandar, Maged and Quere, Gabriel and Leipscher, Ulrike and Bustamante, Samuel and Dietrich, Alexander and Hoeppner, Hannes and Leidner, Daniel and Albu-Schäffer, Alin},
        year = {2020}
}
@inproceedings{quere_shared_2020,
        address = {Paris, France},
        title = {Shared {Control} {Templates} for {Assistive} {Robotics}},
        language = {en},
        booktitle = {2020 {IEEE} {International} {Conference} on {Robotics} and {Automation} ({ICRA})},
        author = {Quere, Gabriel and Hagengruber, Annette and Iskandar, Maged and Bustamante, Samuel and Leidner, Daniel and Stulp, Freek and Vogel, Joern},
        year = {2020},
        pages = {7},
}
@inproceedings{zhou2023modularity,
  title={Modularity through Attention: Efficient Training and Transfer of Language-Conditioned Policies for Robot Manipulation},
  author={Zhou, Yifan and Sonawani, Shubham and Phielipp, Mariano and Stepputtis, Simon and Amor, Heni},
  booktitle={Conference on Robot Learning},
  pages={1684--1695},
  year={2023},
  organization={PMLR}
}
@article{zhou2023learning,
  title={Learning modular language-conditioned robot policies through attention},
  author={Zhou, Yifan and Sonawani, Shubham and Phielipp, Mariano and Ben Amor, Heni and Stepputtis, Simon},
  journal={Autonomous Robots},
  pages={1--21},
  year={2023},
  publisher={Springer}
}
@article{shi2023robocook,
  title={RoboCook: Long-Horizon Elasto-Plastic Object Manipulation with Diverse Tools},
  author={Shi, Haochen and Xu, Huazhe and Clarke, Samuel and Li, Yunzhu and Wu, Jiajun},
  journal={arXiv preprint arXiv:2306.14447},
  year={2023}
}
@inproceedings{schiavi2023learning,
  title={Learning agent-aware affordances for closed-loop interaction with articulated objects},
  author={Schiavi, Giulio and Wulkop, Paula and Rizzi, Giuseppe and Ott, Lionel and Siegwart, Roland and Chung, Jen Jen},
  booktitle={2023 IEEE International Conference on Robotics and Automation (ICRA)},
  pages={5916--5922},
  year={2023},
  organization={IEEE}
}
@inproceedings{saxena2023multiresolution,
title={Multi-Resolution Sensing for Real-Time Control with Vision-Language Models},
author={Saumya Saxena and Mohit Sharma and Oliver Kroemer},
booktitle={7th Annual Conference on Robot Learning},
year={2023},
url={https://openreview.net/forum?id=WuBv9-IGDUA}
}
@misc{ceola2023lhmanip,
author = {Federico Ceola, Krishan Rana, Niko S{\"u}nderhauf},
title = {LHManip: A Dataset for Long Horizon Manipulation Tasks.},
year = {2023}} 
@article{guist2023robust,
  title={A Robust Open-source Tendon-driven Robot Arm for Learning Control of Dynamic Motions},
  author={Guist, Simon and Schneider, Jan and Ma, Hao and Berenz, Vincent and Martus, Julian and Gr{\"u}ninger, Felix and M{\"u}hlebach, Michael and Fiene, Jonathan and Sch{\"o}lkopf, Bernhard and B{\"u}chler, Dieter},
  journal={arXiv preprint arXiv:2307.02654},
  year={2023}
}
@article{wang2023d3field,
  title={D^3Field: Dynamic 3D Descriptor Fields for Generalizable Robotic Manipulation}, 
  author={Wang, Yixuan and Li, Zhuoran and Zhang, Mingtong and Driggs-Campbell, Katherine and Wu, Jiajun and Fei-Fei, Li and Li, Yunzhu},
  journal={arXiv preprint arXiv:},
  year={2023},
}
@inproceedings{shah2023mutex,
    title={{MUTEX}: Learning Unified Policies from Multimodal Task Specifications},
    author={Rutav Shah and Roberto Mart{\'\i}n-Mart{\'\i}n and Yuke Zhu},
    booktitle={7th Annual Conference on Robot Learning},
    year={2023},
    url={https://openreview.net/forum?id=PwqiqaaEzJ}
}
@article{fanuc_manipulation2023,
  title={Fanuc Manipulation: A Dataset for Learning-based Manipulation with FANUC Mate 200iD Robot},
  author={Zhu, Xinghao and Tian, Ran and Xu, Chenfeng and Ding, Mingyu and Zhan, Wei and Tomizuka, Masayoshi},
  year={2023},
}
@inproceedings{sawhney2021playing,
  title={Playing with food: Learning food item representations through interactive exploration},
  author={Sawhney, Amrita and Lee, Steven and Zhang, Kevin and Veloso, Manuela and Kroemer, Oliver},
  booktitle={Experimental Robotics: The 17th International Symposium},
  pages={309--322},
  year={2021},
  organization={Springer}
}
@inproceedings{chen2023playfusion,
  title={PlayFusion: Skill Acquisition via Diffusion from Language-Annotated Play},
  author={Chen, Lili and Bahl, Shikhar and Pathak, Deepak},
  booktitle={CoRL},
  year={2023}
}
@inproceedings{bahl2023affordances,
  title={Affordances from Human Videos as a Versatile Representation for Robotics},
  author={Bahl, Shikhar and Mendonca, Russell and Chen, Lili and Jain, Unnat and Pathak, Deepak},
  booktitle={CVPR},
  year={2023}
}
@article{mendonca2023structured,
  title={Structured World Models from Human Videos},
  author={Mendonca, Russell and Bahl, Shikhar and Pathak, Deepak},
  journal={CoRL},
  year={2023}
}
@inproceedings{shah2021rapid,
title={{Rapid Exploration for Open-World Navigation with Latent Goal Models}},
author={Dhruv Shah and Benjamin Eysenbach and Nicholas Rhinehart and Sergey Levine},
booktitle={5th Annual Conference on Robot Learning },
year={2021},
url={https://openreview.net/forum?id=d_SWJhyKfVw}
}
@inproceedings{kahn2018self,
  title={Self-supervised deep reinforcement learning with generalized computation graphs for robot navigation},
  author={Kahn, Gregory and Villaflor, Adam and Ding, Bosen and Abbeel, Pieter and Levine, Sergey},
  booktitle={2018 IEEE international conference on robotics and automation (ICRA)},
  pages={5129--5136},
  year={2018},
  organization={IEEE}
}
@article{hirose2023sacson,
  title={SACSoN: Scalable Autonomous Data Collection for Social Navigation},
  author={Hirose, Noriaki and Shah, Dhruv and Sridhar, Ajay and Levine, Sergey},
  journal={arXiv preprint arXiv:2306.01874},
  year={2023}
}
@article{Zhao2023LearningFB,
  title={Learning Fine-Grained Bimanual Manipulation with Low-Cost Hardware},
  author={Tony Zhao and Vikash Kumar and Sergey Levine and Chelsea Finn},
  journal={RSS},
  year={2023},
  volume={abs/2304.13705},
  url={https://arxiv.org/abs/2304.13705}
}</v>
      </c>
      <c r="G12" s="4"/>
      <c r="H12" s="3"/>
      <c r="I12" s="4"/>
      <c r="M12" s="5"/>
      <c r="Q12" s="5"/>
      <c r="S12" s="5"/>
      <c r="T12" s="5"/>
      <c r="U12" s="5"/>
      <c r="V12" s="6"/>
    </row>
    <row r="13" ht="15.75" customHeight="1">
      <c r="A13" s="8"/>
      <c r="B13" s="7" t="s">
        <v>11</v>
      </c>
      <c r="C13" s="10"/>
      <c r="D13" s="13" t="str">
        <f>IFERROR(__xludf.DUMMYFUNCTION("""\citep{"" &amp; JOIN("", "", filter(U16:U75,BYROW(U16:U75,LAMBDA(range,SUBTOTAL(103,range)))&gt;0)) &amp; ""}"""),"\citep{brohan2022rt, kalashnikov2018qt, walke2023bridgedata, rosete2022tacorl, mees23hulc2, dass2023jacoplay, luo2023multistage, mandlekar2019scaling, pari2021surprising, zhu2022viola, BerkeleyUR5Website, zhou2023train, lynch2023interactive, chi2023diffus"&amp;"ionpolicy, lee2019icra, haldar2023watch, belkhale2023hydra, zhu2022bottom, cui2022play, gu2023maniskill2, heo2023furniturebench, mendonca2023structured, ucsd_kitchens, Feng2023Finetuning, nasiriany2022sailor, liu2022robot, jang2021bc, salhotra2022dmfd, oh"&amp;"2023pr2utokyodatasets, oh2023pr2utokyodatasets, saytap2023, matsushima2023weblab, matsushima2023weblab, dasari2019robonet, Radosavovic2022, Radosavovic2023, kimpre, rana2023dgrasp, gupta2022maskvit, Osa22, padalkar2023guiding, padalkar2023guided, vogel_ed"&amp;"an_2020, quere_shared_2020, zhou2023modularity, zhou2023learning, shi2023robocook, schiavi2023learning, saxena2023multiresolution, ceola2023lhmanip, guist2023robust, wang2023d3field, shah2023mutex, fanuc_manipulation2023, sawhney2021playing, chen2023playf"&amp;"usion, bahl2023affordances, mendonca2023structured, shah2021rapid, kahn2018self, hirose2023sacson, Zhao2023LearningFB}")</f>
        <v>\citep{brohan2022rt, kalashnikov2018qt, walke2023bridgedata, rosete2022tacorl, mees23hulc2, dass2023jacoplay, luo2023multistage, mandlekar2019scaling, pari2021surprising, zhu2022viola, BerkeleyUR5Website, zhou2023train, lynch2023interactive, chi2023diffusionpolicy, lee2019icra, haldar2023watch, belkhale2023hydra, zhu2022bottom, cui2022play, gu2023maniskill2, heo2023furniturebench, mendonca2023structured, ucsd_kitchens, Feng2023Finetuning, nasiriany2022sailor, liu2022robot, jang2021bc, salhotra2022dmfd, oh2023pr2utokyodatasets, oh2023pr2utokyodatasets, saytap2023, matsushima2023weblab, matsushima2023weblab, dasari2019robonet, Radosavovic2022, Radosavovic2023, kimpre, rana2023dgrasp, gupta2022maskvit, Osa22, padalkar2023guiding, padalkar2023guided, vogel_edan_2020, quere_shared_2020, zhou2023modularity, zhou2023learning, shi2023robocook, schiavi2023learning, saxena2023multiresolution, ceola2023lhmanip, guist2023robust, wang2023d3field, shah2023mutex, fanuc_manipulation2023, sawhney2021playing, chen2023playfusion, bahl2023affordances, mendonca2023structured, shah2021rapid, kahn2018self, hirose2023sacson, Zhao2023LearningFB}</v>
      </c>
      <c r="G13" s="4"/>
      <c r="H13" s="3"/>
      <c r="I13" s="4"/>
      <c r="M13" s="5"/>
      <c r="Q13" s="5"/>
      <c r="S13" s="5"/>
      <c r="T13" s="5"/>
      <c r="U13" s="5"/>
      <c r="V13" s="6"/>
    </row>
    <row r="14">
      <c r="A14" s="14"/>
      <c r="B14" s="15"/>
      <c r="C14" s="14"/>
      <c r="D14" s="16"/>
      <c r="E14" s="15"/>
      <c r="F14" s="15"/>
      <c r="G14" s="17"/>
      <c r="H14" s="18"/>
      <c r="I14" s="17"/>
      <c r="J14" s="15"/>
      <c r="K14" s="15"/>
      <c r="L14" s="15"/>
      <c r="M14" s="19"/>
      <c r="N14" s="15"/>
      <c r="O14" s="15"/>
      <c r="P14" s="15"/>
      <c r="Q14" s="19"/>
      <c r="R14" s="15"/>
      <c r="S14" s="19"/>
      <c r="T14" s="19"/>
      <c r="U14" s="19"/>
      <c r="V14" s="20"/>
      <c r="W14" s="15"/>
      <c r="X14" s="15"/>
      <c r="Y14" s="15"/>
      <c r="Z14" s="15"/>
      <c r="AA14" s="15"/>
      <c r="AB14" s="15"/>
      <c r="AC14" s="15"/>
      <c r="AD14" s="15"/>
    </row>
    <row r="15">
      <c r="A15" s="8" t="s">
        <v>12</v>
      </c>
      <c r="B15" s="8" t="s">
        <v>13</v>
      </c>
      <c r="C15" s="8" t="s">
        <v>14</v>
      </c>
      <c r="D15" s="21" t="s">
        <v>15</v>
      </c>
      <c r="E15" s="8" t="s">
        <v>16</v>
      </c>
      <c r="F15" s="8" t="s">
        <v>17</v>
      </c>
      <c r="G15" s="22" t="s">
        <v>18</v>
      </c>
      <c r="H15" s="21" t="s">
        <v>19</v>
      </c>
      <c r="I15" s="22" t="s">
        <v>20</v>
      </c>
      <c r="J15" s="8" t="s">
        <v>21</v>
      </c>
      <c r="K15" s="8" t="s">
        <v>22</v>
      </c>
      <c r="L15" s="8" t="s">
        <v>23</v>
      </c>
      <c r="M15" s="23" t="s">
        <v>24</v>
      </c>
      <c r="N15" s="8" t="s">
        <v>25</v>
      </c>
      <c r="O15" s="8" t="s">
        <v>26</v>
      </c>
      <c r="P15" s="8" t="s">
        <v>27</v>
      </c>
      <c r="Q15" s="23" t="s">
        <v>28</v>
      </c>
      <c r="R15" s="8" t="s">
        <v>29</v>
      </c>
      <c r="S15" s="23" t="s">
        <v>30</v>
      </c>
      <c r="T15" s="23" t="s">
        <v>31</v>
      </c>
      <c r="U15" s="23" t="s">
        <v>32</v>
      </c>
      <c r="V15" s="10" t="s">
        <v>33</v>
      </c>
    </row>
    <row r="16" ht="15.75" customHeight="1">
      <c r="A16" s="24" t="s">
        <v>34</v>
      </c>
      <c r="C16" s="25" t="s">
        <v>35</v>
      </c>
      <c r="D16" s="26" t="str">
        <f t="array" ref="D16">STRINGMAP(INDEX('Dataset Metadata'!F:F, MATCH(A16, 'Dataset Metadata'!C:C, 0)), {"Default gripper that the robot shipped with", "dummy"}, {"Default", "dummy"})</f>
        <v>Default</v>
      </c>
      <c r="E16" s="27">
        <v>73499.0</v>
      </c>
      <c r="F16" s="8">
        <v>111.06</v>
      </c>
      <c r="G16" s="28" t="str">
        <f t="array" ref="G16">INDEX('Dataset Metadata'!D:D, MATCH(A16, 'Dataset Metadata'!C:C, 0))</f>
        <v>Mobile Manipulator</v>
      </c>
      <c r="H16" s="26" t="str">
        <f t="array" ref="H16">STRINGMAP(INDEX('Dataset Metadata'!G:G, MATCH(A16, 'Dataset Metadata'!C:C, 0)), {"Task space (ie EEF) position control", "Task space (ie EEF) velocity control", "Joint position control", "Joint velocity control"}, {"EEF Position", "EEF velocity", "Joint position", "Joint velocity"})</f>
        <v>EEF Position</v>
      </c>
      <c r="I16" s="28">
        <f t="array" ref="I16">SUM(INDEX('Dataset Metadata'!J:J, MATCH(A16, 'Dataset Metadata'!C:C, 0)), INDEX('Dataset Metadata'!L:L, MATCH(A16, 'Dataset Metadata'!C:C, 0)), INDEX('Dataset Metadata'!N:N, MATCH(A16, 'Dataset Metadata'!C:C, 0)))</f>
        <v>1</v>
      </c>
      <c r="J16" s="13">
        <f t="array" ref="J16">SUM(INDEX('Dataset Metadata'!K:K, MATCH(A16, 'Dataset Metadata'!C:C, 0)), INDEX('Dataset Metadata'!M:M, MATCH(A16, 'Dataset Metadata'!C:C, 0)), INDEX('Dataset Metadata'!O:O, MATCH(A16, 'Dataset Metadata'!C:C, 0)))</f>
        <v>1</v>
      </c>
      <c r="K16" s="13">
        <f t="array" ref="K16">SUM(INDEX('Dataset Metadata'!N:N, MATCH(A16, 'Dataset Metadata'!C:C, 0)), INDEX('Dataset Metadata'!O:O, MATCH(A16, 'Dataset Metadata'!C:C, 0)))</f>
        <v>0</v>
      </c>
      <c r="L16" s="13" t="str">
        <f t="array" ref="L16">STRINGMAP(INDEX('Dataset Metadata'!R:R, MATCH(A16, 'Dataset Metadata'!C:C, 0)), {"Scripted / templated language (i.e. one of a limited number of values)", "Dummy value (i.e. same value for all trajectories)", "Natural Language (i.e. annotated by humans using natural language)"}, {"Templated", "None", "Natural"})</f>
        <v>Templated</v>
      </c>
      <c r="M16" s="5" t="str">
        <f t="array" ref="M16">STRINGMAP(INDEX('Dataset Metadata'!T:T, MATCH(A16,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6" s="13" t="str">
        <f t="array" ref="N16">STRINGMAP(INDEX('Dataset Metadata'!U:U, MATCH(A16, 'Dataset Metadata'!C:C, 0)), {"Yes, at least some trajectories are sub-optimal", "No, all trajectories are ~optimal (i.e. I would be happy if a policy just imitated the data)"}, {"Yes", "No"})</f>
        <v>No</v>
      </c>
      <c r="O16" s="13" t="str">
        <f t="array" ref="O16">STRINGMAP(INDEX('Dataset Metadata'!P:P, MATCH(A16, 'Dataset Metadata'!C:C, 0)), {"Yes, at least some trajectories are sub-optimal", "No, all trajectories are ~optimal (i.e. I would be happy if a policy just imitated the data)"}, {"Yes", "No"})</f>
        <v>No</v>
      </c>
      <c r="P16" s="13" t="str">
        <f t="array" ref="P16">STRINGMAP(INDEX('Dataset Metadata'!Q:Q, MATCH(A16, 'Dataset Metadata'!C:C, 0)), {"Yes, at least some trajectories are sub-optimal", "No, all trajectories are ~optimal (i.e. I would be happy if a policy just imitated the data)"}, {"Yes", "No"})</f>
        <v>Yes</v>
      </c>
      <c r="Q16" s="5" t="str">
        <f t="array" ref="Q16">INDEX('Dataset Metadata'!V:V, MATCH(A16, 'Dataset Metadata'!C:C, 0))</f>
        <v>Table Top, Kitchen (also toy kitchen)</v>
      </c>
      <c r="R16" s="13">
        <f t="array" ref="R16">INDEX('Dataset Metadata'!H:H, MATCH(A16, 'Dataset Metadata'!C:C, 0))</f>
        <v>3</v>
      </c>
      <c r="S16" s="29" t="s">
        <v>36</v>
      </c>
      <c r="T16" s="5" t="s">
        <v>37</v>
      </c>
      <c r="U16" s="5" t="str">
        <f>IFERROR(__xludf.DUMMYFUNCTION("INDEX(SPLIT(INDEX(SPLIT(T16, ""{""), 0, 2), "",""), 0, 1)"),"brohan2022rt")</f>
        <v>brohan2022rt</v>
      </c>
      <c r="V16" s="30" t="str">
        <f t="array" ref="V16">INDEX('Dataset Metadata'!X:X, MATCH(A16, 'Dataset Metadata'!C:C, 0))</f>
        <v>Robot picks, places and moves 17 objects from the google micro kitchens.</v>
      </c>
    </row>
    <row r="17" ht="15.75" customHeight="1">
      <c r="A17" s="31" t="s">
        <v>38</v>
      </c>
      <c r="C17" s="25" t="s">
        <v>39</v>
      </c>
      <c r="D17" s="26" t="str">
        <f t="array" ref="D17">STRINGMAP(INDEX('Dataset Metadata'!F:F, MATCH(A17, 'Dataset Metadata'!C:C, 0)), {"Default gripper that the robot shipped with", "dummy"}, {"Default", "dummy"})</f>
        <v>Default</v>
      </c>
      <c r="E17" s="32">
        <v>580392.0</v>
      </c>
      <c r="F17" s="8">
        <v>778.02</v>
      </c>
      <c r="G17" s="28" t="str">
        <f t="array" ref="G17">INDEX('Dataset Metadata'!D:D, MATCH(A17, 'Dataset Metadata'!C:C, 0))</f>
        <v>Single Arm</v>
      </c>
      <c r="H17" s="26" t="str">
        <f t="array" ref="H17">STRINGMAP(INDEX('Dataset Metadata'!G:G, MATCH(A17, 'Dataset Metadata'!C:C, 0)), {"Task space (ie EEF) position control", "Task space (ie EEF) velocity control", "Joint position control", "Joint velocity control"}, {"EEF Position", "EEF velocity", "Joint position", "Joint velocity"})</f>
        <v>EEF Position</v>
      </c>
      <c r="I17" s="28">
        <f t="array" ref="I17">SUM(INDEX('Dataset Metadata'!J:J, MATCH(A17, 'Dataset Metadata'!C:C, 0)), INDEX('Dataset Metadata'!L:L, MATCH(A17, 'Dataset Metadata'!C:C, 0)), INDEX('Dataset Metadata'!N:N, MATCH(A17, 'Dataset Metadata'!C:C, 0)))</f>
        <v>1</v>
      </c>
      <c r="J17" s="13">
        <f t="array" ref="J17">SUM(INDEX('Dataset Metadata'!K:K, MATCH(A17, 'Dataset Metadata'!C:C, 0)), INDEX('Dataset Metadata'!M:M, MATCH(A17, 'Dataset Metadata'!C:C, 0)), INDEX('Dataset Metadata'!O:O, MATCH(A17, 'Dataset Metadata'!C:C, 0)))</f>
        <v>0</v>
      </c>
      <c r="K17" s="13">
        <f t="array" ref="K17">SUM(INDEX('Dataset Metadata'!N:N, MATCH(A17, 'Dataset Metadata'!C:C, 0)), INDEX('Dataset Metadata'!O:O, MATCH(A17, 'Dataset Metadata'!C:C, 0)))</f>
        <v>0</v>
      </c>
      <c r="L17" s="13" t="str">
        <f t="array" ref="L17">STRINGMAP(INDEX('Dataset Metadata'!R:R, MATCH(A17, 'Dataset Metadata'!C:C, 0)), {"Scripted / templated language (i.e. one of a limited number of values)", "Dummy value (i.e. same value for all trajectories)", "Natural Language (i.e. annotated by humans using natural language)"}, {"Templated", "None", "Natural"})</f>
        <v>None</v>
      </c>
      <c r="M17" s="5" t="str">
        <f t="array" ref="M17">STRINGMAP(INDEX('Dataset Metadata'!T:T, MATCH(A17,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17" s="13" t="str">
        <f t="array" ref="N17">STRINGMAP(INDEX('Dataset Metadata'!U:U, MATCH(A17, 'Dataset Metadata'!C:C, 0)), {"Yes, at least some trajectories are sub-optimal", "No, all trajectories are ~optimal (i.e. I would be happy if a policy just imitated the data)"}, {"Yes", "No"})</f>
        <v>No</v>
      </c>
      <c r="O17" s="13" t="str">
        <f t="array" ref="O17">STRINGMAP(INDEX('Dataset Metadata'!P:P, MATCH(A17, 'Dataset Metadata'!C:C, 0)), {"Yes, at least some trajectories are sub-optimal", "No, all trajectories are ~optimal (i.e. I would be happy if a policy just imitated the data)"}, {"Yes", "No"})</f>
        <v>No</v>
      </c>
      <c r="P17" s="13" t="str">
        <f t="array" ref="P17">STRINGMAP(INDEX('Dataset Metadata'!Q:Q, MATCH(A17, 'Dataset Metadata'!C:C, 0)), {"Yes, at least some trajectories are sub-optimal", "No, all trajectories are ~optimal (i.e. I would be happy if a policy just imitated the data)"}, {"Yes", "No"})</f>
        <v>Yes</v>
      </c>
      <c r="Q17" s="5" t="str">
        <f t="array" ref="Q17">INDEX('Dataset Metadata'!V:V, MATCH(A17, 'Dataset Metadata'!C:C, 0))</f>
        <v>Table Top</v>
      </c>
      <c r="R17" s="13">
        <f t="array" ref="R17">INDEX('Dataset Metadata'!H:H, MATCH(A17, 'Dataset Metadata'!C:C, 0))</f>
        <v>10</v>
      </c>
      <c r="S17" s="23" t="s">
        <v>40</v>
      </c>
      <c r="T17" s="5" t="s">
        <v>41</v>
      </c>
      <c r="U17" s="5" t="str">
        <f>IFERROR(__xludf.DUMMYFUNCTION("INDEX(SPLIT(INDEX(SPLIT(T17, ""{""), 0, 2), "",""), 0, 1)"),"kalashnikov2018qt")</f>
        <v>kalashnikov2018qt</v>
      </c>
      <c r="V17" s="30" t="str">
        <f t="array" ref="V17">INDEX('Dataset Metadata'!X:X, MATCH(A17, 'Dataset Metadata'!C:C, 0))</f>
        <v>Kuka robot picking objects in a bin.</v>
      </c>
    </row>
    <row r="18" ht="15.75" customHeight="1">
      <c r="A18" s="31" t="s">
        <v>42</v>
      </c>
      <c r="C18" s="25" t="s">
        <v>43</v>
      </c>
      <c r="D18" s="26" t="str">
        <f t="array" ref="D18">STRINGMAP(INDEX('Dataset Metadata'!F:F, MATCH(A18, 'Dataset Metadata'!C:C, 0)), {"Default gripper that the robot shipped with", "dummy"}, {"Default", "dummy"})</f>
        <v>Default</v>
      </c>
      <c r="E18" s="27">
        <v>25460.0</v>
      </c>
      <c r="F18" s="8">
        <v>387.49</v>
      </c>
      <c r="G18" s="28" t="str">
        <f t="array" ref="G18">INDEX('Dataset Metadata'!D:D, MATCH(A18, 'Dataset Metadata'!C:C, 0))</f>
        <v>Single Arm</v>
      </c>
      <c r="H18" s="26" t="str">
        <f t="array" ref="H18">STRINGMAP(INDEX('Dataset Metadata'!G:G, MATCH(A18, 'Dataset Metadata'!C:C, 0)), {"Task space (ie EEF) position control", "Task space (ie EEF) velocity control", "Joint position control", "Joint velocity control"}, {"EEF Position", "EEF velocity", "Joint position", "Joint velocity"})</f>
        <v>EEF Position</v>
      </c>
      <c r="I18" s="28">
        <f t="array" ref="I18">SUM(INDEX('Dataset Metadata'!J:J, MATCH(A18, 'Dataset Metadata'!C:C, 0)), INDEX('Dataset Metadata'!L:L, MATCH(A18, 'Dataset Metadata'!C:C, 0)), INDEX('Dataset Metadata'!N:N, MATCH(A18, 'Dataset Metadata'!C:C, 0)))</f>
        <v>4</v>
      </c>
      <c r="J18" s="13">
        <f t="array" ref="J18">SUM(INDEX('Dataset Metadata'!K:K, MATCH(A18, 'Dataset Metadata'!C:C, 0)), INDEX('Dataset Metadata'!M:M, MATCH(A18, 'Dataset Metadata'!C:C, 0)), INDEX('Dataset Metadata'!O:O, MATCH(A18, 'Dataset Metadata'!C:C, 0)))</f>
        <v>1</v>
      </c>
      <c r="K18" s="13">
        <f t="array" ref="K18">SUM(INDEX('Dataset Metadata'!N:N, MATCH(A18, 'Dataset Metadata'!C:C, 0)), INDEX('Dataset Metadata'!O:O, MATCH(A18, 'Dataset Metadata'!C:C, 0)))</f>
        <v>1</v>
      </c>
      <c r="L18" s="13" t="str">
        <f t="array" ref="L18">STRINGMAP(INDEX('Dataset Metadata'!R:R, MATCH(A18, 'Dataset Metadata'!C:C, 0)), {"Scripted / templated language (i.e. one of a limited number of values)", "Dummy value (i.e. same value for all trajectories)", "Natural Language (i.e. annotated by humans using natural language)"}, {"Templated", "None", "Natural"})</f>
        <v>Natural</v>
      </c>
      <c r="M18" s="5" t="str">
        <f t="array" ref="M18">STRINGMAP(INDEX('Dataset Metadata'!T:T, MATCH(A18,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8" s="13" t="str">
        <f t="array" ref="N18">STRINGMAP(INDEX('Dataset Metadata'!U:U, MATCH(A18, 'Dataset Metadata'!C:C, 0)), {"Yes, at least some trajectories are sub-optimal", "No, all trajectories are ~optimal (i.e. I would be happy if a policy just imitated the data)"}, {"Yes", "No"})</f>
        <v>Yes</v>
      </c>
      <c r="O18" s="13" t="str">
        <f t="array" ref="O18">STRINGMAP(INDEX('Dataset Metadata'!P:P, MATCH(A18, 'Dataset Metadata'!C:C, 0)), {"Yes, at least some trajectories are sub-optimal", "No, all trajectories are ~optimal (i.e. I would be happy if a policy just imitated the data)"}, {"Yes", "No"})</f>
        <v>No</v>
      </c>
      <c r="P18" s="13" t="str">
        <f t="array" ref="P18">STRINGMAP(INDEX('Dataset Metadata'!Q:Q, MATCH(A18, 'Dataset Metadata'!C:C, 0)), {"Yes, at least some trajectories are sub-optimal", "No, all trajectories are ~optimal (i.e. I would be happy if a policy just imitated the data)"}, {"Yes", "No"})</f>
        <v>Yes</v>
      </c>
      <c r="Q18" s="5" t="str">
        <f t="array" ref="Q18">INDEX('Dataset Metadata'!V:V, MATCH(A18, 'Dataset Metadata'!C:C, 0))</f>
        <v>Table Top, Kitchen (also toy kitchen), Other Household environments</v>
      </c>
      <c r="R18" s="13">
        <f t="array" ref="R18">INDEX('Dataset Metadata'!H:H, MATCH(A18, 'Dataset Metadata'!C:C, 0))</f>
        <v>5</v>
      </c>
      <c r="S18" s="23" t="s">
        <v>44</v>
      </c>
      <c r="T18" s="5" t="s">
        <v>45</v>
      </c>
      <c r="U18" s="5" t="str">
        <f>IFERROR(__xludf.DUMMYFUNCTION("INDEX(SPLIT(INDEX(SPLIT(T18, ""{""), 0, 2), "",""), 0, 1)"),"walke2023bridgedata")</f>
        <v>walke2023bridgedata</v>
      </c>
      <c r="V18" s="30" t="str">
        <f t="array" ref="V18">INDEX('Dataset Metadata'!X:X, MATCH(A18, 'Dataset Metadata'!C:C, 0))</f>
        <v>The robot interacts with household environments including kitchens, sinks, and tabletops. Skills include object rearrangement, sweeping, stacking, folding, and opening/closing doors and drawers. </v>
      </c>
    </row>
    <row r="19" ht="15.75" customHeight="1">
      <c r="A19" s="31" t="s">
        <v>46</v>
      </c>
      <c r="C19" s="25" t="s">
        <v>47</v>
      </c>
      <c r="D19" s="26" t="str">
        <f t="array" ref="D19">STRINGMAP(INDEX('Dataset Metadata'!F:F, MATCH(A19, 'Dataset Metadata'!C:C, 0)), {"Default gripper that the robot shipped with", "dummy"}, {"Default", "dummy"})</f>
        <v>Custom 3D printed</v>
      </c>
      <c r="E19" s="27">
        <v>3242.0</v>
      </c>
      <c r="F19" s="8">
        <v>47.77</v>
      </c>
      <c r="G19" s="28" t="str">
        <f t="array" ref="G19">INDEX('Dataset Metadata'!D:D, MATCH(A19, 'Dataset Metadata'!C:C, 0))</f>
        <v>Single Arm</v>
      </c>
      <c r="H19" s="26" t="str">
        <f t="array" ref="H19">STRINGMAP(INDEX('Dataset Metadata'!G:G, MATCH(A19, 'Dataset Metadata'!C:C, 0)), {"Task space (ie EEF) position control", "Task space (ie EEF) velocity control", "Joint position control", "Joint velocity control"}, {"EEF Position", "EEF velocity", "Joint position", "Joint velocity"})</f>
        <v>EEF Position</v>
      </c>
      <c r="I19" s="28">
        <f t="array" ref="I19">SUM(INDEX('Dataset Metadata'!J:J, MATCH(A19, 'Dataset Metadata'!C:C, 0)), INDEX('Dataset Metadata'!L:L, MATCH(A19, 'Dataset Metadata'!C:C, 0)), INDEX('Dataset Metadata'!N:N, MATCH(A19, 'Dataset Metadata'!C:C, 0)))</f>
        <v>2</v>
      </c>
      <c r="J19" s="13">
        <f t="array" ref="J19">SUM(INDEX('Dataset Metadata'!K:K, MATCH(A19, 'Dataset Metadata'!C:C, 0)), INDEX('Dataset Metadata'!M:M, MATCH(A19, 'Dataset Metadata'!C:C, 0)), INDEX('Dataset Metadata'!O:O, MATCH(A19, 'Dataset Metadata'!C:C, 0)))</f>
        <v>2</v>
      </c>
      <c r="K19" s="13">
        <f t="array" ref="K19">SUM(INDEX('Dataset Metadata'!N:N, MATCH(A19, 'Dataset Metadata'!C:C, 0)), INDEX('Dataset Metadata'!O:O, MATCH(A19, 'Dataset Metadata'!C:C, 0)))</f>
        <v>2</v>
      </c>
      <c r="L19" s="13" t="str">
        <f t="array" ref="L19">STRINGMAP(INDEX('Dataset Metadata'!R:R, MATCH(A19, 'Dataset Metadata'!C:C, 0)), {"Scripted / templated language (i.e. one of a limited number of values)", "Dummy value (i.e. same value for all trajectories)", "Natural Language (i.e. annotated by humans using natural language)"}, {"Templated", "None", "Natural"})</f>
        <v>Templated</v>
      </c>
      <c r="M19" s="5" t="str">
        <f t="array" ref="M19">STRINGMAP(INDEX('Dataset Metadata'!T:T, MATCH(A19,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19" s="13" t="str">
        <f t="array" ref="N19">STRINGMAP(INDEX('Dataset Metadata'!U:U, MATCH(A19, 'Dataset Metadata'!C:C, 0)), {"Yes, at least some trajectories are sub-optimal", "No, all trajectories are ~optimal (i.e. I would be happy if a policy just imitated the data)"}, {"Yes", "No"})</f>
        <v>No</v>
      </c>
      <c r="O19" s="13" t="str">
        <f t="array" ref="O19">STRINGMAP(INDEX('Dataset Metadata'!P:P, MATCH(A19, 'Dataset Metadata'!C:C, 0)), {"Yes, at least some trajectories are sub-optimal", "No, all trajectories are ~optimal (i.e. I would be happy if a policy just imitated the data)"}, {"Yes", "No"})</f>
        <v>Yes</v>
      </c>
      <c r="P19" s="13" t="str">
        <f t="array" ref="P19">STRINGMAP(INDEX('Dataset Metadata'!Q:Q, MATCH(A19, 'Dataset Metadata'!C:C, 0)), {"Yes, at least some trajectories are sub-optimal", "No, all trajectories are ~optimal (i.e. I would be happy if a policy just imitated the data)"}, {"Yes", "No"})</f>
        <v>Yes</v>
      </c>
      <c r="Q19" s="5" t="str">
        <f t="array" ref="Q19">INDEX('Dataset Metadata'!V:V, MATCH(A19, 'Dataset Metadata'!C:C, 0))</f>
        <v>Table Top</v>
      </c>
      <c r="R19" s="13">
        <f t="array" ref="R19">INDEX('Dataset Metadata'!H:H, MATCH(A19, 'Dataset Metadata'!C:C, 0))</f>
        <v>15</v>
      </c>
      <c r="S19" s="23" t="s">
        <v>48</v>
      </c>
      <c r="T19" s="5" t="s">
        <v>49</v>
      </c>
      <c r="U19" s="9" t="s">
        <v>50</v>
      </c>
      <c r="V19" s="30" t="str">
        <f t="array" ref="V19">INDEX('Dataset Metadata'!X:X, MATCH(A19, 'Dataset Metadata'!C:C, 0))</f>
        <v>"The robot interacts with toy blocks, it pick and places them, stacks them, unstacks them, opens drawers, sliding doors and turrns on LED lights by pushing buttons."</v>
      </c>
    </row>
    <row r="20" ht="15.75" customHeight="1">
      <c r="A20" s="31" t="s">
        <v>51</v>
      </c>
      <c r="C20" s="25" t="s">
        <v>52</v>
      </c>
      <c r="D20" s="26" t="str">
        <f t="array" ref="D20">STRINGMAP(INDEX('Dataset Metadata'!F:F, MATCH(A20, 'Dataset Metadata'!C:C, 0)), {"Default gripper that the robot shipped with", "dummy"}, {"Default", "dummy"})</f>
        <v>Default</v>
      </c>
      <c r="E20" s="27">
        <v>976.0</v>
      </c>
      <c r="F20" s="8">
        <v>9.24</v>
      </c>
      <c r="G20" s="28" t="str">
        <f t="array" ref="G20">INDEX('Dataset Metadata'!D:D, MATCH(A20, 'Dataset Metadata'!C:C, 0))</f>
        <v>Single Arm</v>
      </c>
      <c r="H20" s="26" t="str">
        <f t="array" ref="H20">STRINGMAP(INDEX('Dataset Metadata'!G:G, MATCH(A20, 'Dataset Metadata'!C:C, 0)), {"Task space (ie EEF) position control", "Task space (ie EEF) velocity control", "Joint position control", "Joint velocity control"}, {"EEF Position", "EEF velocity", "Joint position", "Joint velocity"})</f>
        <v>EEF Position</v>
      </c>
      <c r="I20" s="28">
        <f t="array" ref="I20">SUM(INDEX('Dataset Metadata'!J:J, MATCH(A20, 'Dataset Metadata'!C:C, 0)), INDEX('Dataset Metadata'!L:L, MATCH(A20, 'Dataset Metadata'!C:C, 0)), INDEX('Dataset Metadata'!N:N, MATCH(A20, 'Dataset Metadata'!C:C, 0)))</f>
        <v>2</v>
      </c>
      <c r="J20" s="13">
        <f t="array" ref="J20">SUM(INDEX('Dataset Metadata'!K:K, MATCH(A20, 'Dataset Metadata'!C:C, 0)), INDEX('Dataset Metadata'!M:M, MATCH(A20, 'Dataset Metadata'!C:C, 0)), INDEX('Dataset Metadata'!O:O, MATCH(A20, 'Dataset Metadata'!C:C, 0)))</f>
        <v>0</v>
      </c>
      <c r="K20" s="13">
        <f t="array" ref="K20">SUM(INDEX('Dataset Metadata'!N:N, MATCH(A20, 'Dataset Metadata'!C:C, 0)), INDEX('Dataset Metadata'!O:O, MATCH(A20, 'Dataset Metadata'!C:C, 0)))</f>
        <v>1</v>
      </c>
      <c r="L20" s="13" t="str">
        <f t="array" ref="L20">STRINGMAP(INDEX('Dataset Metadata'!R:R, MATCH(A20, 'Dataset Metadata'!C:C, 0)), {"Scripted / templated language (i.e. one of a limited number of values)", "Dummy value (i.e. same value for all trajectories)", "Natural Language (i.e. annotated by humans using natural language)"}, {"Templated", "None", "Natural"})</f>
        <v>Templated</v>
      </c>
      <c r="M20" s="5" t="str">
        <f t="array" ref="M20">STRINGMAP(INDEX('Dataset Metadata'!T:T, MATCH(A20,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0" s="13" t="str">
        <f t="array" ref="N20">STRINGMAP(INDEX('Dataset Metadata'!U:U, MATCH(A20, 'Dataset Metadata'!C:C, 0)), {"Yes, at least some trajectories are sub-optimal", "No, all trajectories are ~optimal (i.e. I would be happy if a policy just imitated the data)"}, {"Yes", "No"})</f>
        <v>No</v>
      </c>
      <c r="O20" s="13" t="str">
        <f t="array" ref="O20">STRINGMAP(INDEX('Dataset Metadata'!P:P, MATCH(A20, 'Dataset Metadata'!C:C, 0)), {"Yes, at least some trajectories are sub-optimal", "No, all trajectories are ~optimal (i.e. I would be happy if a policy just imitated the data)"}, {"Yes", "No"})</f>
        <v>No</v>
      </c>
      <c r="P20" s="13" t="str">
        <f t="array" ref="P20">STRINGMAP(INDEX('Dataset Metadata'!Q:Q, MATCH(A20, 'Dataset Metadata'!C:C, 0)), {"Yes, at least some trajectories are sub-optimal", "No, all trajectories are ~optimal (i.e. I would be happy if a policy just imitated the data)"}, {"Yes", "No"})</f>
        <v>Yes</v>
      </c>
      <c r="Q20" s="5" t="str">
        <f t="array" ref="Q20">INDEX('Dataset Metadata'!V:V, MATCH(A20, 'Dataset Metadata'!C:C, 0))</f>
        <v>Table Top, Kitchen (also toy kitchen)</v>
      </c>
      <c r="R20" s="13">
        <f t="array" ref="R20">INDEX('Dataset Metadata'!H:H, MATCH(A20, 'Dataset Metadata'!C:C, 0))</f>
        <v>10</v>
      </c>
      <c r="S20" s="23" t="s">
        <v>53</v>
      </c>
      <c r="T20" s="5" t="s">
        <v>54</v>
      </c>
      <c r="U20" s="5" t="str">
        <f>IFERROR(__xludf.DUMMYFUNCTION("INDEX(SPLIT(INDEX(SPLIT(T20, ""{""), 0, 2), "",""), 0, 1)"),"dass2023jacoplay")</f>
        <v>dass2023jacoplay</v>
      </c>
      <c r="V20" s="30" t="str">
        <f t="array" ref="V20">INDEX('Dataset Metadata'!X:X, MATCH(A20, 'Dataset Metadata'!C:C, 0))</f>
        <v>The robot performs pick-place tasks in a tabletop toy kitchen environment. Some examples of the task include, "Pick up the orange fruit.", "Put the black bowl in the sink."</v>
      </c>
    </row>
    <row r="21" ht="15.75" customHeight="1">
      <c r="A21" s="31" t="s">
        <v>55</v>
      </c>
      <c r="C21" s="25" t="s">
        <v>47</v>
      </c>
      <c r="D21" s="26" t="str">
        <f t="array" ref="D21">STRINGMAP(INDEX('Dataset Metadata'!F:F, MATCH(A21, 'Dataset Metadata'!C:C, 0)), {"Default gripper that the robot shipped with", "dummy"}, {"Default", "dummy"})</f>
        <v>Default</v>
      </c>
      <c r="E21" s="27">
        <v>1482.0</v>
      </c>
      <c r="F21" s="8">
        <v>4.67</v>
      </c>
      <c r="G21" s="28" t="str">
        <f t="array" ref="G21">INDEX('Dataset Metadata'!D:D, MATCH(A21, 'Dataset Metadata'!C:C, 0))</f>
        <v>Single Arm</v>
      </c>
      <c r="H21" s="26" t="str">
        <f t="array" ref="H21">STRINGMAP(INDEX('Dataset Metadata'!G:G, MATCH(A21, 'Dataset Metadata'!C:C, 0)), {"Task space (ie EEF) position control", "Task space (ie EEF) velocity control", "Joint position control", "Joint velocity control"}, {"EEF Position", "EEF velocity", "Joint position", "Joint velocity"})</f>
        <v>EEF velocity</v>
      </c>
      <c r="I21" s="28">
        <f t="array" ref="I21">SUM(INDEX('Dataset Metadata'!J:J, MATCH(A21, 'Dataset Metadata'!C:C, 0)), INDEX('Dataset Metadata'!L:L, MATCH(A21, 'Dataset Metadata'!C:C, 0)), INDEX('Dataset Metadata'!N:N, MATCH(A21, 'Dataset Metadata'!C:C, 0)))</f>
        <v>3</v>
      </c>
      <c r="J21" s="13">
        <f t="array" ref="J21">SUM(INDEX('Dataset Metadata'!K:K, MATCH(A21, 'Dataset Metadata'!C:C, 0)), INDEX('Dataset Metadata'!M:M, MATCH(A21, 'Dataset Metadata'!C:C, 0)), INDEX('Dataset Metadata'!O:O, MATCH(A21, 'Dataset Metadata'!C:C, 0)))</f>
        <v>0</v>
      </c>
      <c r="K21" s="13">
        <f t="array" ref="K21">SUM(INDEX('Dataset Metadata'!N:N, MATCH(A21, 'Dataset Metadata'!C:C, 0)), INDEX('Dataset Metadata'!O:O, MATCH(A21, 'Dataset Metadata'!C:C, 0)))</f>
        <v>2</v>
      </c>
      <c r="L21" s="13" t="str">
        <f t="array" ref="L21">STRINGMAP(INDEX('Dataset Metadata'!R:R, MATCH(A21, 'Dataset Metadata'!C:C, 0)), {"Scripted / templated language (i.e. one of a limited number of values)", "Dummy value (i.e. same value for all trajectories)", "Natural Language (i.e. annotated by humans using natural language)"}, {"Templated", "None", "Natural"})</f>
        <v>None</v>
      </c>
      <c r="M21" s="5" t="str">
        <f t="array" ref="M21">STRINGMAP(INDEX('Dataset Metadata'!T:T, MATCH(A21,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1" s="13" t="str">
        <f t="array" ref="N21">STRINGMAP(INDEX('Dataset Metadata'!U:U, MATCH(A21, 'Dataset Metadata'!C:C, 0)), {"Yes, at least some trajectories are sub-optimal", "No, all trajectories are ~optimal (i.e. I would be happy if a policy just imitated the data)"}, {"Yes", "No"})</f>
        <v>No</v>
      </c>
      <c r="O21" s="13" t="str">
        <f t="array" ref="O21">STRINGMAP(INDEX('Dataset Metadata'!P:P, MATCH(A21, 'Dataset Metadata'!C:C, 0)), {"Yes, at least some trajectories are sub-optimal", "No, all trajectories are ~optimal (i.e. I would be happy if a policy just imitated the data)"}, {"Yes", "No"})</f>
        <v>No</v>
      </c>
      <c r="P21" s="13" t="str">
        <f t="array" ref="P21">STRINGMAP(INDEX('Dataset Metadata'!Q:Q, MATCH(A21, 'Dataset Metadata'!C:C, 0)), {"Yes, at least some trajectories are sub-optimal", "No, all trajectories are ~optimal (i.e. I would be happy if a policy just imitated the data)"}, {"Yes", "No"})</f>
        <v>Yes</v>
      </c>
      <c r="Q21" s="5" t="str">
        <f t="array" ref="Q21">INDEX('Dataset Metadata'!V:V, MATCH(A21, 'Dataset Metadata'!C:C, 0))</f>
        <v>Table Top</v>
      </c>
      <c r="R21" s="13">
        <f t="array" ref="R21">INDEX('Dataset Metadata'!H:H, MATCH(A21, 'Dataset Metadata'!C:C, 0))</f>
        <v>10</v>
      </c>
      <c r="S21" s="23" t="s">
        <v>56</v>
      </c>
      <c r="T21" s="5" t="s">
        <v>57</v>
      </c>
      <c r="U21" s="5" t="str">
        <f>IFERROR(__xludf.DUMMYFUNCTION("INDEX(SPLIT(INDEX(SPLIT(T21, ""{""), 0, 2), "",""), 0, 1)"),"luo2023multistage")</f>
        <v>luo2023multistage</v>
      </c>
      <c r="V21" s="30" t="str">
        <f t="array" ref="V21">INDEX('Dataset Metadata'!X:X, MATCH(A21, 'Dataset Metadata'!C:C, 0))</f>
        <v>The robot routes cable through a number of tight-fitting clips mounted on the table.</v>
      </c>
    </row>
    <row r="22" ht="15.75" customHeight="1">
      <c r="A22" s="31" t="s">
        <v>58</v>
      </c>
      <c r="C22" s="25" t="s">
        <v>59</v>
      </c>
      <c r="D22" s="26" t="str">
        <f t="array" ref="D22">STRINGMAP(INDEX('Dataset Metadata'!F:F, MATCH(A22, 'Dataset Metadata'!C:C, 0)), {"Default gripper that the robot shipped with", "dummy"}, {"Default", "dummy"})</f>
        <v>Default</v>
      </c>
      <c r="E22" s="27">
        <v>2144.0</v>
      </c>
      <c r="F22" s="8">
        <v>45.39</v>
      </c>
      <c r="G22" s="28" t="str">
        <f t="array" ref="G22">INDEX('Dataset Metadata'!D:D, MATCH(A22, 'Dataset Metadata'!C:C, 0))</f>
        <v>Single Arm</v>
      </c>
      <c r="H22" s="26" t="str">
        <f t="array" ref="H22">STRINGMAP(INDEX('Dataset Metadata'!G:G, MATCH(A22, 'Dataset Metadata'!C:C, 0)), {"Task space (ie EEF) position control", "Task space (ie EEF) velocity control", "Joint position control", "Joint velocity control"}, {"EEF Position", "EEF velocity", "Joint position", "Joint velocity"})</f>
        <v>EEF Position</v>
      </c>
      <c r="I22" s="28">
        <f t="array" ref="I22">SUM(INDEX('Dataset Metadata'!J:J, MATCH(A22, 'Dataset Metadata'!C:C, 0)), INDEX('Dataset Metadata'!L:L, MATCH(A22, 'Dataset Metadata'!C:C, 0)), INDEX('Dataset Metadata'!N:N, MATCH(A22, 'Dataset Metadata'!C:C, 0)))</f>
        <v>2</v>
      </c>
      <c r="J22" s="13">
        <f t="array" ref="J22">SUM(INDEX('Dataset Metadata'!K:K, MATCH(A22, 'Dataset Metadata'!C:C, 0)), INDEX('Dataset Metadata'!M:M, MATCH(A22, 'Dataset Metadata'!C:C, 0)), INDEX('Dataset Metadata'!O:O, MATCH(A22, 'Dataset Metadata'!C:C, 0)))</f>
        <v>1</v>
      </c>
      <c r="K22" s="13">
        <f t="array" ref="K22">SUM(INDEX('Dataset Metadata'!N:N, MATCH(A22, 'Dataset Metadata'!C:C, 0)), INDEX('Dataset Metadata'!O:O, MATCH(A22, 'Dataset Metadata'!C:C, 0)))</f>
        <v>0</v>
      </c>
      <c r="L22" s="13" t="str">
        <f t="array" ref="L22">STRINGMAP(INDEX('Dataset Metadata'!R:R, MATCH(A22, 'Dataset Metadata'!C:C, 0)), {"Scripted / templated language (i.e. one of a limited number of values)", "Dummy value (i.e. same value for all trajectories)", "Natural Language (i.e. annotated by humans using natural language)"}, {"Templated", "None", "Natural"})</f>
        <v>Templated</v>
      </c>
      <c r="M22" s="5" t="str">
        <f t="array" ref="M22">STRINGMAP(INDEX('Dataset Metadata'!T:T, MATCH(A22,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2" s="13" t="str">
        <f t="array" ref="N22">STRINGMAP(INDEX('Dataset Metadata'!U:U, MATCH(A22, 'Dataset Metadata'!C:C, 0)), {"Yes, at least some trajectories are sub-optimal", "No, all trajectories are ~optimal (i.e. I would be happy if a policy just imitated the data)"}, {"Yes", "No"})</f>
        <v>No</v>
      </c>
      <c r="O22" s="13" t="str">
        <f t="array" ref="O22">STRINGMAP(INDEX('Dataset Metadata'!P:P, MATCH(A22, 'Dataset Metadata'!C:C, 0)), {"Yes, at least some trajectories are sub-optimal", "No, all trajectories are ~optimal (i.e. I would be happy if a policy just imitated the data)"}, {"Yes", "No"})</f>
        <v>No</v>
      </c>
      <c r="P22" s="13" t="str">
        <f t="array" ref="P22">STRINGMAP(INDEX('Dataset Metadata'!Q:Q, MATCH(A22, 'Dataset Metadata'!C:C, 0)), {"Yes, at least some trajectories are sub-optimal", "No, all trajectories are ~optimal (i.e. I would be happy if a policy just imitated the data)"}, {"Yes", "No"})</f>
        <v>Yes</v>
      </c>
      <c r="Q22" s="5" t="str">
        <f t="array" ref="Q22">INDEX('Dataset Metadata'!V:V, MATCH(A22, 'Dataset Metadata'!C:C, 0))</f>
        <v>Table Top</v>
      </c>
      <c r="R22" s="13">
        <f t="array" ref="R22">INDEX('Dataset Metadata'!H:H, MATCH(A22, 'Dataset Metadata'!C:C, 0))</f>
        <v>10</v>
      </c>
      <c r="S22" s="23" t="s">
        <v>60</v>
      </c>
      <c r="T22" s="5" t="s">
        <v>61</v>
      </c>
      <c r="U22" s="5" t="str">
        <f>IFERROR(__xludf.DUMMYFUNCTION("INDEX(SPLIT(INDEX(SPLIT(T22, ""{""), 0, 2), "",""), 0, 1)"),"mandlekar2019scaling")</f>
        <v>mandlekar2019scaling</v>
      </c>
      <c r="V22" s="30" t="str">
        <f t="array" ref="V22">INDEX('Dataset Metadata'!X:X, MATCH(A22, 'Dataset Metadata'!C:C, 0))</f>
        <v>Sawyer robots flattens laundry, builds towers from bowls and searches objects.</v>
      </c>
    </row>
    <row r="23" ht="15.75" customHeight="1">
      <c r="A23" s="31" t="s">
        <v>62</v>
      </c>
      <c r="C23" s="25" t="s">
        <v>63</v>
      </c>
      <c r="D23" s="26" t="str">
        <f t="array" ref="D23">STRINGMAP(INDEX('Dataset Metadata'!F:F, MATCH(A23, 'Dataset Metadata'!C:C, 0)), {"Default gripper that the robot shipped with", "dummy"}, {"Default", "dummy"})</f>
        <v>Default</v>
      </c>
      <c r="E23" s="27">
        <v>435.0</v>
      </c>
      <c r="F23" s="8">
        <v>7.12</v>
      </c>
      <c r="G23" s="28" t="str">
        <f t="array" ref="G23">INDEX('Dataset Metadata'!D:D, MATCH(A23, 'Dataset Metadata'!C:C, 0))</f>
        <v>Mobile Manipulator</v>
      </c>
      <c r="H23" s="26" t="str">
        <f t="array" ref="H23">STRINGMAP(INDEX('Dataset Metadata'!G:G, MATCH(A23, 'Dataset Metadata'!C:C, 0)), {"Task space (ie EEF) position control", "Task space (ie EEF) velocity control", "Joint position control", "Joint velocity control"}, {"EEF Position", "EEF velocity", "Joint position", "Joint velocity"})</f>
        <v>EEF Position</v>
      </c>
      <c r="I23" s="28">
        <f t="array" ref="I23">SUM(INDEX('Dataset Metadata'!J:J, MATCH(A23, 'Dataset Metadata'!C:C, 0)), INDEX('Dataset Metadata'!L:L, MATCH(A23, 'Dataset Metadata'!C:C, 0)), INDEX('Dataset Metadata'!N:N, MATCH(A23, 'Dataset Metadata'!C:C, 0)))</f>
        <v>1</v>
      </c>
      <c r="J23" s="13">
        <f t="array" ref="J23">SUM(INDEX('Dataset Metadata'!K:K, MATCH(A23, 'Dataset Metadata'!C:C, 0)), INDEX('Dataset Metadata'!M:M, MATCH(A23, 'Dataset Metadata'!C:C, 0)), INDEX('Dataset Metadata'!O:O, MATCH(A23, 'Dataset Metadata'!C:C, 0)))</f>
        <v>0</v>
      </c>
      <c r="K23" s="13">
        <f t="array" ref="K23">SUM(INDEX('Dataset Metadata'!N:N, MATCH(A23, 'Dataset Metadata'!C:C, 0)), INDEX('Dataset Metadata'!O:O, MATCH(A23, 'Dataset Metadata'!C:C, 0)))</f>
        <v>1</v>
      </c>
      <c r="L23" s="13" t="str">
        <f t="array" ref="L23">STRINGMAP(INDEX('Dataset Metadata'!R:R, MATCH(A23, 'Dataset Metadata'!C:C, 0)), {"Scripted / templated language (i.e. one of a limited number of values)", "Dummy value (i.e. same value for all trajectories)", "Natural Language (i.e. annotated by humans using natural language)"}, {"Templated", "None", "Natural"})</f>
        <v>None</v>
      </c>
      <c r="M23" s="5" t="str">
        <f t="array" ref="M23">STRINGMAP(INDEX('Dataset Metadata'!T:T, MATCH(A23,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23" s="13" t="str">
        <f t="array" ref="N23">STRINGMAP(INDEX('Dataset Metadata'!U:U, MATCH(A23, 'Dataset Metadata'!C:C, 0)), {"Yes, at least some trajectories are sub-optimal", "No, all trajectories are ~optimal (i.e. I would be happy if a policy just imitated the data)"}, {"Yes", "No"})</f>
        <v>Yes</v>
      </c>
      <c r="O23" s="13" t="str">
        <f t="array" ref="O23">STRINGMAP(INDEX('Dataset Metadata'!P:P, MATCH(A23, 'Dataset Metadata'!C:C, 0)), {"Yes, at least some trajectories are sub-optimal", "No, all trajectories are ~optimal (i.e. I would be happy if a policy just imitated the data)"}, {"Yes", "No"})</f>
        <v>Yes</v>
      </c>
      <c r="P23" s="13" t="str">
        <f t="array" ref="P23">STRINGMAP(INDEX('Dataset Metadata'!Q:Q, MATCH(A23, 'Dataset Metadata'!C:C, 0)), {"Yes, at least some trajectories are sub-optimal", "No, all trajectories are ~optimal (i.e. I would be happy if a policy just imitated the data)"}, {"Yes", "No"})</f>
        <v>No</v>
      </c>
      <c r="Q23" s="5" t="str">
        <f t="array" ref="Q23">INDEX('Dataset Metadata'!V:V, MATCH(A23, 'Dataset Metadata'!C:C, 0))</f>
        <v>Kitchen (also toy kitchen), Other Household environments</v>
      </c>
      <c r="R23" s="13">
        <f t="array" ref="R23">INDEX('Dataset Metadata'!H:H, MATCH(A23, 'Dataset Metadata'!C:C, 0))</f>
        <v>3</v>
      </c>
      <c r="S23" s="23" t="s">
        <v>64</v>
      </c>
      <c r="T23" s="5" t="s">
        <v>65</v>
      </c>
      <c r="U23" s="5" t="str">
        <f>IFERROR(__xludf.DUMMYFUNCTION("INDEX(SPLIT(INDEX(SPLIT(T23, ""{""), 0, 2), "",""), 0, 1)"),"pari2021surprising")</f>
        <v>pari2021surprising</v>
      </c>
      <c r="V23" s="30" t="str">
        <f t="array" ref="V23">INDEX('Dataset Metadata'!X:X, MATCH(A23, 'Dataset Metadata'!C:C, 0))</f>
        <v>The robot opens cabinet doors for a variety of cabinets.</v>
      </c>
    </row>
    <row r="24" ht="15.75" customHeight="1">
      <c r="A24" s="31" t="s">
        <v>66</v>
      </c>
      <c r="C24" s="25" t="s">
        <v>47</v>
      </c>
      <c r="D24" s="26" t="str">
        <f t="array" ref="D24">STRINGMAP(INDEX('Dataset Metadata'!F:F, MATCH(A24, 'Dataset Metadata'!C:C, 0)), {"Default gripper that the robot shipped with", "dummy"}, {"Default", "dummy"})</f>
        <v>Default</v>
      </c>
      <c r="E24" s="27">
        <v>135.0</v>
      </c>
      <c r="F24" s="8">
        <v>10.4</v>
      </c>
      <c r="G24" s="28" t="str">
        <f t="array" ref="G24">INDEX('Dataset Metadata'!D:D, MATCH(A24, 'Dataset Metadata'!C:C, 0))</f>
        <v>Single Arm</v>
      </c>
      <c r="H24" s="26" t="str">
        <f t="array" ref="H24">STRINGMAP(INDEX('Dataset Metadata'!G:G, MATCH(A24, 'Dataset Metadata'!C:C, 0)), {"Task space (ie EEF) position control", "Task space (ie EEF) velocity control", "Joint position control", "Joint velocity control"}, {"EEF Position", "EEF velocity", "Joint position", "Joint velocity"})</f>
        <v>EEF Position</v>
      </c>
      <c r="I24" s="28">
        <f t="array" ref="I24">SUM(INDEX('Dataset Metadata'!J:J, MATCH(A24, 'Dataset Metadata'!C:C, 0)), INDEX('Dataset Metadata'!L:L, MATCH(A24, 'Dataset Metadata'!C:C, 0)), INDEX('Dataset Metadata'!N:N, MATCH(A24, 'Dataset Metadata'!C:C, 0)))</f>
        <v>2</v>
      </c>
      <c r="J24" s="13">
        <f t="array" ref="J24">SUM(INDEX('Dataset Metadata'!K:K, MATCH(A24, 'Dataset Metadata'!C:C, 0)), INDEX('Dataset Metadata'!M:M, MATCH(A24, 'Dataset Metadata'!C:C, 0)), INDEX('Dataset Metadata'!O:O, MATCH(A24, 'Dataset Metadata'!C:C, 0)))</f>
        <v>0</v>
      </c>
      <c r="K24" s="13">
        <f t="array" ref="K24">SUM(INDEX('Dataset Metadata'!N:N, MATCH(A24, 'Dataset Metadata'!C:C, 0)), INDEX('Dataset Metadata'!O:O, MATCH(A24, 'Dataset Metadata'!C:C, 0)))</f>
        <v>1</v>
      </c>
      <c r="L24" s="13" t="str">
        <f t="array" ref="L24">STRINGMAP(INDEX('Dataset Metadata'!R:R, MATCH(A24, 'Dataset Metadata'!C:C, 0)), {"Scripted / templated language (i.e. one of a limited number of values)", "Dummy value (i.e. same value for all trajectories)", "Natural Language (i.e. annotated by humans using natural language)"}, {"Templated", "None", "Natural"})</f>
        <v>Templated</v>
      </c>
      <c r="M24" s="5" t="str">
        <f t="array" ref="M24">STRINGMAP(INDEX('Dataset Metadata'!T:T, MATCH(A24,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4" s="13" t="str">
        <f t="array" ref="N24">STRINGMAP(INDEX('Dataset Metadata'!U:U, MATCH(A24, 'Dataset Metadata'!C:C, 0)), {"Yes, at least some trajectories are sub-optimal", "No, all trajectories are ~optimal (i.e. I would be happy if a policy just imitated the data)"}, {"Yes", "No"})</f>
        <v>No</v>
      </c>
      <c r="O24" s="13" t="str">
        <f t="array" ref="O24">STRINGMAP(INDEX('Dataset Metadata'!P:P, MATCH(A24, 'Dataset Metadata'!C:C, 0)), {"Yes, at least some trajectories are sub-optimal", "No, all trajectories are ~optimal (i.e. I would be happy if a policy just imitated the data)"}, {"Yes", "No"})</f>
        <v>No</v>
      </c>
      <c r="P24" s="13" t="str">
        <f t="array" ref="P24">STRINGMAP(INDEX('Dataset Metadata'!Q:Q, MATCH(A24, 'Dataset Metadata'!C:C, 0)), {"Yes, at least some trajectories are sub-optimal", "No, all trajectories are ~optimal (i.e. I would be happy if a policy just imitated the data)"}, {"Yes", "No"})</f>
        <v>Yes</v>
      </c>
      <c r="Q24" s="5" t="str">
        <f t="array" ref="Q24">INDEX('Dataset Metadata'!V:V, MATCH(A24, 'Dataset Metadata'!C:C, 0))</f>
        <v>Table Top</v>
      </c>
      <c r="R24" s="13">
        <f t="array" ref="R24">INDEX('Dataset Metadata'!H:H, MATCH(A24, 'Dataset Metadata'!C:C, 0))</f>
        <v>20</v>
      </c>
      <c r="S24" s="23" t="s">
        <v>67</v>
      </c>
      <c r="T24" s="5" t="s">
        <v>68</v>
      </c>
      <c r="U24" s="5" t="str">
        <f>IFERROR(__xludf.DUMMYFUNCTION("INDEX(SPLIT(INDEX(SPLIT(T24, ""{""), 0, 2), "",""), 0, 1)"),"zhu2022viola")</f>
        <v>zhu2022viola</v>
      </c>
      <c r="V24" s="30" t="str">
        <f t="array" ref="V24">INDEX('Dataset Metadata'!X:X, MATCH(A24, 'Dataset Metadata'!C:C, 0))</f>
        <v>The robot performs various household-like tasks, such as setting up the table, or making coffee using a coffee machine. </v>
      </c>
    </row>
    <row r="25" ht="15.75" customHeight="1">
      <c r="A25" s="31" t="s">
        <v>69</v>
      </c>
      <c r="C25" s="25" t="s">
        <v>70</v>
      </c>
      <c r="D25" s="26" t="str">
        <f t="array" ref="D25">STRINGMAP(INDEX('Dataset Metadata'!F:F, MATCH(A25, 'Dataset Metadata'!C:C, 0)), {"Default gripper that the robot shipped with", "dummy"}, {"Default", "dummy"})</f>
        <v>Robotiq 2F-85</v>
      </c>
      <c r="E25" s="27">
        <v>896.0</v>
      </c>
      <c r="F25" s="8">
        <v>76.39</v>
      </c>
      <c r="G25" s="28" t="str">
        <f t="array" ref="G25">INDEX('Dataset Metadata'!D:D, MATCH(A25, 'Dataset Metadata'!C:C, 0))</f>
        <v>Single Arm</v>
      </c>
      <c r="H25" s="26" t="str">
        <f t="array" ref="H25">STRINGMAP(INDEX('Dataset Metadata'!G:G, MATCH(A25, 'Dataset Metadata'!C:C, 0)), {"Task space (ie EEF) position control", "Task space (ie EEF) velocity control", "Joint position control", "Joint velocity control"}, {"EEF Position", "EEF velocity", "Joint position", "Joint velocity"})</f>
        <v>EEF Position</v>
      </c>
      <c r="I25" s="28">
        <f t="array" ref="I25">SUM(INDEX('Dataset Metadata'!J:J, MATCH(A25, 'Dataset Metadata'!C:C, 0)), INDEX('Dataset Metadata'!L:L, MATCH(A25, 'Dataset Metadata'!C:C, 0)), INDEX('Dataset Metadata'!N:N, MATCH(A25, 'Dataset Metadata'!C:C, 0)))</f>
        <v>2</v>
      </c>
      <c r="J25" s="13">
        <f t="array" ref="J25">SUM(INDEX('Dataset Metadata'!K:K, MATCH(A25, 'Dataset Metadata'!C:C, 0)), INDEX('Dataset Metadata'!M:M, MATCH(A25, 'Dataset Metadata'!C:C, 0)), INDEX('Dataset Metadata'!O:O, MATCH(A25, 'Dataset Metadata'!C:C, 0)))</f>
        <v>1</v>
      </c>
      <c r="K25" s="13">
        <f t="array" ref="K25">SUM(INDEX('Dataset Metadata'!N:N, MATCH(A25, 'Dataset Metadata'!C:C, 0)), INDEX('Dataset Metadata'!O:O, MATCH(A25, 'Dataset Metadata'!C:C, 0)))</f>
        <v>1</v>
      </c>
      <c r="L25" s="8" t="s">
        <v>71</v>
      </c>
      <c r="M25" s="5" t="str">
        <f t="array" ref="M25">STRINGMAP(INDEX('Dataset Metadata'!T:T, MATCH(A25,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25" s="13" t="str">
        <f t="array" ref="N25">STRINGMAP(INDEX('Dataset Metadata'!U:U, MATCH(A25, 'Dataset Metadata'!C:C, 0)), {"Yes, at least some trajectories are sub-optimal", "No, all trajectories are ~optimal (i.e. I would be happy if a policy just imitated the data)"}, {"Yes", "No"})</f>
        <v>No</v>
      </c>
      <c r="O25" s="13" t="str">
        <f t="array" ref="O25">STRINGMAP(INDEX('Dataset Metadata'!P:P, MATCH(A25, 'Dataset Metadata'!C:C, 0)), {"Yes, at least some trajectories are sub-optimal", "No, all trajectories are ~optimal (i.e. I would be happy if a policy just imitated the data)"}, {"Yes", "No"})</f>
        <v>No</v>
      </c>
      <c r="P25" s="13" t="str">
        <f t="array" ref="P25">STRINGMAP(INDEX('Dataset Metadata'!Q:Q, MATCH(A25, 'Dataset Metadata'!C:C, 0)), {"Yes, at least some trajectories are sub-optimal", "No, all trajectories are ~optimal (i.e. I would be happy if a policy just imitated the data)"}, {"Yes", "No"})</f>
        <v>Yes</v>
      </c>
      <c r="Q25" s="5" t="str">
        <f t="array" ref="Q25">INDEX('Dataset Metadata'!V:V, MATCH(A25, 'Dataset Metadata'!C:C, 0))</f>
        <v>Table Top</v>
      </c>
      <c r="R25" s="13">
        <f t="array" ref="R25">INDEX('Dataset Metadata'!H:H, MATCH(A25, 'Dataset Metadata'!C:C, 0))</f>
        <v>5</v>
      </c>
      <c r="S25" s="23" t="s">
        <v>72</v>
      </c>
      <c r="T25" s="5" t="s">
        <v>73</v>
      </c>
      <c r="U25" s="5" t="str">
        <f>IFERROR(__xludf.DUMMYFUNCTION("INDEX(SPLIT(INDEX(SPLIT(T25, ""{""), 0, 2), "",""), 0, 1)"),"BerkeleyUR5Website")</f>
        <v>BerkeleyUR5Website</v>
      </c>
      <c r="V25" s="30" t="str">
        <f t="array" ref="V25">INDEX('Dataset Metadata'!X:X, MATCH(A25, 'Dataset Metadata'!C:C, 0))</f>
        <v>The data consists of 4 robot manipulation tasks: simple pick-and-place of a stuffed animal between containers, sweeping a cloth, stacking cups, and a more difficult pick-and-place of a bottle that requires precise grasp and 6DOF rotation</v>
      </c>
    </row>
    <row r="26" ht="15.75" customHeight="1">
      <c r="A26" s="31" t="s">
        <v>74</v>
      </c>
      <c r="C26" s="25" t="s">
        <v>47</v>
      </c>
      <c r="D26" s="26" t="str">
        <f t="array" ref="D26">STRINGMAP(INDEX('Dataset Metadata'!F:F, MATCH(A26, 'Dataset Metadata'!C:C, 0)), {"Default gripper that the robot shipped with", "dummy"}, {"Default", "dummy"})</f>
        <v>Default</v>
      </c>
      <c r="E26" s="27">
        <v>901.0</v>
      </c>
      <c r="F26" s="8">
        <v>127.66</v>
      </c>
      <c r="G26" s="28" t="str">
        <f t="array" ref="G26">INDEX('Dataset Metadata'!D:D, MATCH(A26, 'Dataset Metadata'!C:C, 0))</f>
        <v>Single Arm</v>
      </c>
      <c r="H26" s="26" t="str">
        <f t="array" ref="H26">STRINGMAP(INDEX('Dataset Metadata'!G:G, MATCH(A26, 'Dataset Metadata'!C:C, 0)), {"Task space (ie EEF) position control", "Task space (ie EEF) velocity control", "Joint position control", "Joint velocity control"}, {"EEF Position", "EEF velocity", "Joint position", "Joint velocity"})</f>
        <v>Joint position</v>
      </c>
      <c r="I26" s="28">
        <f t="array" ref="I26">SUM(INDEX('Dataset Metadata'!J:J, MATCH(A26, 'Dataset Metadata'!C:C, 0)), INDEX('Dataset Metadata'!L:L, MATCH(A26, 'Dataset Metadata'!C:C, 0)), INDEX('Dataset Metadata'!N:N, MATCH(A26, 'Dataset Metadata'!C:C, 0)))</f>
        <v>1</v>
      </c>
      <c r="J26" s="13">
        <f t="array" ref="J26">SUM(INDEX('Dataset Metadata'!K:K, MATCH(A26, 'Dataset Metadata'!C:C, 0)), INDEX('Dataset Metadata'!M:M, MATCH(A26, 'Dataset Metadata'!C:C, 0)), INDEX('Dataset Metadata'!O:O, MATCH(A26, 'Dataset Metadata'!C:C, 0)))</f>
        <v>0</v>
      </c>
      <c r="K26" s="13">
        <f t="array" ref="K26">SUM(INDEX('Dataset Metadata'!N:N, MATCH(A26, 'Dataset Metadata'!C:C, 0)), INDEX('Dataset Metadata'!O:O, MATCH(A26, 'Dataset Metadata'!C:C, 0)))</f>
        <v>0</v>
      </c>
      <c r="L26" s="13" t="str">
        <f t="array" ref="L26">STRINGMAP(INDEX('Dataset Metadata'!R:R, MATCH(A26, 'Dataset Metadata'!C:C, 0)), {"Scripted / templated language (i.e. one of a limited number of values)", "Dummy value (i.e. same value for all trajectories)", "Natural Language (i.e. annotated by humans using natural language)"}, {"Templated", "None", "Natural"})</f>
        <v>None</v>
      </c>
      <c r="M26" s="5" t="str">
        <f t="array" ref="M26">STRINGMAP(INDEX('Dataset Metadata'!T:T, MATCH(A26,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The dataset is collected in 3 ways: Human teleoperation -- VR Teleop, trained state-based BC policies, and trajectory replay with noise</v>
      </c>
      <c r="N26" s="13" t="str">
        <f t="array" ref="N26">STRINGMAP(INDEX('Dataset Metadata'!U:U, MATCH(A26, 'Dataset Metadata'!C:C, 0)), {"Yes, at least some trajectories are sub-optimal", "No, all trajectories are ~optimal (i.e. I would be happy if a policy just imitated the data)"}, {"Yes", "No"})</f>
        <v>Yes</v>
      </c>
      <c r="O26" s="13" t="str">
        <f t="array" ref="O26">STRINGMAP(INDEX('Dataset Metadata'!P:P, MATCH(A26, 'Dataset Metadata'!C:C, 0)), {"Yes, at least some trajectories are sub-optimal", "No, all trajectories are ~optimal (i.e. I would be happy if a policy just imitated the data)"}, {"Yes", "No"})</f>
        <v>No</v>
      </c>
      <c r="P26" s="13" t="str">
        <f t="array" ref="P26">STRINGMAP(INDEX('Dataset Metadata'!Q:Q, MATCH(A26, 'Dataset Metadata'!C:C, 0)), {"Yes, at least some trajectories are sub-optimal", "No, all trajectories are ~optimal (i.e. I would be happy if a policy just imitated the data)"}, {"Yes", "No"})</f>
        <v>Yes</v>
      </c>
      <c r="Q26" s="5" t="str">
        <f t="array" ref="Q26">INDEX('Dataset Metadata'!V:V, MATCH(A26, 'Dataset Metadata'!C:C, 0))</f>
        <v>Table Top</v>
      </c>
      <c r="R26" s="13">
        <f t="array" ref="R26">INDEX('Dataset Metadata'!H:H, MATCH(A26, 'Dataset Metadata'!C:C, 0))</f>
        <v>30</v>
      </c>
      <c r="S26" s="23" t="s">
        <v>75</v>
      </c>
      <c r="T26" s="5" t="s">
        <v>76</v>
      </c>
      <c r="U26" s="5" t="str">
        <f>IFERROR(__xludf.DUMMYFUNCTION("INDEX(SPLIT(INDEX(SPLIT(T26, ""{""), 0, 2), "",""), 0, 1)"),"zhou2023train")</f>
        <v>zhou2023train</v>
      </c>
      <c r="V26" s="30" t="str">
        <f t="array" ref="V26">INDEX('Dataset Metadata'!X:X, MATCH(A26, 'Dataset Metadata'!C:C, 0))</f>
        <v>The TOTO Benchmark Dataset contains trajectories of two tasks: scooping and pouring. For scooping, the objective is to scoop material from a bowl into the spoon. For pouring, the goal is to pour some material into a target cup on the table. </v>
      </c>
    </row>
    <row r="27" ht="15.75" customHeight="1">
      <c r="A27" s="31" t="s">
        <v>77</v>
      </c>
      <c r="C27" s="25" t="s">
        <v>78</v>
      </c>
      <c r="D27" s="26" t="str">
        <f t="array" ref="D27">STRINGMAP(INDEX('Dataset Metadata'!F:F, MATCH(A27, 'Dataset Metadata'!C:C, 0)), {"Default gripper that the robot shipped with", "dummy"}, {"Default", "dummy"})</f>
        <v>Stick for pushing</v>
      </c>
      <c r="E27" s="27">
        <v>442226.0</v>
      </c>
      <c r="F27" s="8">
        <v>399.22</v>
      </c>
      <c r="G27" s="28" t="str">
        <f t="array" ref="G27">INDEX('Dataset Metadata'!D:D, MATCH(A27, 'Dataset Metadata'!C:C, 0))</f>
        <v>Single Arm</v>
      </c>
      <c r="H27" s="26" t="str">
        <f t="array" ref="H27">STRINGMAP(INDEX('Dataset Metadata'!G:G, MATCH(A27, 'Dataset Metadata'!C:C, 0)), {"Task space (ie EEF) position control", "Task space (ie EEF) velocity control", "Joint position control", "Joint velocity control"}, {"EEF Position", "EEF velocity", "Joint position", "Joint velocity"})</f>
        <v>EEF Position</v>
      </c>
      <c r="I27" s="28">
        <f t="array" ref="I27">SUM(INDEX('Dataset Metadata'!J:J, MATCH(A27, 'Dataset Metadata'!C:C, 0)), INDEX('Dataset Metadata'!L:L, MATCH(A27, 'Dataset Metadata'!C:C, 0)), INDEX('Dataset Metadata'!N:N, MATCH(A27, 'Dataset Metadata'!C:C, 0)))</f>
        <v>1</v>
      </c>
      <c r="J27" s="13">
        <f t="array" ref="J27">SUM(INDEX('Dataset Metadata'!K:K, MATCH(A27, 'Dataset Metadata'!C:C, 0)), INDEX('Dataset Metadata'!M:M, MATCH(A27, 'Dataset Metadata'!C:C, 0)), INDEX('Dataset Metadata'!O:O, MATCH(A27, 'Dataset Metadata'!C:C, 0)))</f>
        <v>0</v>
      </c>
      <c r="K27" s="13">
        <f t="array" ref="K27">SUM(INDEX('Dataset Metadata'!N:N, MATCH(A27, 'Dataset Metadata'!C:C, 0)), INDEX('Dataset Metadata'!O:O, MATCH(A27, 'Dataset Metadata'!C:C, 0)))</f>
        <v>0</v>
      </c>
      <c r="L27" s="13" t="str">
        <f t="array" ref="L27">STRINGMAP(INDEX('Dataset Metadata'!R:R, MATCH(A27, 'Dataset Metadata'!C:C, 0)), {"Scripted / templated language (i.e. one of a limited number of values)", "Dummy value (i.e. same value for all trajectories)", "Natural Language (i.e. annotated by humans using natural language)"}, {"Templated", "None", "Natural"})</f>
        <v>Natural</v>
      </c>
      <c r="M27" s="5" t="str">
        <f t="array" ref="M27">STRINGMAP(INDEX('Dataset Metadata'!T:T, MATCH(A27,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7" s="13" t="str">
        <f t="array" ref="N27">STRINGMAP(INDEX('Dataset Metadata'!U:U, MATCH(A27, 'Dataset Metadata'!C:C, 0)), {"Yes, at least some trajectories are sub-optimal", "No, all trajectories are ~optimal (i.e. I would be happy if a policy just imitated the data)"}, {"Yes", "No"})</f>
        <v>No</v>
      </c>
      <c r="O27" s="13" t="str">
        <f t="array" ref="O27">STRINGMAP(INDEX('Dataset Metadata'!P:P, MATCH(A27, 'Dataset Metadata'!C:C, 0)), {"Yes, at least some trajectories are sub-optimal", "No, all trajectories are ~optimal (i.e. I would be happy if a policy just imitated the data)"}, {"Yes", "No"})</f>
        <v>No</v>
      </c>
      <c r="P27" s="13" t="str">
        <f t="array" ref="P27">STRINGMAP(INDEX('Dataset Metadata'!Q:Q, MATCH(A27, 'Dataset Metadata'!C:C, 0)), {"Yes, at least some trajectories are sub-optimal", "No, all trajectories are ~optimal (i.e. I would be happy if a policy just imitated the data)"}, {"Yes", "No"})</f>
        <v>Yes</v>
      </c>
      <c r="Q27" s="5" t="str">
        <f t="array" ref="Q27">INDEX('Dataset Metadata'!V:V, MATCH(A27, 'Dataset Metadata'!C:C, 0))</f>
        <v>Table Top</v>
      </c>
      <c r="R27" s="13">
        <f t="array" ref="R27">INDEX('Dataset Metadata'!H:H, MATCH(A27, 'Dataset Metadata'!C:C, 0))</f>
        <v>10</v>
      </c>
      <c r="S27" s="23" t="s">
        <v>79</v>
      </c>
      <c r="T27" s="5" t="s">
        <v>80</v>
      </c>
      <c r="U27" s="5" t="str">
        <f>IFERROR(__xludf.DUMMYFUNCTION("INDEX(SPLIT(INDEX(SPLIT(T27, ""{""), 0, 2), "",""), 0, 1)"),"lynch2023interactive")</f>
        <v>lynch2023interactive</v>
      </c>
      <c r="V27" s="30" t="str">
        <f t="array" ref="V27">INDEX('Dataset Metadata'!X:X, MATCH(A27, 'Dataset Metadata'!C:C, 0))</f>
        <v>Robot pushed blocks of different geometric shapes on table top.</v>
      </c>
    </row>
    <row r="28" ht="15.75" customHeight="1">
      <c r="A28" s="31" t="s">
        <v>81</v>
      </c>
      <c r="C28" s="25" t="s">
        <v>70</v>
      </c>
      <c r="D28" s="26" t="str">
        <f t="array" ref="D28">STRINGMAP(INDEX('Dataset Metadata'!F:F, MATCH(A28, 'Dataset Metadata'!C:C, 0)), {"Default gripper that the robot shipped with", "dummy"}, {"Default", "dummy"})</f>
        <v>3D printed stick</v>
      </c>
      <c r="E28" s="27">
        <v>122.0</v>
      </c>
      <c r="F28" s="8">
        <v>2.8</v>
      </c>
      <c r="G28" s="28" t="str">
        <f t="array" ref="G28">INDEX('Dataset Metadata'!D:D, MATCH(A28, 'Dataset Metadata'!C:C, 0))</f>
        <v>Single Arm</v>
      </c>
      <c r="H28" s="26" t="str">
        <f t="array" ref="H28">STRINGMAP(INDEX('Dataset Metadata'!G:G, MATCH(A28, 'Dataset Metadata'!C:C, 0)), {"Task space (ie EEF) position control", "Task space (ie EEF) velocity control", "Joint position control", "Joint velocity control"}, {"EEF Position", "EEF velocity", "Joint position", "Joint velocity"})</f>
        <v>EEF Position</v>
      </c>
      <c r="I28" s="28">
        <f t="array" ref="I28">SUM(INDEX('Dataset Metadata'!J:J, MATCH(A28, 'Dataset Metadata'!C:C, 0)), INDEX('Dataset Metadata'!L:L, MATCH(A28, 'Dataset Metadata'!C:C, 0)), INDEX('Dataset Metadata'!N:N, MATCH(A28, 'Dataset Metadata'!C:C, 0)))</f>
        <v>5</v>
      </c>
      <c r="J28" s="13">
        <f t="array" ref="J28">SUM(INDEX('Dataset Metadata'!K:K, MATCH(A28, 'Dataset Metadata'!C:C, 0)), INDEX('Dataset Metadata'!M:M, MATCH(A28, 'Dataset Metadata'!C:C, 0)), INDEX('Dataset Metadata'!O:O, MATCH(A28, 'Dataset Metadata'!C:C, 0)))</f>
        <v>0</v>
      </c>
      <c r="K28" s="13">
        <f t="array" ref="K28">SUM(INDEX('Dataset Metadata'!N:N, MATCH(A28, 'Dataset Metadata'!C:C, 0)), INDEX('Dataset Metadata'!O:O, MATCH(A28, 'Dataset Metadata'!C:C, 0)))</f>
        <v>1</v>
      </c>
      <c r="L28" s="13" t="str">
        <f t="array" ref="L28">STRINGMAP(INDEX('Dataset Metadata'!R:R, MATCH(A28, 'Dataset Metadata'!C:C, 0)), {"Scripted / templated language (i.e. one of a limited number of values)", "Dummy value (i.e. same value for all trajectories)", "Natural Language (i.e. annotated by humans using natural language)"}, {"Templated", "None", "Natural"})</f>
        <v>None</v>
      </c>
      <c r="M28" s="5" t="str">
        <f t="array" ref="M28">STRINGMAP(INDEX('Dataset Metadata'!T:T, MATCH(A28,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28" s="13" t="str">
        <f t="array" ref="N28">STRINGMAP(INDEX('Dataset Metadata'!U:U, MATCH(A28, 'Dataset Metadata'!C:C, 0)), {"Yes, at least some trajectories are sub-optimal", "No, all trajectories are ~optimal (i.e. I would be happy if a policy just imitated the data)"}, {"Yes", "No"})</f>
        <v>No</v>
      </c>
      <c r="O28" s="13" t="str">
        <f t="array" ref="O28">STRINGMAP(INDEX('Dataset Metadata'!P:P, MATCH(A28, 'Dataset Metadata'!C:C, 0)), {"Yes, at least some trajectories are sub-optimal", "No, all trajectories are ~optimal (i.e. I would be happy if a policy just imitated the data)"}, {"Yes", "No"})</f>
        <v>No</v>
      </c>
      <c r="P28" s="13" t="str">
        <f t="array" ref="P28">STRINGMAP(INDEX('Dataset Metadata'!Q:Q, MATCH(A28, 'Dataset Metadata'!C:C, 0)), {"Yes, at least some trajectories are sub-optimal", "No, all trajectories are ~optimal (i.e. I would be happy if a policy just imitated the data)"}, {"Yes", "No"})</f>
        <v>Yes</v>
      </c>
      <c r="Q28" s="5" t="str">
        <f t="array" ref="Q28">INDEX('Dataset Metadata'!V:V, MATCH(A28, 'Dataset Metadata'!C:C, 0))</f>
        <v>Table Top</v>
      </c>
      <c r="R28" s="13">
        <f t="array" ref="R28">INDEX('Dataset Metadata'!H:H, MATCH(A28, 'Dataset Metadata'!C:C, 0))</f>
        <v>10</v>
      </c>
      <c r="S28" s="23" t="s">
        <v>82</v>
      </c>
      <c r="T28" s="5" t="s">
        <v>83</v>
      </c>
      <c r="U28" s="5" t="str">
        <f>IFERROR(__xludf.DUMMYFUNCTION("INDEX(SPLIT(INDEX(SPLIT(T28, ""{""), 0, 2), "",""), 0, 1)"),"chi2023diffusionpolicy")</f>
        <v>chi2023diffusionpolicy</v>
      </c>
      <c r="V28" s="30" t="str">
        <f t="array" ref="V28">INDEX('Dataset Metadata'!X:X, MATCH(A28, 'Dataset Metadata'!C:C, 0))</f>
        <v>The robot pushes a T-shaped block into a fixed goal pose, and then move to an fixed exit zone.</v>
      </c>
    </row>
    <row r="29" ht="15.75" customHeight="1">
      <c r="A29" s="31" t="s">
        <v>84</v>
      </c>
      <c r="C29" s="25" t="s">
        <v>39</v>
      </c>
      <c r="D29" s="26" t="str">
        <f t="array" ref="D29">STRINGMAP(INDEX('Dataset Metadata'!F:F, MATCH(A29, 'Dataset Metadata'!C:C, 0)), {"Default gripper that the robot shipped with", "dummy"}, {"Default", "dummy"})</f>
        <v/>
      </c>
      <c r="E29" s="27">
        <v>3000.0</v>
      </c>
      <c r="F29" s="8">
        <v>31.98</v>
      </c>
      <c r="G29" s="28" t="str">
        <f t="array" ref="G29">INDEX('Dataset Metadata'!D:D, MATCH(A29, 'Dataset Metadata'!C:C, 0))</f>
        <v>Single Arm</v>
      </c>
      <c r="H29" s="26" t="str">
        <f t="array" ref="H29">STRINGMAP(INDEX('Dataset Metadata'!G:G, MATCH(A29, 'Dataset Metadata'!C:C, 0)), {"Task space (ie EEF) position control", "Task space (ie EEF) velocity control", "Joint position control", "Joint velocity control"}, {"EEF Position", "EEF velocity", "Joint position", "Joint velocity"})</f>
        <v>EEF Position</v>
      </c>
      <c r="I29" s="28">
        <f t="array" ref="I29">SUM(INDEX('Dataset Metadata'!J:J, MATCH(A29, 'Dataset Metadata'!C:C, 0)), INDEX('Dataset Metadata'!L:L, MATCH(A29, 'Dataset Metadata'!C:C, 0)), INDEX('Dataset Metadata'!N:N, MATCH(A29, 'Dataset Metadata'!C:C, 0)))</f>
        <v>1</v>
      </c>
      <c r="J29" s="13">
        <f t="array" ref="J29">SUM(INDEX('Dataset Metadata'!K:K, MATCH(A29, 'Dataset Metadata'!C:C, 0)), INDEX('Dataset Metadata'!M:M, MATCH(A29, 'Dataset Metadata'!C:C, 0)), INDEX('Dataset Metadata'!O:O, MATCH(A29, 'Dataset Metadata'!C:C, 0)))</f>
        <v>0</v>
      </c>
      <c r="K29" s="13">
        <f t="array" ref="K29">SUM(INDEX('Dataset Metadata'!N:N, MATCH(A29, 'Dataset Metadata'!C:C, 0)), INDEX('Dataset Metadata'!O:O, MATCH(A29, 'Dataset Metadata'!C:C, 0)))</f>
        <v>0</v>
      </c>
      <c r="L29" s="13" t="str">
        <f t="array" ref="L29">STRINGMAP(INDEX('Dataset Metadata'!R:R, MATCH(A29, 'Dataset Metadata'!C:C, 0)), {"Scripted / templated language (i.e. one of a limited number of values)", "Dummy value (i.e. same value for all trajectories)", "Natural Language (i.e. annotated by humans using natural language)"}, {"Templated", "None", "Natural"})</f>
        <v>None</v>
      </c>
      <c r="M29" s="5" t="str">
        <f t="array" ref="M29">STRINGMAP(INDEX('Dataset Metadata'!T:T, MATCH(A29,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29" s="13" t="str">
        <f t="array" ref="N29">STRINGMAP(INDEX('Dataset Metadata'!U:U, MATCH(A29, 'Dataset Metadata'!C:C, 0)), {"Yes, at least some trajectories are sub-optimal", "No, all trajectories are ~optimal (i.e. I would be happy if a policy just imitated the data)"}, {"Yes", "No"})</f>
        <v>Yes</v>
      </c>
      <c r="O29" s="13" t="str">
        <f t="array" ref="O29">STRINGMAP(INDEX('Dataset Metadata'!P:P, MATCH(A29, 'Dataset Metadata'!C:C, 0)), {"Yes, at least some trajectories are sub-optimal", "No, all trajectories are ~optimal (i.e. I would be happy if a policy just imitated the data)"}, {"Yes", "No"})</f>
        <v>No</v>
      </c>
      <c r="P29" s="13" t="str">
        <f t="array" ref="P29">STRINGMAP(INDEX('Dataset Metadata'!Q:Q, MATCH(A29, 'Dataset Metadata'!C:C, 0)), {"Yes, at least some trajectories are sub-optimal", "No, all trajectories are ~optimal (i.e. I would be happy if a policy just imitated the data)"}, {"Yes", "No"})</f>
        <v>Yes</v>
      </c>
      <c r="Q29" s="5" t="str">
        <f t="array" ref="Q29">INDEX('Dataset Metadata'!V:V, MATCH(A29, 'Dataset Metadata'!C:C, 0))</f>
        <v>Table Top</v>
      </c>
      <c r="R29" s="13">
        <f t="array" ref="R29">INDEX('Dataset Metadata'!H:H, MATCH(A29, 'Dataset Metadata'!C:C, 0))</f>
        <v>20</v>
      </c>
      <c r="S29" s="23" t="s">
        <v>85</v>
      </c>
      <c r="T29" s="5" t="s">
        <v>86</v>
      </c>
      <c r="U29" s="5" t="str">
        <f>IFERROR(__xludf.DUMMYFUNCTION("INDEX(SPLIT(INDEX(SPLIT(T29, ""{""), 0, 2), "",""), 0, 1)"),"lee2019icra")</f>
        <v>lee2019icra</v>
      </c>
      <c r="V29" s="30" t="str">
        <f t="array" ref="V29">INDEX('Dataset Metadata'!X:X, MATCH(A29, 'Dataset Metadata'!C:C, 0))</f>
        <v>The robot learns to insert differently-shaped pegs into differently-shaped holes with low tolerances (~2mm).</v>
      </c>
    </row>
    <row r="30" ht="15.75" customHeight="1">
      <c r="A30" s="31" t="s">
        <v>87</v>
      </c>
      <c r="C30" s="25" t="s">
        <v>78</v>
      </c>
      <c r="D30" s="26" t="str">
        <f t="array" ref="D30">STRINGMAP(INDEX('Dataset Metadata'!F:F, MATCH(A30, 'Dataset Metadata'!C:C, 0)), {"Default gripper that the robot shipped with", "dummy"}, {"Default", "dummy"})</f>
        <v>Default</v>
      </c>
      <c r="E30" s="27">
        <v>14.0</v>
      </c>
      <c r="F30" s="8">
        <v>0.01</v>
      </c>
      <c r="G30" s="28" t="str">
        <f t="array" ref="G30">INDEX('Dataset Metadata'!D:D, MATCH(A30, 'Dataset Metadata'!C:C, 0))</f>
        <v>Single Arm</v>
      </c>
      <c r="H30" s="26" t="str">
        <f t="array" ref="H30">STRINGMAP(INDEX('Dataset Metadata'!G:G, MATCH(A30, 'Dataset Metadata'!C:C, 0)), {"Task space (ie EEF) position control", "Task space (ie EEF) velocity control", "Joint position control", "Joint velocity control"}, {"EEF Position", "EEF velocity", "Joint position", "Joint velocity"})</f>
        <v>EEF Position</v>
      </c>
      <c r="I30" s="28">
        <f t="array" ref="I30">SUM(INDEX('Dataset Metadata'!J:J, MATCH(A30, 'Dataset Metadata'!C:C, 0)), INDEX('Dataset Metadata'!L:L, MATCH(A30, 'Dataset Metadata'!C:C, 0)), INDEX('Dataset Metadata'!N:N, MATCH(A30, 'Dataset Metadata'!C:C, 0)))</f>
        <v>1</v>
      </c>
      <c r="J30" s="13">
        <f t="array" ref="J30">SUM(INDEX('Dataset Metadata'!K:K, MATCH(A30, 'Dataset Metadata'!C:C, 0)), INDEX('Dataset Metadata'!M:M, MATCH(A30, 'Dataset Metadata'!C:C, 0)), INDEX('Dataset Metadata'!O:O, MATCH(A30, 'Dataset Metadata'!C:C, 0)))</f>
        <v>0</v>
      </c>
      <c r="K30" s="13">
        <f t="array" ref="K30">SUM(INDEX('Dataset Metadata'!N:N, MATCH(A30, 'Dataset Metadata'!C:C, 0)), INDEX('Dataset Metadata'!O:O, MATCH(A30, 'Dataset Metadata'!C:C, 0)))</f>
        <v>0</v>
      </c>
      <c r="L30" s="13" t="str">
        <f t="array" ref="L30">STRINGMAP(INDEX('Dataset Metadata'!R:R, MATCH(A30, 'Dataset Metadata'!C:C, 0)), {"Scripted / templated language (i.e. one of a limited number of values)", "Dummy value (i.e. same value for all trajectories)", "Natural Language (i.e. annotated by humans using natural language)"}, {"Templated", "None", "Natural"})</f>
        <v>Templated</v>
      </c>
      <c r="M30" s="5" t="str">
        <f t="array" ref="M30">STRINGMAP(INDEX('Dataset Metadata'!T:T, MATCH(A30,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Joystick</v>
      </c>
      <c r="N30" s="13" t="str">
        <f t="array" ref="N30">STRINGMAP(INDEX('Dataset Metadata'!U:U, MATCH(A30, 'Dataset Metadata'!C:C, 0)), {"Yes, at least some trajectories are sub-optimal", "No, all trajectories are ~optimal (i.e. I would be happy if a policy just imitated the data)"}, {"Yes", "No"})</f>
        <v>No</v>
      </c>
      <c r="O30" s="13" t="str">
        <f t="array" ref="O30">STRINGMAP(INDEX('Dataset Metadata'!P:P, MATCH(A30, 'Dataset Metadata'!C:C, 0)), {"Yes, at least some trajectories are sub-optimal", "No, all trajectories are ~optimal (i.e. I would be happy if a policy just imitated the data)"}, {"Yes", "No"})</f>
        <v>No</v>
      </c>
      <c r="P30" s="13" t="str">
        <f t="array" ref="P30">STRINGMAP(INDEX('Dataset Metadata'!Q:Q, MATCH(A30, 'Dataset Metadata'!C:C, 0)), {"Yes, at least some trajectories are sub-optimal", "No, all trajectories are ~optimal (i.e. I would be happy if a policy just imitated the data)"}, {"Yes", "No"})</f>
        <v>Yes</v>
      </c>
      <c r="Q30" s="5" t="str">
        <f t="array" ref="Q30">INDEX('Dataset Metadata'!V:V, MATCH(A30, 'Dataset Metadata'!C:C, 0))</f>
        <v>Table Top</v>
      </c>
      <c r="R30" s="13">
        <f t="array" ref="R30">INDEX('Dataset Metadata'!H:H, MATCH(A30, 'Dataset Metadata'!C:C, 0))</f>
        <v>3</v>
      </c>
      <c r="S30" s="23" t="s">
        <v>88</v>
      </c>
      <c r="T30" s="5" t="s">
        <v>89</v>
      </c>
      <c r="U30" s="5" t="str">
        <f>IFERROR(__xludf.DUMMYFUNCTION("INDEX(SPLIT(INDEX(SPLIT(T30, ""{""), 0, 2), "",""), 0, 1)"),"haldar2023watch")</f>
        <v>haldar2023watch</v>
      </c>
      <c r="V30" s="30" t="str">
        <f t="array" ref="V30">INDEX('Dataset Metadata'!X:X, MATCH(A30, 'Dataset Metadata'!C:C, 0))</f>
        <v>The robot arm performs diverse manipulation tasks on a tabletop such an box opening, cup stacking, and pouring, among others. </v>
      </c>
    </row>
    <row r="31" ht="15.75" customHeight="1">
      <c r="A31" s="31" t="s">
        <v>90</v>
      </c>
      <c r="C31" s="25" t="s">
        <v>47</v>
      </c>
      <c r="D31" s="26" t="str">
        <f t="array" ref="D31">STRINGMAP(INDEX('Dataset Metadata'!F:F, MATCH(A31, 'Dataset Metadata'!C:C, 0)), {"Default gripper that the robot shipped with", "dummy"}, {"Default", "dummy"})</f>
        <v>Default</v>
      </c>
      <c r="E31" s="27">
        <v>550.0</v>
      </c>
      <c r="F31" s="8">
        <v>72.48</v>
      </c>
      <c r="G31" s="28" t="str">
        <f t="array" ref="G31">INDEX('Dataset Metadata'!D:D, MATCH(A31, 'Dataset Metadata'!C:C, 0))</f>
        <v>Single Arm</v>
      </c>
      <c r="H31" s="26" t="str">
        <f t="array" ref="H31">STRINGMAP(INDEX('Dataset Metadata'!G:G, MATCH(A31, 'Dataset Metadata'!C:C, 0)), {"Task space (ie EEF) position control", "Task space (ie EEF) velocity control", "Joint position control", "Joint velocity control"}, {"EEF Position", "EEF velocity", "Joint position", "Joint velocity"})</f>
        <v>EEF Position</v>
      </c>
      <c r="I31" s="28">
        <f t="array" ref="I31">SUM(INDEX('Dataset Metadata'!J:J, MATCH(A31, 'Dataset Metadata'!C:C, 0)), INDEX('Dataset Metadata'!L:L, MATCH(A31, 'Dataset Metadata'!C:C, 0)), INDEX('Dataset Metadata'!N:N, MATCH(A31, 'Dataset Metadata'!C:C, 0)))</f>
        <v>2</v>
      </c>
      <c r="J31" s="13">
        <f t="array" ref="J31">SUM(INDEX('Dataset Metadata'!K:K, MATCH(A31, 'Dataset Metadata'!C:C, 0)), INDEX('Dataset Metadata'!M:M, MATCH(A31, 'Dataset Metadata'!C:C, 0)), INDEX('Dataset Metadata'!O:O, MATCH(A31, 'Dataset Metadata'!C:C, 0)))</f>
        <v>0</v>
      </c>
      <c r="K31" s="13">
        <f t="array" ref="K31">SUM(INDEX('Dataset Metadata'!N:N, MATCH(A31, 'Dataset Metadata'!C:C, 0)), INDEX('Dataset Metadata'!O:O, MATCH(A31, 'Dataset Metadata'!C:C, 0)))</f>
        <v>1</v>
      </c>
      <c r="L31" s="13" t="str">
        <f t="array" ref="L31">STRINGMAP(INDEX('Dataset Metadata'!R:R, MATCH(A31, 'Dataset Metadata'!C:C, 0)), {"Scripted / templated language (i.e. one of a limited number of values)", "Dummy value (i.e. same value for all trajectories)", "Natural Language (i.e. annotated by humans using natural language)"}, {"Templated", "None", "Natural"})</f>
        <v>Templated</v>
      </c>
      <c r="M31" s="5" t="str">
        <f t="array" ref="M31">STRINGMAP(INDEX('Dataset Metadata'!T:T, MATCH(A31,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1" s="13" t="str">
        <f t="array" ref="N31">STRINGMAP(INDEX('Dataset Metadata'!U:U, MATCH(A31, 'Dataset Metadata'!C:C, 0)), {"Yes, at least some trajectories are sub-optimal", "No, all trajectories are ~optimal (i.e. I would be happy if a policy just imitated the data)"}, {"Yes", "No"})</f>
        <v>No</v>
      </c>
      <c r="O31" s="13" t="str">
        <f t="array" ref="O31">STRINGMAP(INDEX('Dataset Metadata'!P:P, MATCH(A31, 'Dataset Metadata'!C:C, 0)), {"Yes, at least some trajectories are sub-optimal", "No, all trajectories are ~optimal (i.e. I would be happy if a policy just imitated the data)"}, {"Yes", "No"})</f>
        <v>No</v>
      </c>
      <c r="P31" s="13" t="str">
        <f t="array" ref="P31">STRINGMAP(INDEX('Dataset Metadata'!Q:Q, MATCH(A31, 'Dataset Metadata'!C:C, 0)), {"Yes, at least some trajectories are sub-optimal", "No, all trajectories are ~optimal (i.e. I would be happy if a policy just imitated the data)"}, {"Yes", "No"})</f>
        <v>Yes</v>
      </c>
      <c r="Q31" s="5" t="str">
        <f t="array" ref="Q31">INDEX('Dataset Metadata'!V:V, MATCH(A31, 'Dataset Metadata'!C:C, 0))</f>
        <v>Table Top, Kitchen (also toy kitchen)</v>
      </c>
      <c r="R31" s="13">
        <f t="array" ref="R31">INDEX('Dataset Metadata'!H:H, MATCH(A31, 'Dataset Metadata'!C:C, 0))</f>
        <v>10</v>
      </c>
      <c r="S31" s="23" t="s">
        <v>91</v>
      </c>
      <c r="T31" s="5" t="s">
        <v>92</v>
      </c>
      <c r="U31" s="5" t="str">
        <f>IFERROR(__xludf.DUMMYFUNCTION("INDEX(SPLIT(INDEX(SPLIT(T31, ""{""), 0, 2), "",""), 0, 1)"),"belkhale2023hydra")</f>
        <v>belkhale2023hydra</v>
      </c>
      <c r="V31" s="30" t="str">
        <f t="array" ref="V31">INDEX('Dataset Metadata'!X:X, MATCH(A31, 'Dataset Metadata'!C:C, 0))</f>
        <v>The robot performs the following tasks in corresponding environment: making a cup of coffee using the keurig machine; making a toast using the oven; sorting dishes onto the dish rack.</v>
      </c>
    </row>
    <row r="32" ht="15.75" customHeight="1">
      <c r="A32" s="31" t="s">
        <v>93</v>
      </c>
      <c r="C32" s="25" t="s">
        <v>47</v>
      </c>
      <c r="D32" s="26" t="str">
        <f t="array" ref="D32">STRINGMAP(INDEX('Dataset Metadata'!F:F, MATCH(A32, 'Dataset Metadata'!C:C, 0)), {"Default gripper that the robot shipped with", "dummy"}, {"Default", "dummy"})</f>
        <v>Default</v>
      </c>
      <c r="E32" s="27">
        <v>50.0</v>
      </c>
      <c r="F32" s="8">
        <v>1.49</v>
      </c>
      <c r="G32" s="28" t="str">
        <f t="array" ref="G32">INDEX('Dataset Metadata'!D:D, MATCH(A32, 'Dataset Metadata'!C:C, 0))</f>
        <v>Single Arm</v>
      </c>
      <c r="H32" s="26" t="str">
        <f t="array" ref="H32">STRINGMAP(INDEX('Dataset Metadata'!G:G, MATCH(A32, 'Dataset Metadata'!C:C, 0)), {"Task space (ie EEF) position control", "Task space (ie EEF) velocity control", "Joint position control", "Joint velocity control"}, {"EEF Position", "EEF velocity", "Joint position", "Joint velocity"})</f>
        <v>EEF Position</v>
      </c>
      <c r="I32" s="28">
        <f t="array" ref="I32">SUM(INDEX('Dataset Metadata'!J:J, MATCH(A32, 'Dataset Metadata'!C:C, 0)), INDEX('Dataset Metadata'!L:L, MATCH(A32, 'Dataset Metadata'!C:C, 0)), INDEX('Dataset Metadata'!N:N, MATCH(A32, 'Dataset Metadata'!C:C, 0)))</f>
        <v>2</v>
      </c>
      <c r="J32" s="13">
        <f t="array" ref="J32">SUM(INDEX('Dataset Metadata'!K:K, MATCH(A32, 'Dataset Metadata'!C:C, 0)), INDEX('Dataset Metadata'!M:M, MATCH(A32, 'Dataset Metadata'!C:C, 0)), INDEX('Dataset Metadata'!O:O, MATCH(A32, 'Dataset Metadata'!C:C, 0)))</f>
        <v>0</v>
      </c>
      <c r="K32" s="13">
        <f t="array" ref="K32">SUM(INDEX('Dataset Metadata'!N:N, MATCH(A32, 'Dataset Metadata'!C:C, 0)), INDEX('Dataset Metadata'!O:O, MATCH(A32, 'Dataset Metadata'!C:C, 0)))</f>
        <v>1</v>
      </c>
      <c r="L32" s="13" t="str">
        <f t="array" ref="L32">STRINGMAP(INDEX('Dataset Metadata'!R:R, MATCH(A32, 'Dataset Metadata'!C:C, 0)), {"Scripted / templated language (i.e. one of a limited number of values)", "Dummy value (i.e. same value for all trajectories)", "Natural Language (i.e. annotated by humans using natural language)"}, {"Templated", "None", "Natural"})</f>
        <v>None</v>
      </c>
      <c r="M32" s="5" t="str">
        <f t="array" ref="M32">STRINGMAP(INDEX('Dataset Metadata'!T:T, MATCH(A32,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2" s="13" t="str">
        <f t="array" ref="N32">STRINGMAP(INDEX('Dataset Metadata'!U:U, MATCH(A32, 'Dataset Metadata'!C:C, 0)), {"Yes, at least some trajectories are sub-optimal", "No, all trajectories are ~optimal (i.e. I would be happy if a policy just imitated the data)"}, {"Yes", "No"})</f>
        <v>No</v>
      </c>
      <c r="O32" s="13" t="str">
        <f t="array" ref="O32">STRINGMAP(INDEX('Dataset Metadata'!P:P, MATCH(A32, 'Dataset Metadata'!C:C, 0)), {"Yes, at least some trajectories are sub-optimal", "No, all trajectories are ~optimal (i.e. I would be happy if a policy just imitated the data)"}, {"Yes", "No"})</f>
        <v>No</v>
      </c>
      <c r="P32" s="13" t="str">
        <f t="array" ref="P32">STRINGMAP(INDEX('Dataset Metadata'!Q:Q, MATCH(A32, 'Dataset Metadata'!C:C, 0)), {"Yes, at least some trajectories are sub-optimal", "No, all trajectories are ~optimal (i.e. I would be happy if a policy just imitated the data)"}, {"Yes", "No"})</f>
        <v>Yes</v>
      </c>
      <c r="Q32" s="5" t="str">
        <f t="array" ref="Q32">INDEX('Dataset Metadata'!V:V, MATCH(A32, 'Dataset Metadata'!C:C, 0))</f>
        <v>Table Top</v>
      </c>
      <c r="R32" s="13">
        <f t="array" ref="R32">INDEX('Dataset Metadata'!H:H, MATCH(A32, 'Dataset Metadata'!C:C, 0))</f>
        <v>20</v>
      </c>
      <c r="S32" s="23" t="s">
        <v>94</v>
      </c>
      <c r="T32" s="5" t="s">
        <v>95</v>
      </c>
      <c r="U32" s="5" t="str">
        <f>IFERROR(__xludf.DUMMYFUNCTION("INDEX(SPLIT(INDEX(SPLIT(T32, ""{""), 0, 2), "",""), 0, 1)"),"zhu2022bottom")</f>
        <v>zhu2022bottom</v>
      </c>
      <c r="V32" s="30" t="str">
        <f t="array" ref="V32">INDEX('Dataset Metadata'!X:X, MATCH(A32, 'Dataset Metadata'!C:C, 0))</f>
        <v>The robot is trying to solve a long-horizon kitchen task by picking up pot, placing the pot in a plate, and push them together using a picked-up tool.</v>
      </c>
    </row>
    <row r="33" ht="15.75" customHeight="1">
      <c r="A33" s="31" t="s">
        <v>96</v>
      </c>
      <c r="C33" s="25" t="s">
        <v>47</v>
      </c>
      <c r="D33" s="26" t="str">
        <f t="array" ref="D33">STRINGMAP(INDEX('Dataset Metadata'!F:F, MATCH(A33, 'Dataset Metadata'!C:C, 0)), {"Default gripper that the robot shipped with", "dummy"}, {"Default", "dummy"})</f>
        <v>Default</v>
      </c>
      <c r="E33" s="27">
        <v>456.0</v>
      </c>
      <c r="F33" s="8">
        <v>5.18</v>
      </c>
      <c r="G33" s="28" t="str">
        <f t="array" ref="G33">INDEX('Dataset Metadata'!D:D, MATCH(A33, 'Dataset Metadata'!C:C, 0))</f>
        <v>Single Arm</v>
      </c>
      <c r="H33" s="26" t="str">
        <f t="array" ref="H33">STRINGMAP(INDEX('Dataset Metadata'!G:G, MATCH(A33, 'Dataset Metadata'!C:C, 0)), {"Task space (ie EEF) position control", "Task space (ie EEF) velocity control", "Joint position control", "Joint velocity control"}, {"EEF Position", "EEF velocity", "Joint position", "Joint velocity"})</f>
        <v>EEF velocity</v>
      </c>
      <c r="I33" s="28">
        <f t="array" ref="I33">SUM(INDEX('Dataset Metadata'!J:J, MATCH(A33, 'Dataset Metadata'!C:C, 0)), INDEX('Dataset Metadata'!L:L, MATCH(A33, 'Dataset Metadata'!C:C, 0)), INDEX('Dataset Metadata'!N:N, MATCH(A33, 'Dataset Metadata'!C:C, 0)))</f>
        <v>2</v>
      </c>
      <c r="J33" s="13">
        <f t="array" ref="J33">SUM(INDEX('Dataset Metadata'!K:K, MATCH(A33, 'Dataset Metadata'!C:C, 0)), INDEX('Dataset Metadata'!M:M, MATCH(A33, 'Dataset Metadata'!C:C, 0)), INDEX('Dataset Metadata'!O:O, MATCH(A33, 'Dataset Metadata'!C:C, 0)))</f>
        <v>2</v>
      </c>
      <c r="K33" s="13">
        <f t="array" ref="K33">SUM(INDEX('Dataset Metadata'!N:N, MATCH(A33, 'Dataset Metadata'!C:C, 0)), INDEX('Dataset Metadata'!O:O, MATCH(A33, 'Dataset Metadata'!C:C, 0)))</f>
        <v>0</v>
      </c>
      <c r="L33" s="13" t="str">
        <f t="array" ref="L33">STRINGMAP(INDEX('Dataset Metadata'!R:R, MATCH(A33, 'Dataset Metadata'!C:C, 0)), {"Scripted / templated language (i.e. one of a limited number of values)", "Dummy value (i.e. same value for all trajectories)", "Natural Language (i.e. annotated by humans using natural language)"}, {"Templated", "None", "Natural"})</f>
        <v>None</v>
      </c>
      <c r="M33" s="5" t="str">
        <f t="array" ref="M33">STRINGMAP(INDEX('Dataset Metadata'!T:T, MATCH(A33,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3" s="13" t="str">
        <f t="array" ref="N33">STRINGMAP(INDEX('Dataset Metadata'!U:U, MATCH(A33, 'Dataset Metadata'!C:C, 0)), {"Yes, at least some trajectories are sub-optimal", "No, all trajectories are ~optimal (i.e. I would be happy if a policy just imitated the data)"}, {"Yes", "No"})</f>
        <v>No</v>
      </c>
      <c r="O33" s="13" t="str">
        <f t="array" ref="O33">STRINGMAP(INDEX('Dataset Metadata'!P:P, MATCH(A33, 'Dataset Metadata'!C:C, 0)), {"Yes, at least some trajectories are sub-optimal", "No, all trajectories are ~optimal (i.e. I would be happy if a policy just imitated the data)"}, {"Yes", "No"})</f>
        <v>No</v>
      </c>
      <c r="P33" s="13" t="str">
        <f t="array" ref="P33">STRINGMAP(INDEX('Dataset Metadata'!Q:Q, MATCH(A33, 'Dataset Metadata'!C:C, 0)), {"Yes, at least some trajectories are sub-optimal", "No, all trajectories are ~optimal (i.e. I would be happy if a policy just imitated the data)"}, {"Yes", "No"})</f>
        <v>Yes</v>
      </c>
      <c r="Q33" s="5" t="str">
        <f t="array" ref="Q33">INDEX('Dataset Metadata'!V:V, MATCH(A33, 'Dataset Metadata'!C:C, 0))</f>
        <v>Kitchen (also toy kitchen)</v>
      </c>
      <c r="R33" s="13">
        <f t="array" ref="R33">INDEX('Dataset Metadata'!H:H, MATCH(A33, 'Dataset Metadata'!C:C, 0))</f>
        <v>3</v>
      </c>
      <c r="S33" s="23" t="s">
        <v>97</v>
      </c>
      <c r="T33" s="5" t="s">
        <v>98</v>
      </c>
      <c r="U33" s="5" t="str">
        <f>IFERROR(__xludf.DUMMYFUNCTION("INDEX(SPLIT(INDEX(SPLIT(T33, ""{""), 0, 2), "",""), 0, 1)"),"cui2022play")</f>
        <v>cui2022play</v>
      </c>
      <c r="V33" s="30" t="str">
        <f t="array" ref="V33">INDEX('Dataset Metadata'!X:X, MATCH(A33, 'Dataset Metadata'!C:C, 0))</f>
        <v>The robot interacts with a toy kitchen doing arbitrary tasks. It opens/closes the microwave door, opens/closes the oven door, turns the stove knobs, and moves the pot between the stove and the sink.</v>
      </c>
    </row>
    <row r="34" ht="15.75" customHeight="1">
      <c r="A34" s="31" t="s">
        <v>99</v>
      </c>
      <c r="C34" s="25" t="s">
        <v>47</v>
      </c>
      <c r="D34" s="26" t="str">
        <f t="array" ref="D34">STRINGMAP(INDEX('Dataset Metadata'!F:F, MATCH(A34, 'Dataset Metadata'!C:C, 0)), {"Default gripper that the robot shipped with", "dummy"}, {"Default", "dummy"})</f>
        <v>Default</v>
      </c>
      <c r="E34" s="27">
        <v>30000.0</v>
      </c>
      <c r="F34" s="8">
        <v>151.05</v>
      </c>
      <c r="G34" s="28" t="str">
        <f t="array" ref="G34">INDEX('Dataset Metadata'!D:D, MATCH(A34, 'Dataset Metadata'!C:C, 0))</f>
        <v>Single Arm</v>
      </c>
      <c r="H34" s="26" t="str">
        <f t="array" ref="H34">STRINGMAP(INDEX('Dataset Metadata'!G:G, MATCH(A34, 'Dataset Metadata'!C:C, 0)), {"Task space (ie EEF) position control", "Task space (ie EEF) velocity control", "Joint position control", "Joint velocity control"}, {"EEF Position", "EEF velocity", "Joint position", "Joint velocity"})</f>
        <v>EEF Position</v>
      </c>
      <c r="I34" s="28">
        <f t="array" ref="I34">SUM(INDEX('Dataset Metadata'!J:J, MATCH(A34, 'Dataset Metadata'!C:C, 0)), INDEX('Dataset Metadata'!L:L, MATCH(A34, 'Dataset Metadata'!C:C, 0)), INDEX('Dataset Metadata'!N:N, MATCH(A34, 'Dataset Metadata'!C:C, 0)))</f>
        <v>2</v>
      </c>
      <c r="J34" s="13">
        <f t="array" ref="J34">SUM(INDEX('Dataset Metadata'!K:K, MATCH(A34, 'Dataset Metadata'!C:C, 0)), INDEX('Dataset Metadata'!M:M, MATCH(A34, 'Dataset Metadata'!C:C, 0)), INDEX('Dataset Metadata'!O:O, MATCH(A34, 'Dataset Metadata'!C:C, 0)))</f>
        <v>2</v>
      </c>
      <c r="K34" s="13">
        <f t="array" ref="K34">SUM(INDEX('Dataset Metadata'!N:N, MATCH(A34, 'Dataset Metadata'!C:C, 0)), INDEX('Dataset Metadata'!O:O, MATCH(A34, 'Dataset Metadata'!C:C, 0)))</f>
        <v>2</v>
      </c>
      <c r="L34" s="13" t="str">
        <f t="array" ref="L34">STRINGMAP(INDEX('Dataset Metadata'!R:R, MATCH(A34, 'Dataset Metadata'!C:C, 0)), {"Scripted / templated language (i.e. one of a limited number of values)", "Dummy value (i.e. same value for all trajectories)", "Natural Language (i.e. annotated by humans using natural language)"}, {"Templated", "None", "Natural"})</f>
        <v>Templated</v>
      </c>
      <c r="M34" s="5" t="str">
        <f t="array" ref="M34">STRINGMAP(INDEX('Dataset Metadata'!T:T, MATCH(A34,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34" s="13" t="str">
        <f t="array" ref="N34">STRINGMAP(INDEX('Dataset Metadata'!U:U, MATCH(A34, 'Dataset Metadata'!C:C, 0)), {"Yes, at least some trajectories are sub-optimal", "No, all trajectories are ~optimal (i.e. I would be happy if a policy just imitated the data)"}, {"Yes", "No"})</f>
        <v>Yes</v>
      </c>
      <c r="O34" s="13" t="str">
        <f t="array" ref="O34">STRINGMAP(INDEX('Dataset Metadata'!P:P, MATCH(A34, 'Dataset Metadata'!C:C, 0)), {"Yes, at least some trajectories are sub-optimal", "No, all trajectories are ~optimal (i.e. I would be happy if a policy just imitated the data)"}, {"Yes", "No"})</f>
        <v>Yes</v>
      </c>
      <c r="P34" s="13" t="str">
        <f t="array" ref="P34">STRINGMAP(INDEX('Dataset Metadata'!Q:Q, MATCH(A34, 'Dataset Metadata'!C:C, 0)), {"Yes, at least some trajectories are sub-optimal", "No, all trajectories are ~optimal (i.e. I would be happy if a policy just imitated the data)"}, {"Yes", "No"})</f>
        <v>Yes</v>
      </c>
      <c r="Q34" s="5" t="str">
        <f t="array" ref="Q34">INDEX('Dataset Metadata'!V:V, MATCH(A34, 'Dataset Metadata'!C:C, 0))</f>
        <v>Table Top</v>
      </c>
      <c r="R34" s="13">
        <f t="array" ref="R34">INDEX('Dataset Metadata'!H:H, MATCH(A34, 'Dataset Metadata'!C:C, 0))</f>
        <v>20</v>
      </c>
      <c r="S34" s="23" t="s">
        <v>100</v>
      </c>
      <c r="T34" s="5" t="s">
        <v>101</v>
      </c>
      <c r="U34" s="5" t="str">
        <f>IFERROR(__xludf.DUMMYFUNCTION("INDEX(SPLIT(INDEX(SPLIT(T34, ""{""), 0, 2), "",""), 0, 1)"),"gu2023maniskill2")</f>
        <v>gu2023maniskill2</v>
      </c>
      <c r="V34" s="30" t="str">
        <f t="array" ref="V34">INDEX('Dataset Metadata'!X:X, MATCH(A34, 'Dataset Metadata'!C:C, 0))</f>
        <v>The robot interacts with different objects placed on the plane (ground). The tasks include picking an isolated object or an object from the clutter up and moving it to a goal position, stacking a red cube onto a green cube, inserting a peg into the box, assembling kits, plugging a charger into the outlet on the wall, turning on a faucet.</v>
      </c>
    </row>
    <row r="35" ht="15.75" customHeight="1">
      <c r="A35" s="31" t="s">
        <v>102</v>
      </c>
      <c r="C35" s="25" t="s">
        <v>47</v>
      </c>
      <c r="D35" s="26" t="str">
        <f t="array" ref="D35">STRINGMAP(INDEX('Dataset Metadata'!F:F, MATCH(A35, 'Dataset Metadata'!C:C, 0)), {"Default gripper that the robot shipped with", "dummy"}, {"Default", "dummy"})</f>
        <v>Default</v>
      </c>
      <c r="E35" s="33">
        <v>5100.0</v>
      </c>
      <c r="F35" s="8">
        <v>110.0</v>
      </c>
      <c r="G35" s="28" t="str">
        <f t="array" ref="G35">INDEX('Dataset Metadata'!D:D, MATCH(A35, 'Dataset Metadata'!C:C, 0))</f>
        <v>Single Arm</v>
      </c>
      <c r="H35" s="26" t="str">
        <f t="array" ref="H35">STRINGMAP(INDEX('Dataset Metadata'!G:G, MATCH(A35, 'Dataset Metadata'!C:C, 0)), {"Task space (ie EEF) position control", "Task space (ie EEF) velocity control", "Joint position control", "Joint velocity control"}, {"EEF Position", "EEF velocity", "Joint position", "Joint velocity"})</f>
        <v>EEF velocity</v>
      </c>
      <c r="I35" s="28">
        <f t="array" ref="I35">SUM(INDEX('Dataset Metadata'!J:J, MATCH(A35, 'Dataset Metadata'!C:C, 0)), INDEX('Dataset Metadata'!L:L, MATCH(A35, 'Dataset Metadata'!C:C, 0)), INDEX('Dataset Metadata'!N:N, MATCH(A35, 'Dataset Metadata'!C:C, 0)))</f>
        <v>2</v>
      </c>
      <c r="J35" s="13">
        <f t="array" ref="J35">SUM(INDEX('Dataset Metadata'!K:K, MATCH(A35, 'Dataset Metadata'!C:C, 0)), INDEX('Dataset Metadata'!M:M, MATCH(A35, 'Dataset Metadata'!C:C, 0)), INDEX('Dataset Metadata'!O:O, MATCH(A35, 'Dataset Metadata'!C:C, 0)))</f>
        <v>0</v>
      </c>
      <c r="K35" s="13">
        <f t="array" ref="K35">SUM(INDEX('Dataset Metadata'!N:N, MATCH(A35, 'Dataset Metadata'!C:C, 0)), INDEX('Dataset Metadata'!O:O, MATCH(A35, 'Dataset Metadata'!C:C, 0)))</f>
        <v>1</v>
      </c>
      <c r="L35" s="13" t="str">
        <f t="array" ref="L35">STRINGMAP(INDEX('Dataset Metadata'!R:R, MATCH(A35, 'Dataset Metadata'!C:C, 0)), {"Scripted / templated language (i.e. one of a limited number of values)", "Dummy value (i.e. same value for all trajectories)", "Natural Language (i.e. annotated by humans using natural language)"}, {"Templated", "None", "Natural"})</f>
        <v>Templated</v>
      </c>
      <c r="M35" s="5" t="str">
        <f t="array" ref="M35">STRINGMAP(INDEX('Dataset Metadata'!T:T, MATCH(A35,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5" s="13" t="str">
        <f t="array" ref="N35">STRINGMAP(INDEX('Dataset Metadata'!U:U, MATCH(A35, 'Dataset Metadata'!C:C, 0)), {"Yes, at least some trajectories are sub-optimal", "No, all trajectories are ~optimal (i.e. I would be happy if a policy just imitated the data)"}, {"Yes", "No"})</f>
        <v>No</v>
      </c>
      <c r="O35" s="13" t="str">
        <f t="array" ref="O35">STRINGMAP(INDEX('Dataset Metadata'!P:P, MATCH(A35, 'Dataset Metadata'!C:C, 0)), {"Yes, at least some trajectories are sub-optimal", "No, all trajectories are ~optimal (i.e. I would be happy if a policy just imitated the data)"}, {"Yes", "No"})</f>
        <v>No</v>
      </c>
      <c r="P35" s="13" t="str">
        <f t="array" ref="P35">STRINGMAP(INDEX('Dataset Metadata'!Q:Q, MATCH(A35, 'Dataset Metadata'!C:C, 0)), {"Yes, at least some trajectories are sub-optimal", "No, all trajectories are ~optimal (i.e. I would be happy if a policy just imitated the data)"}, {"Yes", "No"})</f>
        <v>Yes</v>
      </c>
      <c r="Q35" s="5" t="str">
        <f t="array" ref="Q35">INDEX('Dataset Metadata'!V:V, MATCH(A35, 'Dataset Metadata'!C:C, 0))</f>
        <v>Table Top</v>
      </c>
      <c r="R35" s="13">
        <f t="array" ref="R35">INDEX('Dataset Metadata'!H:H, MATCH(A35, 'Dataset Metadata'!C:C, 0))</f>
        <v>10</v>
      </c>
      <c r="S35" s="29" t="s">
        <v>103</v>
      </c>
      <c r="T35" s="5" t="s">
        <v>104</v>
      </c>
      <c r="U35" s="5" t="str">
        <f>IFERROR(__xludf.DUMMYFUNCTION("INDEX(SPLIT(INDEX(SPLIT(T35, ""{""), 0, 2), "",""), 0, 1)"),"heo2023furniturebench")</f>
        <v>heo2023furniturebench</v>
      </c>
      <c r="V35" s="30" t="str">
        <f t="array" ref="V35">INDEX('Dataset Metadata'!X:X, MATCH(A35, 'Dataset Metadata'!C:C, 0))</f>
        <v>The robot assembles one of 9 3D-printed furniture models on the table, which requires grasping, inserting, and screwing.</v>
      </c>
    </row>
    <row r="36" ht="15.75" customHeight="1">
      <c r="A36" s="31" t="s">
        <v>105</v>
      </c>
      <c r="C36" s="25" t="s">
        <v>47</v>
      </c>
      <c r="D36" s="26" t="str">
        <f t="array" ref="D36">STRINGMAP(INDEX('Dataset Metadata'!F:F, MATCH(A36, 'Dataset Metadata'!C:C, 0)), {"Default gripper that the robot shipped with", "dummy"}, {"Default", "dummy"})</f>
        <v>Default</v>
      </c>
      <c r="E36" s="27">
        <v>200.0</v>
      </c>
      <c r="F36" s="8">
        <v>0.59</v>
      </c>
      <c r="G36" s="28" t="str">
        <f t="array" ref="G36">INDEX('Dataset Metadata'!D:D, MATCH(A36, 'Dataset Metadata'!C:C, 0))</f>
        <v>Single Arm</v>
      </c>
      <c r="H36" s="26" t="str">
        <f t="array" ref="H36">STRINGMAP(INDEX('Dataset Metadata'!G:G, MATCH(A36, 'Dataset Metadata'!C:C, 0)), {"Task space (ie EEF) position control", "Task space (ie EEF) velocity control", "Joint position control", "Joint velocity control"}, {"EEF Position", "EEF velocity", "Joint position", "Joint velocity"})</f>
        <v>EEF Position</v>
      </c>
      <c r="I36" s="28">
        <f t="array" ref="I36">SUM(INDEX('Dataset Metadata'!J:J, MATCH(A36, 'Dataset Metadata'!C:C, 0)), INDEX('Dataset Metadata'!L:L, MATCH(A36, 'Dataset Metadata'!C:C, 0)), INDEX('Dataset Metadata'!N:N, MATCH(A36, 'Dataset Metadata'!C:C, 0)))</f>
        <v>1</v>
      </c>
      <c r="J36" s="13">
        <f t="array" ref="J36">SUM(INDEX('Dataset Metadata'!K:K, MATCH(A36, 'Dataset Metadata'!C:C, 0)), INDEX('Dataset Metadata'!M:M, MATCH(A36, 'Dataset Metadata'!C:C, 0)), INDEX('Dataset Metadata'!O:O, MATCH(A36, 'Dataset Metadata'!C:C, 0)))</f>
        <v>0</v>
      </c>
      <c r="K36" s="13">
        <f t="array" ref="K36">SUM(INDEX('Dataset Metadata'!N:N, MATCH(A36, 'Dataset Metadata'!C:C, 0)), INDEX('Dataset Metadata'!O:O, MATCH(A36, 'Dataset Metadata'!C:C, 0)))</f>
        <v>0</v>
      </c>
      <c r="L36" s="13" t="str">
        <f t="array" ref="L36">STRINGMAP(INDEX('Dataset Metadata'!R:R, MATCH(A36, 'Dataset Metadata'!C:C, 0)), {"Scripted / templated language (i.e. one of a limited number of values)", "Dummy value (i.e. same value for all trajectories)", "Natural Language (i.e. annotated by humans using natural language)"}, {"Templated", "None", "Natural"})</f>
        <v>Templated</v>
      </c>
      <c r="M36" s="5" t="str">
        <f t="array" ref="M36">STRINGMAP(INDEX('Dataset Metadata'!T:T, MATCH(A36,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6" s="13" t="str">
        <f t="array" ref="N36">STRINGMAP(INDEX('Dataset Metadata'!U:U, MATCH(A36, 'Dataset Metadata'!C:C, 0)), {"Yes, at least some trajectories are sub-optimal", "No, all trajectories are ~optimal (i.e. I would be happy if a policy just imitated the data)"}, {"Yes", "No"})</f>
        <v>Yes</v>
      </c>
      <c r="O36" s="13" t="str">
        <f t="array" ref="O36">STRINGMAP(INDEX('Dataset Metadata'!P:P, MATCH(A36, 'Dataset Metadata'!C:C, 0)), {"Yes, at least some trajectories are sub-optimal", "No, all trajectories are ~optimal (i.e. I would be happy if a policy just imitated the data)"}, {"Yes", "No"})</f>
        <v>No</v>
      </c>
      <c r="P36" s="13" t="str">
        <f t="array" ref="P36">STRINGMAP(INDEX('Dataset Metadata'!Q:Q, MATCH(A36, 'Dataset Metadata'!C:C, 0)), {"Yes, at least some trajectories are sub-optimal", "No, all trajectories are ~optimal (i.e. I would be happy if a policy just imitated the data)"}, {"Yes", "No"})</f>
        <v>No</v>
      </c>
      <c r="Q36" s="5" t="str">
        <f t="array" ref="Q36">INDEX('Dataset Metadata'!V:V, MATCH(A36, 'Dataset Metadata'!C:C, 0))</f>
        <v>Kitchen (also toy kitchen)</v>
      </c>
      <c r="R36" s="13">
        <f t="array" ref="R36">INDEX('Dataset Metadata'!H:H, MATCH(A36, 'Dataset Metadata'!C:C, 0))</f>
        <v>10</v>
      </c>
      <c r="S36" s="23" t="s">
        <v>106</v>
      </c>
      <c r="T36" s="5" t="s">
        <v>107</v>
      </c>
      <c r="U36" s="5" t="str">
        <f>IFERROR(__xludf.DUMMYFUNCTION("INDEX(SPLIT(INDEX(SPLIT(T36, ""{""), 0, 2), "",""), 0, 1)"),"mendonca2023structured")</f>
        <v>mendonca2023structured</v>
      </c>
      <c r="V36" s="30" t="str">
        <f t="array" ref="V36">INDEX('Dataset Metadata'!X:X, MATCH(A36, 'Dataset Metadata'!C:C, 0))</f>
        <v>Franka exploring kitchen environment, lifting knife and vegetable and opening cabinet.</v>
      </c>
    </row>
    <row r="37" ht="15.75" customHeight="1">
      <c r="A37" s="31" t="s">
        <v>108</v>
      </c>
      <c r="C37" s="25" t="s">
        <v>78</v>
      </c>
      <c r="D37" s="26" t="str">
        <f t="array" ref="D37">STRINGMAP(INDEX('Dataset Metadata'!F:F, MATCH(A37, 'Dataset Metadata'!C:C, 0)), {"Default gripper that the robot shipped with", "dummy"}, {"Default", "dummy"})</f>
        <v>Default</v>
      </c>
      <c r="E37" s="27">
        <v>150.0</v>
      </c>
      <c r="F37" s="8">
        <v>1.33</v>
      </c>
      <c r="G37" s="28" t="str">
        <f t="array" ref="G37">INDEX('Dataset Metadata'!D:D, MATCH(A37, 'Dataset Metadata'!C:C, 0))</f>
        <v>Single Arm</v>
      </c>
      <c r="H37" s="26" t="str">
        <f t="array" ref="H37">STRINGMAP(INDEX('Dataset Metadata'!G:G, MATCH(A37, 'Dataset Metadata'!C:C, 0)), {"Task space (ie EEF) position control", "Task space (ie EEF) velocity control", "Joint position control", "Joint velocity control"}, {"EEF Position", "EEF velocity", "Joint position", "Joint velocity"})</f>
        <v>EEF Position</v>
      </c>
      <c r="I37" s="28">
        <f t="array" ref="I37">SUM(INDEX('Dataset Metadata'!J:J, MATCH(A37, 'Dataset Metadata'!C:C, 0)), INDEX('Dataset Metadata'!L:L, MATCH(A37, 'Dataset Metadata'!C:C, 0)), INDEX('Dataset Metadata'!N:N, MATCH(A37, 'Dataset Metadata'!C:C, 0)))</f>
        <v>1</v>
      </c>
      <c r="J37" s="13">
        <f t="array" ref="J37">SUM(INDEX('Dataset Metadata'!K:K, MATCH(A37, 'Dataset Metadata'!C:C, 0)), INDEX('Dataset Metadata'!M:M, MATCH(A37, 'Dataset Metadata'!C:C, 0)), INDEX('Dataset Metadata'!O:O, MATCH(A37, 'Dataset Metadata'!C:C, 0)))</f>
        <v>0</v>
      </c>
      <c r="K37" s="13">
        <f t="array" ref="K37">SUM(INDEX('Dataset Metadata'!N:N, MATCH(A37, 'Dataset Metadata'!C:C, 0)), INDEX('Dataset Metadata'!O:O, MATCH(A37, 'Dataset Metadata'!C:C, 0)))</f>
        <v>0</v>
      </c>
      <c r="L37" s="13" t="str">
        <f t="array" ref="L37">STRINGMAP(INDEX('Dataset Metadata'!R:R, MATCH(A37, 'Dataset Metadata'!C:C, 0)), {"Scripted / templated language (i.e. one of a limited number of values)", "Dummy value (i.e. same value for all trajectories)", "Natural Language (i.e. annotated by humans using natural language)"}, {"Templated", "None", "Natural"})</f>
        <v>Natural</v>
      </c>
      <c r="M37" s="5" t="str">
        <f t="array" ref="M37">STRINGMAP(INDEX('Dataset Metadata'!T:T, MATCH(A37,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37" s="13" t="str">
        <f t="array" ref="N37">STRINGMAP(INDEX('Dataset Metadata'!U:U, MATCH(A37, 'Dataset Metadata'!C:C, 0)), {"Yes, at least some trajectories are sub-optimal", "No, all trajectories are ~optimal (i.e. I would be happy if a policy just imitated the data)"}, {"Yes", "No"})</f>
        <v>No</v>
      </c>
      <c r="O37" s="13" t="str">
        <f t="array" ref="O37">STRINGMAP(INDEX('Dataset Metadata'!P:P, MATCH(A37, 'Dataset Metadata'!C:C, 0)), {"Yes, at least some trajectories are sub-optimal", "No, all trajectories are ~optimal (i.e. I would be happy if a policy just imitated the data)"}, {"Yes", "No"})</f>
        <v>No</v>
      </c>
      <c r="P37" s="13" t="str">
        <f t="array" ref="P37">STRINGMAP(INDEX('Dataset Metadata'!Q:Q, MATCH(A37, 'Dataset Metadata'!C:C, 0)), {"Yes, at least some trajectories are sub-optimal", "No, all trajectories are ~optimal (i.e. I would be happy if a policy just imitated the data)"}, {"Yes", "No"})</f>
        <v>Yes</v>
      </c>
      <c r="Q37" s="5" t="str">
        <f t="array" ref="Q37">INDEX('Dataset Metadata'!V:V, MATCH(A37, 'Dataset Metadata'!C:C, 0))</f>
        <v>Kitchen (also toy kitchen)</v>
      </c>
      <c r="R37" s="13">
        <f t="array" ref="R37">INDEX('Dataset Metadata'!H:H, MATCH(A37, 'Dataset Metadata'!C:C, 0))</f>
        <v>2</v>
      </c>
      <c r="S37" s="23" t="s">
        <v>109</v>
      </c>
      <c r="T37" s="5" t="s">
        <v>110</v>
      </c>
      <c r="U37" s="5" t="str">
        <f>IFERROR(__xludf.DUMMYFUNCTION("INDEX(SPLIT(INDEX(SPLIT(T37, ""{""), 0, 2), "",""), 0, 1)"),"ucsd_kitchens")</f>
        <v>ucsd_kitchens</v>
      </c>
      <c r="V37" s="30" t="str">
        <f t="array" ref="V37">INDEX('Dataset Metadata'!X:X, MATCH(A37, 'Dataset Metadata'!C:C, 0))</f>
        <v>The dataset offers a comprehensive set of real-world robotic interactions, involving natural language instructions and complex manipulations with kitchen objects.</v>
      </c>
    </row>
    <row r="38" ht="15.75" customHeight="1">
      <c r="A38" s="31" t="s">
        <v>111</v>
      </c>
      <c r="C38" s="25" t="s">
        <v>78</v>
      </c>
      <c r="D38" s="26" t="str">
        <f t="array" ref="D38">STRINGMAP(INDEX('Dataset Metadata'!F:F, MATCH(A38, 'Dataset Metadata'!C:C, 0)), {"Default gripper that the robot shipped with", "dummy"}, {"Default", "dummy"})</f>
        <v>Default</v>
      </c>
      <c r="E38" s="27">
        <v>1355.0</v>
      </c>
      <c r="F38" s="8">
        <v>3.53</v>
      </c>
      <c r="G38" s="28" t="str">
        <f t="array" ref="G38">INDEX('Dataset Metadata'!D:D, MATCH(A38, 'Dataset Metadata'!C:C, 0))</f>
        <v>Single Arm</v>
      </c>
      <c r="H38" s="26" t="str">
        <f t="array" ref="H38">STRINGMAP(INDEX('Dataset Metadata'!G:G, MATCH(A38, 'Dataset Metadata'!C:C, 0)), {"Task space (ie EEF) position control", "Task space (ie EEF) velocity control", "Joint position control", "Joint velocity control"}, {"EEF Position", "EEF velocity", "Joint position", "Joint velocity"})</f>
        <v>EEF velocity</v>
      </c>
      <c r="I38" s="28">
        <f t="array" ref="I38">SUM(INDEX('Dataset Metadata'!J:J, MATCH(A38, 'Dataset Metadata'!C:C, 0)), INDEX('Dataset Metadata'!L:L, MATCH(A38, 'Dataset Metadata'!C:C, 0)), INDEX('Dataset Metadata'!N:N, MATCH(A38, 'Dataset Metadata'!C:C, 0)))</f>
        <v>1</v>
      </c>
      <c r="J38" s="13">
        <f t="array" ref="J38">SUM(INDEX('Dataset Metadata'!K:K, MATCH(A38, 'Dataset Metadata'!C:C, 0)), INDEX('Dataset Metadata'!M:M, MATCH(A38, 'Dataset Metadata'!C:C, 0)), INDEX('Dataset Metadata'!O:O, MATCH(A38, 'Dataset Metadata'!C:C, 0)))</f>
        <v>0</v>
      </c>
      <c r="K38" s="13">
        <f t="array" ref="K38">SUM(INDEX('Dataset Metadata'!N:N, MATCH(A38, 'Dataset Metadata'!C:C, 0)), INDEX('Dataset Metadata'!O:O, MATCH(A38, 'Dataset Metadata'!C:C, 0)))</f>
        <v>0</v>
      </c>
      <c r="L38" s="13" t="str">
        <f t="array" ref="L38">STRINGMAP(INDEX('Dataset Metadata'!R:R, MATCH(A38, 'Dataset Metadata'!C:C, 0)), {"Scripted / templated language (i.e. one of a limited number of values)", "Dummy value (i.e. same value for all trajectories)", "Natural Language (i.e. annotated by humans using natural language)"}, {"Templated", "None", "Natural"})</f>
        <v>Templated</v>
      </c>
      <c r="M38" s="5" t="str">
        <f t="array" ref="M38">STRINGMAP(INDEX('Dataset Metadata'!T:T, MATCH(A38,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38" s="13" t="str">
        <f t="array" ref="N38">STRINGMAP(INDEX('Dataset Metadata'!U:U, MATCH(A38, 'Dataset Metadata'!C:C, 0)), {"Yes, at least some trajectories are sub-optimal", "No, all trajectories are ~optimal (i.e. I would be happy if a policy just imitated the data)"}, {"Yes", "No"})</f>
        <v>Yes</v>
      </c>
      <c r="O38" s="13" t="str">
        <f t="array" ref="O38">STRINGMAP(INDEX('Dataset Metadata'!P:P, MATCH(A38, 'Dataset Metadata'!C:C, 0)), {"Yes, at least some trajectories are sub-optimal", "No, all trajectories are ~optimal (i.e. I would be happy if a policy just imitated the data)"}, {"Yes", "No"})</f>
        <v>No</v>
      </c>
      <c r="P38" s="13" t="str">
        <f t="array" ref="P38">STRINGMAP(INDEX('Dataset Metadata'!Q:Q, MATCH(A38, 'Dataset Metadata'!C:C, 0)), {"Yes, at least some trajectories are sub-optimal", "No, all trajectories are ~optimal (i.e. I would be happy if a policy just imitated the data)"}, {"Yes", "No"})</f>
        <v>Yes</v>
      </c>
      <c r="Q38" s="5" t="str">
        <f t="array" ref="Q38">INDEX('Dataset Metadata'!V:V, MATCH(A38, 'Dataset Metadata'!C:C, 0))</f>
        <v>Table Top, Kitchen (also toy kitchen)</v>
      </c>
      <c r="R38" s="13">
        <f t="array" ref="R38">INDEX('Dataset Metadata'!H:H, MATCH(A38, 'Dataset Metadata'!C:C, 0))</f>
        <v>3</v>
      </c>
      <c r="S38" s="23" t="s">
        <v>112</v>
      </c>
      <c r="T38" s="5" t="s">
        <v>113</v>
      </c>
      <c r="U38" s="5" t="str">
        <f>IFERROR(__xludf.DUMMYFUNCTION("INDEX(SPLIT(INDEX(SPLIT(T38, ""{""), 0, 2), "",""), 0, 1)"),"Feng2023Finetuning")</f>
        <v>Feng2023Finetuning</v>
      </c>
      <c r="V38" s="30" t="str">
        <f t="array" ref="V38">INDEX('Dataset Metadata'!X:X, MATCH(A38, 'Dataset Metadata'!C:C, 0))</f>
        <v>The robot performs pick and place tasks in table top and kitchen scenes. The dataset contains a variety of visual variations.</v>
      </c>
    </row>
    <row r="39" ht="15.75" customHeight="1">
      <c r="A39" s="31" t="s">
        <v>114</v>
      </c>
      <c r="C39" s="25" t="s">
        <v>47</v>
      </c>
      <c r="D39" s="26" t="str">
        <f t="array" ref="D39">STRINGMAP(INDEX('Dataset Metadata'!F:F, MATCH(A39, 'Dataset Metadata'!C:C, 0)), {"Default gripper that the robot shipped with", "dummy"}, {"Default", "dummy"})</f>
        <v>Default</v>
      </c>
      <c r="E39" s="27">
        <v>250.0</v>
      </c>
      <c r="F39" s="8">
        <v>18.85</v>
      </c>
      <c r="G39" s="28" t="str">
        <f t="array" ref="G39">INDEX('Dataset Metadata'!D:D, MATCH(A39, 'Dataset Metadata'!C:C, 0))</f>
        <v>Single Arm</v>
      </c>
      <c r="H39" s="26" t="str">
        <f t="array" ref="H39">STRINGMAP(INDEX('Dataset Metadata'!G:G, MATCH(A39, 'Dataset Metadata'!C:C, 0)), {"Task space (ie EEF) position control", "Task space (ie EEF) velocity control", "Joint position control", "Joint velocity control"}, {"EEF Position", "EEF velocity", "Joint position", "Joint velocity"})</f>
        <v>EEF velocity</v>
      </c>
      <c r="I39" s="28">
        <f t="array" ref="I39">SUM(INDEX('Dataset Metadata'!J:J, MATCH(A39, 'Dataset Metadata'!C:C, 0)), INDEX('Dataset Metadata'!L:L, MATCH(A39, 'Dataset Metadata'!C:C, 0)), INDEX('Dataset Metadata'!N:N, MATCH(A39, 'Dataset Metadata'!C:C, 0)))</f>
        <v>2</v>
      </c>
      <c r="J39" s="13">
        <f t="array" ref="J39">SUM(INDEX('Dataset Metadata'!K:K, MATCH(A39, 'Dataset Metadata'!C:C, 0)), INDEX('Dataset Metadata'!M:M, MATCH(A39, 'Dataset Metadata'!C:C, 0)), INDEX('Dataset Metadata'!O:O, MATCH(A39, 'Dataset Metadata'!C:C, 0)))</f>
        <v>0</v>
      </c>
      <c r="K39" s="13">
        <f t="array" ref="K39">SUM(INDEX('Dataset Metadata'!N:N, MATCH(A39, 'Dataset Metadata'!C:C, 0)), INDEX('Dataset Metadata'!O:O, MATCH(A39, 'Dataset Metadata'!C:C, 0)))</f>
        <v>1</v>
      </c>
      <c r="L39" s="13" t="str">
        <f t="array" ref="L39">STRINGMAP(INDEX('Dataset Metadata'!R:R, MATCH(A39, 'Dataset Metadata'!C:C, 0)), {"Scripted / templated language (i.e. one of a limited number of values)", "Dummy value (i.e. same value for all trajectories)", "Natural Language (i.e. annotated by humans using natural language)"}, {"Templated", "None", "Natural"})</f>
        <v>None</v>
      </c>
      <c r="M39" s="5" t="str">
        <f t="array" ref="M39">STRINGMAP(INDEX('Dataset Metadata'!T:T, MATCH(A39,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39" s="13" t="str">
        <f t="array" ref="N39">STRINGMAP(INDEX('Dataset Metadata'!U:U, MATCH(A39, 'Dataset Metadata'!C:C, 0)), {"Yes, at least some trajectories are sub-optimal", "No, all trajectories are ~optimal (i.e. I would be happy if a policy just imitated the data)"}, {"Yes", "No"})</f>
        <v>No</v>
      </c>
      <c r="O39" s="13" t="str">
        <f t="array" ref="O39">STRINGMAP(INDEX('Dataset Metadata'!P:P, MATCH(A39, 'Dataset Metadata'!C:C, 0)), {"Yes, at least some trajectories are sub-optimal", "No, all trajectories are ~optimal (i.e. I would be happy if a policy just imitated the data)"}, {"Yes", "No"})</f>
        <v>No</v>
      </c>
      <c r="P39" s="13" t="str">
        <f t="array" ref="P39">STRINGMAP(INDEX('Dataset Metadata'!Q:Q, MATCH(A39, 'Dataset Metadata'!C:C, 0)), {"Yes, at least some trajectories are sub-optimal", "No, all trajectories are ~optimal (i.e. I would be happy if a policy just imitated the data)"}, {"Yes", "No"})</f>
        <v>Yes</v>
      </c>
      <c r="Q39" s="5" t="str">
        <f t="array" ref="Q39">INDEX('Dataset Metadata'!V:V, MATCH(A39, 'Dataset Metadata'!C:C, 0))</f>
        <v>Table Top, Kitchen (also toy kitchen)</v>
      </c>
      <c r="R39" s="13">
        <f t="array" ref="R39">INDEX('Dataset Metadata'!H:H, MATCH(A39, 'Dataset Metadata'!C:C, 0))</f>
        <v>20</v>
      </c>
      <c r="S39" s="23" t="s">
        <v>115</v>
      </c>
      <c r="T39" s="5" t="s">
        <v>116</v>
      </c>
      <c r="U39" s="5" t="str">
        <f>IFERROR(__xludf.DUMMYFUNCTION("INDEX(SPLIT(INDEX(SPLIT(T39, ""{""), 0, 2), "",""), 0, 1)"),"nasiriany2022sailor")</f>
        <v>nasiriany2022sailor</v>
      </c>
      <c r="V39" s="30" t="str">
        <f t="array" ref="V39">INDEX('Dataset Metadata'!X:X, MATCH(A39, 'Dataset Metadata'!C:C, 0))</f>
        <v>The robot interacts with diverse objects in a toy kitchen. It picks and places food items, a pan, and pot.</v>
      </c>
    </row>
    <row r="40" ht="15.75" customHeight="1">
      <c r="A40" s="31" t="s">
        <v>117</v>
      </c>
      <c r="C40" s="25" t="s">
        <v>47</v>
      </c>
      <c r="D40" s="26" t="str">
        <f t="array" ref="D40">STRINGMAP(INDEX('Dataset Metadata'!F:F, MATCH(A40, 'Dataset Metadata'!C:C, 0)), {"Default gripper that the robot shipped with", "dummy"}, {"Default", "dummy"})</f>
        <v>Default</v>
      </c>
      <c r="E40" s="27">
        <v>600.0</v>
      </c>
      <c r="F40" s="8">
        <v>6.55</v>
      </c>
      <c r="G40" s="28" t="str">
        <f t="array" ref="G40">INDEX('Dataset Metadata'!D:D, MATCH(A40, 'Dataset Metadata'!C:C, 0))</f>
        <v>Single Arm</v>
      </c>
      <c r="H40" s="26" t="str">
        <f t="array" ref="H40">STRINGMAP(INDEX('Dataset Metadata'!G:G, MATCH(A40, 'Dataset Metadata'!C:C, 0)), {"Task space (ie EEF) position control", "Task space (ie EEF) velocity control", "Joint position control", "Joint velocity control"}, {"EEF Position", "EEF velocity", "Joint position", "Joint velocity"})</f>
        <v>EEF velocity</v>
      </c>
      <c r="I40" s="28">
        <f t="array" ref="I40">SUM(INDEX('Dataset Metadata'!J:J, MATCH(A40, 'Dataset Metadata'!C:C, 0)), INDEX('Dataset Metadata'!L:L, MATCH(A40, 'Dataset Metadata'!C:C, 0)), INDEX('Dataset Metadata'!N:N, MATCH(A40, 'Dataset Metadata'!C:C, 0)))</f>
        <v>2</v>
      </c>
      <c r="J40" s="13">
        <f t="array" ref="J40">SUM(INDEX('Dataset Metadata'!K:K, MATCH(A40, 'Dataset Metadata'!C:C, 0)), INDEX('Dataset Metadata'!M:M, MATCH(A40, 'Dataset Metadata'!C:C, 0)), INDEX('Dataset Metadata'!O:O, MATCH(A40, 'Dataset Metadata'!C:C, 0)))</f>
        <v>0</v>
      </c>
      <c r="K40" s="13">
        <f t="array" ref="K40">SUM(INDEX('Dataset Metadata'!N:N, MATCH(A40, 'Dataset Metadata'!C:C, 0)), INDEX('Dataset Metadata'!O:O, MATCH(A40, 'Dataset Metadata'!C:C, 0)))</f>
        <v>1</v>
      </c>
      <c r="L40" s="13" t="str">
        <f t="array" ref="L40">STRINGMAP(INDEX('Dataset Metadata'!R:R, MATCH(A40, 'Dataset Metadata'!C:C, 0)), {"Scripted / templated language (i.e. one of a limited number of values)", "Dummy value (i.e. same value for all trajectories)", "Natural Language (i.e. annotated by humans using natural language)"}, {"Templated", "None", "Natural"})</f>
        <v>None</v>
      </c>
      <c r="M40" s="5" t="str">
        <f t="array" ref="M40">STRINGMAP(INDEX('Dataset Metadata'!T:T, MATCH(A40,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40" s="13" t="str">
        <f t="array" ref="N40">STRINGMAP(INDEX('Dataset Metadata'!U:U, MATCH(A40, 'Dataset Metadata'!C:C, 0)), {"Yes, at least some trajectories are sub-optimal", "No, all trajectories are ~optimal (i.e. I would be happy if a policy just imitated the data)"}, {"Yes", "No"})</f>
        <v>No</v>
      </c>
      <c r="O40" s="13" t="str">
        <f t="array" ref="O40">STRINGMAP(INDEX('Dataset Metadata'!P:P, MATCH(A40, 'Dataset Metadata'!C:C, 0)), {"Yes, at least some trajectories are sub-optimal", "No, all trajectories are ~optimal (i.e. I would be happy if a policy just imitated the data)"}, {"Yes", "No"})</f>
        <v>No</v>
      </c>
      <c r="P40" s="13" t="str">
        <f t="array" ref="P40">STRINGMAP(INDEX('Dataset Metadata'!Q:Q, MATCH(A40, 'Dataset Metadata'!C:C, 0)), {"Yes, at least some trajectories are sub-optimal", "No, all trajectories are ~optimal (i.e. I would be happy if a policy just imitated the data)"}, {"Yes", "No"})</f>
        <v>Yes</v>
      </c>
      <c r="Q40" s="5" t="str">
        <f t="array" ref="Q40">INDEX('Dataset Metadata'!V:V, MATCH(A40, 'Dataset Metadata'!C:C, 0))</f>
        <v>Table Top</v>
      </c>
      <c r="R40" s="13">
        <f t="array" ref="R40">INDEX('Dataset Metadata'!H:H, MATCH(A40, 'Dataset Metadata'!C:C, 0))</f>
        <v>20</v>
      </c>
      <c r="S40" s="23" t="s">
        <v>118</v>
      </c>
      <c r="T40" s="5" t="s">
        <v>119</v>
      </c>
      <c r="U40" s="5" t="str">
        <f>IFERROR(__xludf.DUMMYFUNCTION("INDEX(SPLIT(INDEX(SPLIT(T40, ""{""), 0, 2), "",""), 0, 1)"),"liu2022robot")</f>
        <v>liu2022robot</v>
      </c>
      <c r="V40" s="30" t="str">
        <f t="array" ref="V40">INDEX('Dataset Metadata'!X:X, MATCH(A40, 'Dataset Metadata'!C:C, 0))</f>
        <v>The dataset comprises two tasks, kcup and gear. The kcup task requires opening the kcup holder, inserting the kcup into the holder, and closing the holder. The gear task requires inserting the blue gear onto the right peg, followed by inserting the smaller red gear.</v>
      </c>
    </row>
    <row r="41" ht="15.75" customHeight="1">
      <c r="A41" s="31" t="s">
        <v>120</v>
      </c>
      <c r="C41" s="25" t="s">
        <v>35</v>
      </c>
      <c r="D41" s="26" t="str">
        <f t="array" ref="D41">STRINGMAP(INDEX('Dataset Metadata'!F:F, MATCH(A41, 'Dataset Metadata'!C:C, 0)), {"Default gripper that the robot shipped with", "dummy"}, {"Default", "dummy"})</f>
        <v>Default</v>
      </c>
      <c r="E41" s="27">
        <v>39350.0</v>
      </c>
      <c r="F41" s="8">
        <v>80.54</v>
      </c>
      <c r="G41" s="28" t="str">
        <f t="array" ref="G41">INDEX('Dataset Metadata'!D:D, MATCH(A41, 'Dataset Metadata'!C:C, 0))</f>
        <v>Mobile Manipulator</v>
      </c>
      <c r="H41" s="26" t="str">
        <f t="array" ref="H41">STRINGMAP(INDEX('Dataset Metadata'!G:G, MATCH(A41, 'Dataset Metadata'!C:C, 0)), {"Task space (ie EEF) position control", "Task space (ie EEF) velocity control", "Joint position control", "Joint velocity control"}, {"EEF Position", "EEF velocity", "Joint position", "Joint velocity"})</f>
        <v>EEF Position</v>
      </c>
      <c r="I41" s="28">
        <f t="array" ref="I41">SUM(INDEX('Dataset Metadata'!J:J, MATCH(A41, 'Dataset Metadata'!C:C, 0)), INDEX('Dataset Metadata'!L:L, MATCH(A41, 'Dataset Metadata'!C:C, 0)), INDEX('Dataset Metadata'!N:N, MATCH(A41, 'Dataset Metadata'!C:C, 0)))</f>
        <v>1</v>
      </c>
      <c r="J41" s="13">
        <f t="array" ref="J41">SUM(INDEX('Dataset Metadata'!K:K, MATCH(A41, 'Dataset Metadata'!C:C, 0)), INDEX('Dataset Metadata'!M:M, MATCH(A41, 'Dataset Metadata'!C:C, 0)), INDEX('Dataset Metadata'!O:O, MATCH(A41, 'Dataset Metadata'!C:C, 0)))</f>
        <v>0</v>
      </c>
      <c r="K41" s="13">
        <f t="array" ref="K41">SUM(INDEX('Dataset Metadata'!N:N, MATCH(A41, 'Dataset Metadata'!C:C, 0)), INDEX('Dataset Metadata'!O:O, MATCH(A41, 'Dataset Metadata'!C:C, 0)))</f>
        <v>0</v>
      </c>
      <c r="L41" s="13" t="str">
        <f t="array" ref="L41">STRINGMAP(INDEX('Dataset Metadata'!R:R, MATCH(A41, 'Dataset Metadata'!C:C, 0)), {"Scripted / templated language (i.e. one of a limited number of values)", "Dummy value (i.e. same value for all trajectories)", "Natural Language (i.e. annotated by humans using natural language)"}, {"Templated", "None", "Natural"})</f>
        <v>Templated</v>
      </c>
      <c r="M41" s="5" t="str">
        <f t="array" ref="M41">STRINGMAP(INDEX('Dataset Metadata'!T:T, MATCH(A41,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1" s="13" t="str">
        <f t="array" ref="N41">STRINGMAP(INDEX('Dataset Metadata'!U:U, MATCH(A41, 'Dataset Metadata'!C:C, 0)), {"Yes, at least some trajectories are sub-optimal", "No, all trajectories are ~optimal (i.e. I would be happy if a policy just imitated the data)"}, {"Yes", "No"})</f>
        <v>Yes</v>
      </c>
      <c r="O41" s="13" t="str">
        <f t="array" ref="O41">STRINGMAP(INDEX('Dataset Metadata'!P:P, MATCH(A41, 'Dataset Metadata'!C:C, 0)), {"Yes, at least some trajectories are sub-optimal", "No, all trajectories are ~optimal (i.e. I would be happy if a policy just imitated the data)"}, {"Yes", "No"})</f>
        <v>No</v>
      </c>
      <c r="P41" s="13" t="str">
        <f t="array" ref="P41">STRINGMAP(INDEX('Dataset Metadata'!Q:Q, MATCH(A41, 'Dataset Metadata'!C:C, 0)), {"Yes, at least some trajectories are sub-optimal", "No, all trajectories are ~optimal (i.e. I would be happy if a policy just imitated the data)"}, {"Yes", "No"})</f>
        <v>Yes</v>
      </c>
      <c r="Q41" s="5" t="str">
        <f t="array" ref="Q41">INDEX('Dataset Metadata'!V:V, MATCH(A41, 'Dataset Metadata'!C:C, 0))</f>
        <v>Table Top</v>
      </c>
      <c r="R41" s="13">
        <f t="array" ref="R41">INDEX('Dataset Metadata'!H:H, MATCH(A41, 'Dataset Metadata'!C:C, 0))</f>
        <v>10</v>
      </c>
      <c r="S41" s="23" t="s">
        <v>121</v>
      </c>
      <c r="T41" s="5" t="s">
        <v>122</v>
      </c>
      <c r="U41" s="5" t="str">
        <f>IFERROR(__xludf.DUMMYFUNCTION("INDEX(SPLIT(INDEX(SPLIT(T41, ""{""), 0, 2), "",""), 0, 1)"),"jang2021bc")</f>
        <v>jang2021bc</v>
      </c>
      <c r="V41" s="30" t="str">
        <f t="array" ref="V41">INDEX('Dataset Metadata'!X:X, MATCH(A41, 'Dataset Metadata'!C:C, 0))</f>
        <v>The robot attempts picking, wiping, and placing tasks on a diverse set of objects on a tabletop, along with a few challenging tasks like stacking cups on top of each other.</v>
      </c>
    </row>
    <row r="42" ht="15.75" customHeight="1">
      <c r="A42" s="31" t="s">
        <v>123</v>
      </c>
      <c r="C42" s="25" t="s">
        <v>47</v>
      </c>
      <c r="D42" s="26" t="str">
        <f t="array" ref="D42">STRINGMAP(INDEX('Dataset Metadata'!F:F, MATCH(A42, 'Dataset Metadata'!C:C, 0)), {"Default gripper that the robot shipped with", "dummy"}, {"Default", "dummy"})</f>
        <v>N/A: Robot agnostic sim data</v>
      </c>
      <c r="E42" s="27">
        <v>1000.0</v>
      </c>
      <c r="F42" s="8">
        <v>0.25</v>
      </c>
      <c r="G42" s="28" t="str">
        <f t="array" ref="G42">INDEX('Dataset Metadata'!D:D, MATCH(A42, 'Dataset Metadata'!C:C, 0))</f>
        <v>Single Arm</v>
      </c>
      <c r="H42" s="26" t="str">
        <f t="array" ref="H42">STRINGMAP(INDEX('Dataset Metadata'!G:G, MATCH(A42, 'Dataset Metadata'!C:C, 0)), {"Task space (ie EEF) position control", "Task space (ie EEF) velocity control", "Joint position control", "Joint velocity control"}, {"EEF Position", "EEF velocity", "Joint position", "Joint velocity"})</f>
        <v>EEF Position</v>
      </c>
      <c r="I42" s="28">
        <f t="array" ref="I42">SUM(INDEX('Dataset Metadata'!J:J, MATCH(A42, 'Dataset Metadata'!C:C, 0)), INDEX('Dataset Metadata'!L:L, MATCH(A42, 'Dataset Metadata'!C:C, 0)), INDEX('Dataset Metadata'!N:N, MATCH(A42, 'Dataset Metadata'!C:C, 0)))</f>
        <v>1</v>
      </c>
      <c r="J42" s="13">
        <f t="array" ref="J42">SUM(INDEX('Dataset Metadata'!K:K, MATCH(A42, 'Dataset Metadata'!C:C, 0)), INDEX('Dataset Metadata'!M:M, MATCH(A42, 'Dataset Metadata'!C:C, 0)), INDEX('Dataset Metadata'!O:O, MATCH(A42, 'Dataset Metadata'!C:C, 0)))</f>
        <v>0</v>
      </c>
      <c r="K42" s="13">
        <f t="array" ref="K42">SUM(INDEX('Dataset Metadata'!N:N, MATCH(A42, 'Dataset Metadata'!C:C, 0)), INDEX('Dataset Metadata'!O:O, MATCH(A42, 'Dataset Metadata'!C:C, 0)))</f>
        <v>0</v>
      </c>
      <c r="L42" s="13" t="str">
        <f t="array" ref="L42">STRINGMAP(INDEX('Dataset Metadata'!R:R, MATCH(A42, 'Dataset Metadata'!C:C, 0)), {"Scripted / templated language (i.e. one of a limited number of values)", "Dummy value (i.e. same value for all trajectories)", "Natural Language (i.e. annotated by humans using natural language)"}, {"Templated", "None", "Natural"})</f>
        <v>None</v>
      </c>
      <c r="M42" s="5" t="str">
        <f t="array" ref="M42">STRINGMAP(INDEX('Dataset Metadata'!T:T, MATCH(A42,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2" s="13" t="str">
        <f t="array" ref="N42">STRINGMAP(INDEX('Dataset Metadata'!U:U, MATCH(A42, 'Dataset Metadata'!C:C, 0)), {"Yes, at least some trajectories are sub-optimal", "No, all trajectories are ~optimal (i.e. I would be happy if a policy just imitated the data)"}, {"Yes", "No"})</f>
        <v>No</v>
      </c>
      <c r="O42" s="13" t="str">
        <f t="array" ref="O42">STRINGMAP(INDEX('Dataset Metadata'!P:P, MATCH(A42, 'Dataset Metadata'!C:C, 0)), {"Yes, at least some trajectories are sub-optimal", "No, all trajectories are ~optimal (i.e. I would be happy if a policy just imitated the data)"}, {"Yes", "No"})</f>
        <v>No</v>
      </c>
      <c r="P42" s="13" t="str">
        <f t="array" ref="P42">STRINGMAP(INDEX('Dataset Metadata'!Q:Q, MATCH(A42, 'Dataset Metadata'!C:C, 0)), {"Yes, at least some trajectories are sub-optimal", "No, all trajectories are ~optimal (i.e. I would be happy if a policy just imitated the data)"}, {"Yes", "No"})</f>
        <v>No</v>
      </c>
      <c r="Q42" s="5" t="str">
        <f t="array" ref="Q42">INDEX('Dataset Metadata'!V:V, MATCH(A42, 'Dataset Metadata'!C:C, 0))</f>
        <v>Table Top, Kitchen (also toy kitchen)</v>
      </c>
      <c r="R42" s="13">
        <f t="array" ref="R42">INDEX('Dataset Metadata'!H:H, MATCH(A42, 'Dataset Metadata'!C:C, 0))</f>
        <v>10</v>
      </c>
      <c r="S42" s="23" t="s">
        <v>124</v>
      </c>
      <c r="T42" s="5" t="s">
        <v>125</v>
      </c>
      <c r="U42" s="5" t="str">
        <f>IFERROR(__xludf.DUMMYFUNCTION("INDEX(SPLIT(INDEX(SPLIT(T42, ""{""), 0, 2), "",""), 0, 1)"),"salhotra2022dmfd")</f>
        <v>salhotra2022dmfd</v>
      </c>
      <c r="V42" s="30" t="str">
        <f t="array" ref="V42">INDEX('Dataset Metadata'!X:X, MATCH(A42, 'Dataset Metadata'!C:C, 0))</f>
        <v>The robot manipulates a deformable object (cloth on a tabletop) along a diagonal.</v>
      </c>
    </row>
    <row r="43" ht="15.75" customHeight="1">
      <c r="A43" s="31" t="s">
        <v>126</v>
      </c>
      <c r="C43" s="25" t="s">
        <v>127</v>
      </c>
      <c r="D43" s="26" t="str">
        <f t="array" ref="D43">STRINGMAP(INDEX('Dataset Metadata'!F:F, MATCH(A43, 'Dataset Metadata'!C:C, 0)), {"Default gripper that the robot shipped with", "dummy"}, {"Default", "dummy"})</f>
        <v>Default</v>
      </c>
      <c r="E43" s="27">
        <v>64.0</v>
      </c>
      <c r="F43" s="8">
        <v>0.35</v>
      </c>
      <c r="G43" s="28" t="str">
        <f t="array" ref="G43">INDEX('Dataset Metadata'!D:D, MATCH(A43, 'Dataset Metadata'!C:C, 0))</f>
        <v>Single Arm</v>
      </c>
      <c r="H43" s="26" t="str">
        <f t="array" ref="H43">STRINGMAP(INDEX('Dataset Metadata'!G:G, MATCH(A43, 'Dataset Metadata'!C:C, 0)), {"Task space (ie EEF) position control", "Task space (ie EEF) velocity control", "Joint position control", "Joint velocity control"}, {"EEF Position", "EEF velocity", "Joint position", "Joint velocity"})</f>
        <v>EEF Position</v>
      </c>
      <c r="I43" s="28">
        <f t="array" ref="I43">SUM(INDEX('Dataset Metadata'!J:J, MATCH(A43, 'Dataset Metadata'!C:C, 0)), INDEX('Dataset Metadata'!L:L, MATCH(A43, 'Dataset Metadata'!C:C, 0)), INDEX('Dataset Metadata'!N:N, MATCH(A43, 'Dataset Metadata'!C:C, 0)))</f>
        <v>1</v>
      </c>
      <c r="J43" s="13">
        <f t="array" ref="J43">SUM(INDEX('Dataset Metadata'!K:K, MATCH(A43, 'Dataset Metadata'!C:C, 0)), INDEX('Dataset Metadata'!M:M, MATCH(A43, 'Dataset Metadata'!C:C, 0)), INDEX('Dataset Metadata'!O:O, MATCH(A43, 'Dataset Metadata'!C:C, 0)))</f>
        <v>0</v>
      </c>
      <c r="K43" s="13">
        <f t="array" ref="K43">SUM(INDEX('Dataset Metadata'!N:N, MATCH(A43, 'Dataset Metadata'!C:C, 0)), INDEX('Dataset Metadata'!O:O, MATCH(A43, 'Dataset Metadata'!C:C, 0)))</f>
        <v>0</v>
      </c>
      <c r="L43" s="13" t="str">
        <f t="array" ref="L43">STRINGMAP(INDEX('Dataset Metadata'!R:R, MATCH(A43, 'Dataset Metadata'!C:C, 0)), {"Scripted / templated language (i.e. one of a limited number of values)", "Dummy value (i.e. same value for all trajectories)", "Natural Language (i.e. annotated by humans using natural language)"}, {"Templated", "None", "Natural"})</f>
        <v>None</v>
      </c>
      <c r="M43" s="5" t="str">
        <f t="array" ref="M43">STRINGMAP(INDEX('Dataset Metadata'!T:T, MATCH(A43,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3" s="13" t="str">
        <f t="array" ref="N43">STRINGMAP(INDEX('Dataset Metadata'!U:U, MATCH(A43, 'Dataset Metadata'!C:C, 0)), {"Yes, at least some trajectories are sub-optimal", "No, all trajectories are ~optimal (i.e. I would be happy if a policy just imitated the data)"}, {"Yes", "No"})</f>
        <v>Yes</v>
      </c>
      <c r="O43" s="13" t="str">
        <f t="array" ref="O43">STRINGMAP(INDEX('Dataset Metadata'!P:P, MATCH(A43, 'Dataset Metadata'!C:C, 0)), {"Yes, at least some trajectories are sub-optimal", "No, all trajectories are ~optimal (i.e. I would be happy if a policy just imitated the data)"}, {"Yes", "No"})</f>
        <v>Yes</v>
      </c>
      <c r="P43" s="13" t="str">
        <f t="array" ref="P43">STRINGMAP(INDEX('Dataset Metadata'!Q:Q, MATCH(A43, 'Dataset Metadata'!C:C, 0)), {"Yes, at least some trajectories are sub-optimal", "No, all trajectories are ~optimal (i.e. I would be happy if a policy just imitated the data)"}, {"Yes", "No"})</f>
        <v>Yes</v>
      </c>
      <c r="Q43" s="5" t="str">
        <f t="array" ref="Q43">INDEX('Dataset Metadata'!V:V, MATCH(A43, 'Dataset Metadata'!C:C, 0))</f>
        <v>Kitchen (also toy kitchen)</v>
      </c>
      <c r="R43" s="13">
        <f t="array" ref="R43">INDEX('Dataset Metadata'!H:H, MATCH(A43, 'Dataset Metadata'!C:C, 0))</f>
        <v>10</v>
      </c>
      <c r="S43" s="23" t="s">
        <v>128</v>
      </c>
      <c r="T43" s="5" t="s">
        <v>129</v>
      </c>
      <c r="U43" s="5" t="str">
        <f>IFERROR(__xludf.DUMMYFUNCTION("INDEX(SPLIT(INDEX(SPLIT(T43, ""{""), 0, 2), "",""), 0, 1)"),"oh2023pr2utokyodatasets")</f>
        <v>oh2023pr2utokyodatasets</v>
      </c>
      <c r="V43" s="30" t="str">
        <f t="array" ref="V43">INDEX('Dataset Metadata'!X:X, MATCH(A43, 'Dataset Metadata'!C:C, 0))</f>
        <v>The PR2 robot opens fridge.</v>
      </c>
    </row>
    <row r="44" ht="15.75" customHeight="1">
      <c r="A44" s="31" t="s">
        <v>130</v>
      </c>
      <c r="C44" s="25" t="s">
        <v>127</v>
      </c>
      <c r="D44" s="26" t="str">
        <f t="array" ref="D44">STRINGMAP(INDEX('Dataset Metadata'!F:F, MATCH(A44, 'Dataset Metadata'!C:C, 0)), {"Default gripper that the robot shipped with", "dummy"}, {"Default", "dummy"})</f>
        <v>Default</v>
      </c>
      <c r="E44" s="27">
        <v>192.0</v>
      </c>
      <c r="F44" s="8">
        <v>0.81</v>
      </c>
      <c r="G44" s="28" t="str">
        <f t="array" ref="G44">INDEX('Dataset Metadata'!D:D, MATCH(A44, 'Dataset Metadata'!C:C, 0))</f>
        <v>Single Arm</v>
      </c>
      <c r="H44" s="26" t="str">
        <f t="array" ref="H44">STRINGMAP(INDEX('Dataset Metadata'!G:G, MATCH(A44, 'Dataset Metadata'!C:C, 0)), {"Task space (ie EEF) position control", "Task space (ie EEF) velocity control", "Joint position control", "Joint velocity control"}, {"EEF Position", "EEF velocity", "Joint position", "Joint velocity"})</f>
        <v>EEF Position</v>
      </c>
      <c r="I44" s="28">
        <f t="array" ref="I44">SUM(INDEX('Dataset Metadata'!J:J, MATCH(A44, 'Dataset Metadata'!C:C, 0)), INDEX('Dataset Metadata'!L:L, MATCH(A44, 'Dataset Metadata'!C:C, 0)), INDEX('Dataset Metadata'!N:N, MATCH(A44, 'Dataset Metadata'!C:C, 0)))</f>
        <v>1</v>
      </c>
      <c r="J44" s="13">
        <f t="array" ref="J44">SUM(INDEX('Dataset Metadata'!K:K, MATCH(A44, 'Dataset Metadata'!C:C, 0)), INDEX('Dataset Metadata'!M:M, MATCH(A44, 'Dataset Metadata'!C:C, 0)), INDEX('Dataset Metadata'!O:O, MATCH(A44, 'Dataset Metadata'!C:C, 0)))</f>
        <v>0</v>
      </c>
      <c r="K44" s="13">
        <f t="array" ref="K44">SUM(INDEX('Dataset Metadata'!N:N, MATCH(A44, 'Dataset Metadata'!C:C, 0)), INDEX('Dataset Metadata'!O:O, MATCH(A44, 'Dataset Metadata'!C:C, 0)))</f>
        <v>0</v>
      </c>
      <c r="L44" s="13" t="str">
        <f t="array" ref="L44">STRINGMAP(INDEX('Dataset Metadata'!R:R, MATCH(A44, 'Dataset Metadata'!C:C, 0)), {"Scripted / templated language (i.e. one of a limited number of values)", "Dummy value (i.e. same value for all trajectories)", "Natural Language (i.e. annotated by humans using natural language)"}, {"Templated", "None", "Natural"})</f>
        <v>None</v>
      </c>
      <c r="M44" s="5" t="str">
        <f t="array" ref="M44">STRINGMAP(INDEX('Dataset Metadata'!T:T, MATCH(A44,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4" s="13" t="str">
        <f t="array" ref="N44">STRINGMAP(INDEX('Dataset Metadata'!U:U, MATCH(A44, 'Dataset Metadata'!C:C, 0)), {"Yes, at least some trajectories are sub-optimal", "No, all trajectories are ~optimal (i.e. I would be happy if a policy just imitated the data)"}, {"Yes", "No"})</f>
        <v>Yes</v>
      </c>
      <c r="O44" s="13" t="str">
        <f t="array" ref="O44">STRINGMAP(INDEX('Dataset Metadata'!P:P, MATCH(A44, 'Dataset Metadata'!C:C, 0)), {"Yes, at least some trajectories are sub-optimal", "No, all trajectories are ~optimal (i.e. I would be happy if a policy just imitated the data)"}, {"Yes", "No"})</f>
        <v>Yes</v>
      </c>
      <c r="P44" s="13" t="str">
        <f t="array" ref="P44">STRINGMAP(INDEX('Dataset Metadata'!Q:Q, MATCH(A44, 'Dataset Metadata'!C:C, 0)), {"Yes, at least some trajectories are sub-optimal", "No, all trajectories are ~optimal (i.e. I would be happy if a policy just imitated the data)"}, {"Yes", "No"})</f>
        <v>Yes</v>
      </c>
      <c r="Q44" s="5" t="str">
        <f t="array" ref="Q44">INDEX('Dataset Metadata'!V:V, MATCH(A44, 'Dataset Metadata'!C:C, 0))</f>
        <v>Table Top</v>
      </c>
      <c r="R44" s="13">
        <f t="array" ref="R44">INDEX('Dataset Metadata'!H:H, MATCH(A44, 'Dataset Metadata'!C:C, 0))</f>
        <v>10</v>
      </c>
      <c r="S44" s="23" t="s">
        <v>131</v>
      </c>
      <c r="T44" s="5" t="s">
        <v>129</v>
      </c>
      <c r="U44" s="5" t="str">
        <f>IFERROR(__xludf.DUMMYFUNCTION("INDEX(SPLIT(INDEX(SPLIT(T44, ""{""), 0, 2), "",""), 0, 1)"),"oh2023pr2utokyodatasets")</f>
        <v>oh2023pr2utokyodatasets</v>
      </c>
      <c r="V44" s="30" t="str">
        <f t="array" ref="V44">INDEX('Dataset Metadata'!X:X, MATCH(A44, 'Dataset Metadata'!C:C, 0))</f>
        <v>The PR2 robot conducts manipulation for table top object. It conducts pick-and-place of bread and grape and folds cloth.</v>
      </c>
    </row>
    <row r="45" ht="15.75" customHeight="1">
      <c r="A45" s="31" t="s">
        <v>132</v>
      </c>
      <c r="C45" s="25" t="s">
        <v>133</v>
      </c>
      <c r="D45" s="26" t="str">
        <f t="array" ref="D45">STRINGMAP(INDEX('Dataset Metadata'!F:F, MATCH(A45, 'Dataset Metadata'!C:C, 0)), {"Default gripper that the robot shipped with", "dummy"}, {"Default", "dummy"})</f>
        <v/>
      </c>
      <c r="E45" s="27">
        <v>20.0</v>
      </c>
      <c r="F45" s="8">
        <v>0.05</v>
      </c>
      <c r="G45" s="28" t="str">
        <f t="array" ref="G45">INDEX('Dataset Metadata'!D:D, MATCH(A45, 'Dataset Metadata'!C:C, 0))</f>
        <v>Quadrupedal Robot</v>
      </c>
      <c r="H45" s="26" t="str">
        <f t="array" ref="H45">STRINGMAP(INDEX('Dataset Metadata'!G:G, MATCH(A45, 'Dataset Metadata'!C:C, 0)), {"Task space (ie EEF) position control", "Task space (ie EEF) velocity control", "Joint position control", "Joint velocity control"}, {"EEF Position", "EEF velocity", "Joint position", "Joint velocity"})</f>
        <v>Joint position</v>
      </c>
      <c r="I45" s="28">
        <f t="array" ref="I45">SUM(INDEX('Dataset Metadata'!J:J, MATCH(A45, 'Dataset Metadata'!C:C, 0)), INDEX('Dataset Metadata'!L:L, MATCH(A45, 'Dataset Metadata'!C:C, 0)), INDEX('Dataset Metadata'!N:N, MATCH(A45, 'Dataset Metadata'!C:C, 0)))</f>
        <v>0</v>
      </c>
      <c r="J45" s="13">
        <f t="array" ref="J45">SUM(INDEX('Dataset Metadata'!K:K, MATCH(A45, 'Dataset Metadata'!C:C, 0)), INDEX('Dataset Metadata'!M:M, MATCH(A45, 'Dataset Metadata'!C:C, 0)), INDEX('Dataset Metadata'!O:O, MATCH(A45, 'Dataset Metadata'!C:C, 0)))</f>
        <v>0</v>
      </c>
      <c r="K45" s="13">
        <f t="array" ref="K45">SUM(INDEX('Dataset Metadata'!N:N, MATCH(A45, 'Dataset Metadata'!C:C, 0)), INDEX('Dataset Metadata'!O:O, MATCH(A45, 'Dataset Metadata'!C:C, 0)))</f>
        <v>0</v>
      </c>
      <c r="L45" s="13" t="str">
        <f t="array" ref="L45">STRINGMAP(INDEX('Dataset Metadata'!R:R, MATCH(A45, 'Dataset Metadata'!C:C, 0)), {"Scripted / templated language (i.e. one of a limited number of values)", "Dummy value (i.e. same value for all trajectories)", "Natural Language (i.e. annotated by humans using natural language)"}, {"Templated", "None", "Natural"})</f>
        <v>Natural</v>
      </c>
      <c r="M45" s="5" t="str">
        <f t="array" ref="M45">STRINGMAP(INDEX('Dataset Metadata'!T:T, MATCH(A45,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45" s="13" t="str">
        <f t="array" ref="N45">STRINGMAP(INDEX('Dataset Metadata'!U:U, MATCH(A45, 'Dataset Metadata'!C:C, 0)), {"Yes, at least some trajectories are sub-optimal", "No, all trajectories are ~optimal (i.e. I would be happy if a policy just imitated the data)"}, {"Yes", "No"})</f>
        <v>No</v>
      </c>
      <c r="O45" s="13" t="str">
        <f t="array" ref="O45">STRINGMAP(INDEX('Dataset Metadata'!P:P, MATCH(A45, 'Dataset Metadata'!C:C, 0)), {"Yes, at least some trajectories are sub-optimal", "No, all trajectories are ~optimal (i.e. I would be happy if a policy just imitated the data)"}, {"Yes", "No"})</f>
        <v>No</v>
      </c>
      <c r="P45" s="13" t="str">
        <f t="array" ref="P45">STRINGMAP(INDEX('Dataset Metadata'!Q:Q, MATCH(A45, 'Dataset Metadata'!C:C, 0)), {"Yes, at least some trajectories are sub-optimal", "No, all trajectories are ~optimal (i.e. I would be happy if a policy just imitated the data)"}, {"Yes", "No"})</f>
        <v>Yes</v>
      </c>
      <c r="Q45" s="5" t="str">
        <f t="array" ref="Q45">INDEX('Dataset Metadata'!V:V, MATCH(A45, 'Dataset Metadata'!C:C, 0))</f>
        <v>Indoor, on a flat floor</v>
      </c>
      <c r="R45" s="13">
        <f t="array" ref="R45">INDEX('Dataset Metadata'!H:H, MATCH(A45, 'Dataset Metadata'!C:C, 0))</f>
        <v>50</v>
      </c>
      <c r="S45" s="23" t="s">
        <v>134</v>
      </c>
      <c r="T45" s="5" t="s">
        <v>135</v>
      </c>
      <c r="U45" s="5" t="str">
        <f>IFERROR(__xludf.DUMMYFUNCTION("INDEX(SPLIT(INDEX(SPLIT(T45, ""{""), 0, 2), "",""), 0, 1)"),"saytap2023")</f>
        <v>saytap2023</v>
      </c>
      <c r="V45" s="30" t="str">
        <f t="array" ref="V45">INDEX('Dataset Metadata'!X:X, MATCH(A45, 'Dataset Metadata'!C:C, 0))</f>
        <v>A Unitree Go1 robot follows human command in natural language (e.g., "trot forward slowly")</v>
      </c>
    </row>
    <row r="46" ht="15.75" customHeight="1">
      <c r="A46" s="31" t="s">
        <v>136</v>
      </c>
      <c r="C46" s="25" t="s">
        <v>78</v>
      </c>
      <c r="D46" s="26" t="str">
        <f t="array" ref="D46">STRINGMAP(INDEX('Dataset Metadata'!F:F, MATCH(A46, 'Dataset Metadata'!C:C, 0)), {"Default gripper that the robot shipped with", "dummy"}, {"Default", "dummy"})</f>
        <v>Default</v>
      </c>
      <c r="E46" s="27">
        <v>95.0</v>
      </c>
      <c r="F46" s="8">
        <v>1.29</v>
      </c>
      <c r="G46" s="28" t="str">
        <f t="array" ref="G46">INDEX('Dataset Metadata'!D:D, MATCH(A46, 'Dataset Metadata'!C:C, 0))</f>
        <v>Single Arm</v>
      </c>
      <c r="H46" s="26" t="str">
        <f t="array" ref="H46">STRINGMAP(INDEX('Dataset Metadata'!G:G, MATCH(A46, 'Dataset Metadata'!C:C, 0)), {"Task space (ie EEF) position control", "Task space (ie EEF) velocity control", "Joint position control", "Joint velocity control"}, {"EEF Position", "EEF velocity", "Joint position", "Joint velocity"})</f>
        <v>EEF Position</v>
      </c>
      <c r="I46" s="28">
        <f t="array" ref="I46">SUM(INDEX('Dataset Metadata'!J:J, MATCH(A46, 'Dataset Metadata'!C:C, 0)), INDEX('Dataset Metadata'!L:L, MATCH(A46, 'Dataset Metadata'!C:C, 0)), INDEX('Dataset Metadata'!N:N, MATCH(A46, 'Dataset Metadata'!C:C, 0)))</f>
        <v>4</v>
      </c>
      <c r="J46" s="13">
        <f t="array" ref="J46">SUM(INDEX('Dataset Metadata'!K:K, MATCH(A46, 'Dataset Metadata'!C:C, 0)), INDEX('Dataset Metadata'!M:M, MATCH(A46, 'Dataset Metadata'!C:C, 0)), INDEX('Dataset Metadata'!O:O, MATCH(A46, 'Dataset Metadata'!C:C, 0)))</f>
        <v>0</v>
      </c>
      <c r="K46" s="13">
        <f t="array" ref="K46">SUM(INDEX('Dataset Metadata'!N:N, MATCH(A46, 'Dataset Metadata'!C:C, 0)), INDEX('Dataset Metadata'!O:O, MATCH(A46, 'Dataset Metadata'!C:C, 0)))</f>
        <v>1</v>
      </c>
      <c r="L46" s="13" t="str">
        <f t="array" ref="L46">STRINGMAP(INDEX('Dataset Metadata'!R:R, MATCH(A46, 'Dataset Metadata'!C:C, 0)), {"Scripted / templated language (i.e. one of a limited number of values)", "Dummy value (i.e. same value for all trajectories)", "Natural Language (i.e. annotated by humans using natural language)"}, {"Templated", "None", "Natural"})</f>
        <v>None</v>
      </c>
      <c r="M46" s="5" t="str">
        <f t="array" ref="M46">STRINGMAP(INDEX('Dataset Metadata'!T:T, MATCH(A46,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6" s="13" t="str">
        <f t="array" ref="N46">STRINGMAP(INDEX('Dataset Metadata'!U:U, MATCH(A46, 'Dataset Metadata'!C:C, 0)), {"Yes, at least some trajectories are sub-optimal", "No, all trajectories are ~optimal (i.e. I would be happy if a policy just imitated the data)"}, {"Yes", "No"})</f>
        <v>No</v>
      </c>
      <c r="O46" s="13" t="str">
        <f t="array" ref="O46">STRINGMAP(INDEX('Dataset Metadata'!P:P, MATCH(A46, 'Dataset Metadata'!C:C, 0)), {"Yes, at least some trajectories are sub-optimal", "No, all trajectories are ~optimal (i.e. I would be happy if a policy just imitated the data)"}, {"Yes", "No"})</f>
        <v>No</v>
      </c>
      <c r="P46" s="13" t="str">
        <f t="array" ref="P46">STRINGMAP(INDEX('Dataset Metadata'!Q:Q, MATCH(A46, 'Dataset Metadata'!C:C, 0)), {"Yes, at least some trajectories are sub-optimal", "No, all trajectories are ~optimal (i.e. I would be happy if a policy just imitated the data)"}, {"Yes", "No"})</f>
        <v>Yes</v>
      </c>
      <c r="Q46" s="5" t="str">
        <f t="array" ref="Q46">INDEX('Dataset Metadata'!V:V, MATCH(A46, 'Dataset Metadata'!C:C, 0))</f>
        <v>Table Top</v>
      </c>
      <c r="R46" s="13">
        <f t="array" ref="R46">INDEX('Dataset Metadata'!H:H, MATCH(A46, 'Dataset Metadata'!C:C, 0))</f>
        <v>10</v>
      </c>
      <c r="S46" s="23" t="s">
        <v>137</v>
      </c>
      <c r="T46" s="5" t="s">
        <v>138</v>
      </c>
      <c r="U46" s="5" t="str">
        <f>IFERROR(__xludf.DUMMYFUNCTION("INDEX(SPLIT(INDEX(SPLIT(T46, ""{""), 0, 2), "",""), 0, 1)"),"matsushima2023weblab")</f>
        <v>matsushima2023weblab</v>
      </c>
      <c r="V46" s="30" t="str">
        <f t="array" ref="V46">INDEX('Dataset Metadata'!X:X, MATCH(A46, 'Dataset Metadata'!C:C, 0))</f>
        <v>The robot picks up a white plate, and then places it on the red plate.</v>
      </c>
    </row>
    <row r="47" ht="15.75" customHeight="1">
      <c r="A47" s="31" t="s">
        <v>139</v>
      </c>
      <c r="C47" s="25" t="s">
        <v>140</v>
      </c>
      <c r="D47" s="26" t="str">
        <f t="array" ref="D47">STRINGMAP(INDEX('Dataset Metadata'!F:F, MATCH(A47, 'Dataset Metadata'!C:C, 0)), {"Default gripper that the robot shipped with", "dummy"}, {"Default", "dummy"})</f>
        <v>Default</v>
      </c>
      <c r="E47" s="27">
        <v>70.0</v>
      </c>
      <c r="F47" s="8">
        <v>0.14</v>
      </c>
      <c r="G47" s="28" t="str">
        <f t="array" ref="G47">INDEX('Dataset Metadata'!D:D, MATCH(A47, 'Dataset Metadata'!C:C, 0))</f>
        <v>Bi-Manual</v>
      </c>
      <c r="H47" s="26" t="str">
        <f t="array" ref="H47">STRINGMAP(INDEX('Dataset Metadata'!G:G, MATCH(A47, 'Dataset Metadata'!C:C, 0)), {"Task space (ie EEF) position control", "Task space (ie EEF) velocity control", "Joint position control", "Joint velocity control"}, {"EEF Position", "EEF velocity", "Joint position", "Joint velocity"})</f>
        <v>EEF Position</v>
      </c>
      <c r="I47" s="28">
        <f t="array" ref="I47">SUM(INDEX('Dataset Metadata'!J:J, MATCH(A47, 'Dataset Metadata'!C:C, 0)), INDEX('Dataset Metadata'!L:L, MATCH(A47, 'Dataset Metadata'!C:C, 0)), INDEX('Dataset Metadata'!N:N, MATCH(A47, 'Dataset Metadata'!C:C, 0)))</f>
        <v>1</v>
      </c>
      <c r="J47" s="13">
        <f t="array" ref="J47">SUM(INDEX('Dataset Metadata'!K:K, MATCH(A47, 'Dataset Metadata'!C:C, 0)), INDEX('Dataset Metadata'!M:M, MATCH(A47, 'Dataset Metadata'!C:C, 0)), INDEX('Dataset Metadata'!O:O, MATCH(A47, 'Dataset Metadata'!C:C, 0)))</f>
        <v>0</v>
      </c>
      <c r="K47" s="13">
        <f t="array" ref="K47">SUM(INDEX('Dataset Metadata'!N:N, MATCH(A47, 'Dataset Metadata'!C:C, 0)), INDEX('Dataset Metadata'!O:O, MATCH(A47, 'Dataset Metadata'!C:C, 0)))</f>
        <v>0</v>
      </c>
      <c r="L47" s="13" t="str">
        <f t="array" ref="L47">STRINGMAP(INDEX('Dataset Metadata'!R:R, MATCH(A47, 'Dataset Metadata'!C:C, 0)), {"Scripted / templated language (i.e. one of a limited number of values)", "Dummy value (i.e. same value for all trajectories)", "Natural Language (i.e. annotated by humans using natural language)"}, {"Templated", "None", "Natural"})</f>
        <v>None</v>
      </c>
      <c r="M47" s="5" t="str">
        <f t="array" ref="M47">STRINGMAP(INDEX('Dataset Metadata'!T:T, MATCH(A47,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47" s="13" t="str">
        <f t="array" ref="N47">STRINGMAP(INDEX('Dataset Metadata'!U:U, MATCH(A47, 'Dataset Metadata'!C:C, 0)), {"Yes, at least some trajectories are sub-optimal", "No, all trajectories are ~optimal (i.e. I would be happy if a policy just imitated the data)"}, {"Yes", "No"})</f>
        <v>No</v>
      </c>
      <c r="O47" s="13" t="str">
        <f t="array" ref="O47">STRINGMAP(INDEX('Dataset Metadata'!P:P, MATCH(A47, 'Dataset Metadata'!C:C, 0)), {"Yes, at least some trajectories are sub-optimal", "No, all trajectories are ~optimal (i.e. I would be happy if a policy just imitated the data)"}, {"Yes", "No"})</f>
        <v>No</v>
      </c>
      <c r="P47" s="13" t="str">
        <f t="array" ref="P47">STRINGMAP(INDEX('Dataset Metadata'!Q:Q, MATCH(A47, 'Dataset Metadata'!C:C, 0)), {"Yes, at least some trajectories are sub-optimal", "No, all trajectories are ~optimal (i.e. I would be happy if a policy just imitated the data)"}, {"Yes", "No"})</f>
        <v>Yes</v>
      </c>
      <c r="Q47" s="5" t="str">
        <f t="array" ref="Q47">INDEX('Dataset Metadata'!V:V, MATCH(A47, 'Dataset Metadata'!C:C, 0))</f>
        <v>Table Top</v>
      </c>
      <c r="R47" s="13">
        <f t="array" ref="R47">INDEX('Dataset Metadata'!H:H, MATCH(A47, 'Dataset Metadata'!C:C, 0))</f>
        <v>10</v>
      </c>
      <c r="S47" s="23" t="s">
        <v>141</v>
      </c>
      <c r="T47" s="5" t="s">
        <v>138</v>
      </c>
      <c r="U47" s="5" t="str">
        <f>IFERROR(__xludf.DUMMYFUNCTION("INDEX(SPLIT(INDEX(SPLIT(T47, ""{""), 0, 2), "",""), 0, 1)"),"matsushima2023weblab")</f>
        <v>matsushima2023weblab</v>
      </c>
      <c r="V47" s="30" t="str">
        <f t="array" ref="V47">INDEX('Dataset Metadata'!X:X, MATCH(A47, 'Dataset Metadata'!C:C, 0))</f>
        <v>The robots reach a towel on the table. They also unfold a wrinkled towel.</v>
      </c>
    </row>
    <row r="48" ht="15.75" customHeight="1">
      <c r="A48" s="31" t="s">
        <v>142</v>
      </c>
      <c r="C48" s="25" t="s">
        <v>143</v>
      </c>
      <c r="D48" s="26" t="str">
        <f t="array" ref="D48">STRINGMAP(INDEX('Dataset Metadata'!F:F, MATCH(A48, 'Dataset Metadata'!C:C, 0)), {"Default gripper that the robot shipped with", "dummy"}, {"Default", "dummy"})</f>
        <v>Default grippers + Weiss gripper (for sawyer)</v>
      </c>
      <c r="E48" s="27">
        <v>82432.0</v>
      </c>
      <c r="F48" s="8">
        <v>799.91</v>
      </c>
      <c r="G48" s="28" t="str">
        <f t="array" ref="G48">INDEX('Dataset Metadata'!D:D, MATCH(A48, 'Dataset Metadata'!C:C, 0))</f>
        <v>Single Arm</v>
      </c>
      <c r="H48" s="26" t="str">
        <f t="array" ref="H48">STRINGMAP(INDEX('Dataset Metadata'!G:G, MATCH(A48, 'Dataset Metadata'!C:C, 0)), {"Task space (ie EEF) position control", "Task space (ie EEF) velocity control", "Joint position control", "Joint velocity control"}, {"EEF Position", "EEF velocity", "Joint position", "Joint velocity"})</f>
        <v>EEF velocity</v>
      </c>
      <c r="I48" s="28">
        <f t="array" ref="I48">SUM(INDEX('Dataset Metadata'!J:J, MATCH(A48, 'Dataset Metadata'!C:C, 0)), INDEX('Dataset Metadata'!L:L, MATCH(A48, 'Dataset Metadata'!C:C, 0)), INDEX('Dataset Metadata'!N:N, MATCH(A48, 'Dataset Metadata'!C:C, 0)))</f>
        <v>3</v>
      </c>
      <c r="J48" s="13">
        <f t="array" ref="J48">SUM(INDEX('Dataset Metadata'!K:K, MATCH(A48, 'Dataset Metadata'!C:C, 0)), INDEX('Dataset Metadata'!M:M, MATCH(A48, 'Dataset Metadata'!C:C, 0)), INDEX('Dataset Metadata'!O:O, MATCH(A48, 'Dataset Metadata'!C:C, 0)))</f>
        <v>0</v>
      </c>
      <c r="K48" s="13">
        <f t="array" ref="K48">SUM(INDEX('Dataset Metadata'!N:N, MATCH(A48, 'Dataset Metadata'!C:C, 0)), INDEX('Dataset Metadata'!O:O, MATCH(A48, 'Dataset Metadata'!C:C, 0)))</f>
        <v>0</v>
      </c>
      <c r="L48" s="13" t="str">
        <f t="array" ref="L48">STRINGMAP(INDEX('Dataset Metadata'!R:R, MATCH(A48, 'Dataset Metadata'!C:C, 0)), {"Scripted / templated language (i.e. one of a limited number of values)", "Dummy value (i.e. same value for all trajectories)", "Natural Language (i.e. annotated by humans using natural language)"}, {"Templated", "None", "Natural"})</f>
        <v>None</v>
      </c>
      <c r="M48" s="5" t="str">
        <f t="array" ref="M48">STRINGMAP(INDEX('Dataset Metadata'!T:T, MATCH(A48,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48" s="13" t="str">
        <f t="array" ref="N48">STRINGMAP(INDEX('Dataset Metadata'!U:U, MATCH(A48, 'Dataset Metadata'!C:C, 0)), {"Yes, at least some trajectories are sub-optimal", "No, all trajectories are ~optimal (i.e. I would be happy if a policy just imitated the data)"}, {"Yes", "No"})</f>
        <v>Yes</v>
      </c>
      <c r="O48" s="13" t="str">
        <f t="array" ref="O48">STRINGMAP(INDEX('Dataset Metadata'!P:P, MATCH(A48, 'Dataset Metadata'!C:C, 0)), {"Yes, at least some trajectories are sub-optimal", "No, all trajectories are ~optimal (i.e. I would be happy if a policy just imitated the data)"}, {"Yes", "No"})</f>
        <v>No</v>
      </c>
      <c r="P48" s="13" t="str">
        <f t="array" ref="P48">STRINGMAP(INDEX('Dataset Metadata'!Q:Q, MATCH(A48, 'Dataset Metadata'!C:C, 0)), {"Yes, at least some trajectories are sub-optimal", "No, all trajectories are ~optimal (i.e. I would be happy if a policy just imitated the data)"}, {"Yes", "No"})</f>
        <v>Yes</v>
      </c>
      <c r="Q48" s="5" t="str">
        <f t="array" ref="Q48">INDEX('Dataset Metadata'!V:V, MATCH(A48, 'Dataset Metadata'!C:C, 0))</f>
        <v>Table Top</v>
      </c>
      <c r="R48" s="13">
        <f t="array" ref="R48">INDEX('Dataset Metadata'!H:H, MATCH(A48, 'Dataset Metadata'!C:C, 0))</f>
        <v>1</v>
      </c>
      <c r="S48" s="23" t="s">
        <v>144</v>
      </c>
      <c r="T48" s="5" t="s">
        <v>145</v>
      </c>
      <c r="U48" s="5" t="str">
        <f>IFERROR(__xludf.DUMMYFUNCTION("INDEX(SPLIT(INDEX(SPLIT(T48, ""{""), 0, 2), "",""), 0, 1)"),"dasari2019robonet")</f>
        <v>dasari2019robonet</v>
      </c>
      <c r="V48" s="30" t="str">
        <f t="array" ref="V48">INDEX('Dataset Metadata'!X:X, MATCH(A48, 'Dataset Metadata'!C:C, 0))</f>
        <v>The robot interacts with the objects in a bin placed in front of it</v>
      </c>
    </row>
    <row r="49" ht="15.75" customHeight="1">
      <c r="A49" s="31" t="s">
        <v>146</v>
      </c>
      <c r="C49" s="25" t="s">
        <v>78</v>
      </c>
      <c r="D49" s="26" t="str">
        <f t="array" ref="D49">STRINGMAP(INDEX('Dataset Metadata'!F:F, MATCH(A49, 'Dataset Metadata'!C:C, 0)), {"Default gripper that the robot shipped with", "dummy"}, {"Default", "dummy"})</f>
        <v>Default</v>
      </c>
      <c r="E49" s="27">
        <v>480.0</v>
      </c>
      <c r="F49" s="8">
        <v>12.34</v>
      </c>
      <c r="G49" s="28" t="str">
        <f t="array" ref="G49">INDEX('Dataset Metadata'!D:D, MATCH(A49, 'Dataset Metadata'!C:C, 0))</f>
        <v>Single Arm</v>
      </c>
      <c r="H49" s="26" t="str">
        <f t="array" ref="H49">STRINGMAP(INDEX('Dataset Metadata'!G:G, MATCH(A49, 'Dataset Metadata'!C:C, 0)), {"Task space (ie EEF) position control", "Task space (ie EEF) velocity control", "Joint position control", "Joint velocity control"}, {"EEF Position", "EEF velocity", "Joint position", "Joint velocity"})</f>
        <v>Joint position</v>
      </c>
      <c r="I49" s="28">
        <f t="array" ref="I49">SUM(INDEX('Dataset Metadata'!J:J, MATCH(A49, 'Dataset Metadata'!C:C, 0)), INDEX('Dataset Metadata'!L:L, MATCH(A49, 'Dataset Metadata'!C:C, 0)), INDEX('Dataset Metadata'!N:N, MATCH(A49, 'Dataset Metadata'!C:C, 0)))</f>
        <v>1</v>
      </c>
      <c r="J49" s="13">
        <f t="array" ref="J49">SUM(INDEX('Dataset Metadata'!K:K, MATCH(A49, 'Dataset Metadata'!C:C, 0)), INDEX('Dataset Metadata'!M:M, MATCH(A49, 'Dataset Metadata'!C:C, 0)), INDEX('Dataset Metadata'!O:O, MATCH(A49, 'Dataset Metadata'!C:C, 0)))</f>
        <v>0</v>
      </c>
      <c r="K49" s="13">
        <f t="array" ref="K49">SUM(INDEX('Dataset Metadata'!N:N, MATCH(A49, 'Dataset Metadata'!C:C, 0)), INDEX('Dataset Metadata'!O:O, MATCH(A49, 'Dataset Metadata'!C:C, 0)))</f>
        <v>1</v>
      </c>
      <c r="L49" s="13" t="str">
        <f t="array" ref="L49">STRINGMAP(INDEX('Dataset Metadata'!R:R, MATCH(A49, 'Dataset Metadata'!C:C, 0)), {"Scripted / templated language (i.e. one of a limited number of values)", "Dummy value (i.e. same value for all trajectories)", "Natural Language (i.e. annotated by humans using natural language)"}, {"Templated", "None", "Natural"})</f>
        <v>Templated</v>
      </c>
      <c r="M49" s="5" t="str">
        <f t="array" ref="M49">STRINGMAP(INDEX('Dataset Metadata'!T:T, MATCH(A49,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49" s="13" t="str">
        <f t="array" ref="N49">STRINGMAP(INDEX('Dataset Metadata'!U:U, MATCH(A49, 'Dataset Metadata'!C:C, 0)), {"Yes, at least some trajectories are sub-optimal", "No, all trajectories are ~optimal (i.e. I would be happy if a policy just imitated the data)"}, {"Yes", "No"})</f>
        <v>No</v>
      </c>
      <c r="O49" s="13" t="str">
        <f t="array" ref="O49">STRINGMAP(INDEX('Dataset Metadata'!P:P, MATCH(A49, 'Dataset Metadata'!C:C, 0)), {"Yes, at least some trajectories are sub-optimal", "No, all trajectories are ~optimal (i.e. I would be happy if a policy just imitated the data)"}, {"Yes", "No"})</f>
        <v>No</v>
      </c>
      <c r="P49" s="13" t="str">
        <f t="array" ref="P49">STRINGMAP(INDEX('Dataset Metadata'!Q:Q, MATCH(A49, 'Dataset Metadata'!C:C, 0)), {"Yes, at least some trajectories are sub-optimal", "No, all trajectories are ~optimal (i.e. I would be happy if a policy just imitated the data)"}, {"Yes", "No"})</f>
        <v>Yes</v>
      </c>
      <c r="Q49" s="5" t="str">
        <f t="array" ref="Q49">INDEX('Dataset Metadata'!V:V, MATCH(A49, 'Dataset Metadata'!C:C, 0))</f>
        <v>Table Top, Kitchen (also toy kitchen)</v>
      </c>
      <c r="R49" s="13">
        <f t="array" ref="R49">INDEX('Dataset Metadata'!H:H, MATCH(A49, 'Dataset Metadata'!C:C, 0))</f>
        <v>5</v>
      </c>
      <c r="S49" s="23" t="s">
        <v>147</v>
      </c>
      <c r="T49" s="5" t="s">
        <v>148</v>
      </c>
      <c r="U49" s="5" t="str">
        <f>IFERROR(__xludf.DUMMYFUNCTION("INDEX(SPLIT(INDEX(SPLIT(T49, ""{""), 0, 2), "",""), 0, 1)"),"Radosavovic2022")</f>
        <v>Radosavovic2022</v>
      </c>
      <c r="V49" s="30" t="str">
        <f t="array" ref="V49">INDEX('Dataset Metadata'!X:X, MATCH(A49, 'Dataset Metadata'!C:C, 0))</f>
        <v>Basic motor control tasks (reach, push, pick) on table top and toy environments (toy kitchen, toy fridge).</v>
      </c>
    </row>
    <row r="50" ht="15.75" customHeight="1">
      <c r="A50" s="31" t="s">
        <v>149</v>
      </c>
      <c r="C50" s="25" t="s">
        <v>47</v>
      </c>
      <c r="D50" s="26" t="str">
        <f t="array" ref="D50">STRINGMAP(INDEX('Dataset Metadata'!F:F, MATCH(A50, 'Dataset Metadata'!C:C, 0)), {"Default gripper that the robot shipped with", "dummy"}, {"Default", "dummy"})</f>
        <v>Default</v>
      </c>
      <c r="E50" s="27">
        <v>960.0</v>
      </c>
      <c r="F50" s="8">
        <v>40.64</v>
      </c>
      <c r="G50" s="28" t="str">
        <f t="array" ref="G50">INDEX('Dataset Metadata'!D:D, MATCH(A50, 'Dataset Metadata'!C:C, 0))</f>
        <v>Single Arm</v>
      </c>
      <c r="H50" s="26" t="str">
        <f t="array" ref="H50">STRINGMAP(INDEX('Dataset Metadata'!G:G, MATCH(A50, 'Dataset Metadata'!C:C, 0)), {"Task space (ie EEF) position control", "Task space (ie EEF) velocity control", "Joint position control", "Joint velocity control"}, {"EEF Position", "EEF velocity", "Joint position", "Joint velocity"})</f>
        <v>Joint position</v>
      </c>
      <c r="I50" s="28">
        <f t="array" ref="I50">SUM(INDEX('Dataset Metadata'!J:J, MATCH(A50, 'Dataset Metadata'!C:C, 0)), INDEX('Dataset Metadata'!L:L, MATCH(A50, 'Dataset Metadata'!C:C, 0)), INDEX('Dataset Metadata'!N:N, MATCH(A50, 'Dataset Metadata'!C:C, 0)))</f>
        <v>3</v>
      </c>
      <c r="J50" s="13">
        <f t="array" ref="J50">SUM(INDEX('Dataset Metadata'!K:K, MATCH(A50, 'Dataset Metadata'!C:C, 0)), INDEX('Dataset Metadata'!M:M, MATCH(A50, 'Dataset Metadata'!C:C, 0)), INDEX('Dataset Metadata'!O:O, MATCH(A50, 'Dataset Metadata'!C:C, 0)))</f>
        <v>0</v>
      </c>
      <c r="K50" s="13">
        <f t="array" ref="K50">SUM(INDEX('Dataset Metadata'!N:N, MATCH(A50, 'Dataset Metadata'!C:C, 0)), INDEX('Dataset Metadata'!O:O, MATCH(A50, 'Dataset Metadata'!C:C, 0)))</f>
        <v>1</v>
      </c>
      <c r="L50" s="13" t="str">
        <f t="array" ref="L50">STRINGMAP(INDEX('Dataset Metadata'!R:R, MATCH(A50, 'Dataset Metadata'!C:C, 0)), {"Scripted / templated language (i.e. one of a limited number of values)", "Dummy value (i.e. same value for all trajectories)", "Natural Language (i.e. annotated by humans using natural language)"}, {"Templated", "None", "Natural"})</f>
        <v>Templated</v>
      </c>
      <c r="M50" s="5" t="str">
        <f t="array" ref="M50">STRINGMAP(INDEX('Dataset Metadata'!T:T, MATCH(A50,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0" s="13" t="str">
        <f t="array" ref="N50">STRINGMAP(INDEX('Dataset Metadata'!U:U, MATCH(A50, 'Dataset Metadata'!C:C, 0)), {"Yes, at least some trajectories are sub-optimal", "No, all trajectories are ~optimal (i.e. I would be happy if a policy just imitated the data)"}, {"Yes", "No"})</f>
        <v>No</v>
      </c>
      <c r="O50" s="13" t="str">
        <f t="array" ref="O50">STRINGMAP(INDEX('Dataset Metadata'!P:P, MATCH(A50, 'Dataset Metadata'!C:C, 0)), {"Yes, at least some trajectories are sub-optimal", "No, all trajectories are ~optimal (i.e. I would be happy if a policy just imitated the data)"}, {"Yes", "No"})</f>
        <v>No</v>
      </c>
      <c r="P50" s="13" t="str">
        <f t="array" ref="P50">STRINGMAP(INDEX('Dataset Metadata'!Q:Q, MATCH(A50, 'Dataset Metadata'!C:C, 0)), {"Yes, at least some trajectories are sub-optimal", "No, all trajectories are ~optimal (i.e. I would be happy if a policy just imitated the data)"}, {"Yes", "No"})</f>
        <v>Yes</v>
      </c>
      <c r="Q50" s="5" t="str">
        <f t="array" ref="Q50">INDEX('Dataset Metadata'!V:V, MATCH(A50, 'Dataset Metadata'!C:C, 0))</f>
        <v>Table Top</v>
      </c>
      <c r="R50" s="13">
        <f t="array" ref="R50">INDEX('Dataset Metadata'!H:H, MATCH(A50, 'Dataset Metadata'!C:C, 0))</f>
        <v>30</v>
      </c>
      <c r="S50" s="23" t="s">
        <v>150</v>
      </c>
      <c r="T50" s="5" t="s">
        <v>151</v>
      </c>
      <c r="U50" s="5" t="str">
        <f>IFERROR(__xludf.DUMMYFUNCTION("INDEX(SPLIT(INDEX(SPLIT(T50, ""{""), 0, 2), "",""), 0, 1)"),"Radosavovic2023")</f>
        <v>Radosavovic2023</v>
      </c>
      <c r="V50" s="30" t="str">
        <f t="array" ref="V50">INDEX('Dataset Metadata'!X:X, MATCH(A50, 'Dataset Metadata'!C:C, 0))</f>
        <v>Picking, stacking, destacking, and bin picking with variations in objects.</v>
      </c>
    </row>
    <row r="51" ht="15.75" customHeight="1">
      <c r="A51" s="31" t="s">
        <v>152</v>
      </c>
      <c r="C51" s="25" t="s">
        <v>47</v>
      </c>
      <c r="D51" s="26" t="str">
        <f t="array" ref="D51">STRINGMAP(INDEX('Dataset Metadata'!F:F, MATCH(A51, 'Dataset Metadata'!C:C, 0)), {"Default gripper that the robot shipped with", "dummy"}, {"Default", "dummy"})</f>
        <v>Default</v>
      </c>
      <c r="E51" s="27">
        <v>201.0</v>
      </c>
      <c r="F51" s="8">
        <v>11.71</v>
      </c>
      <c r="G51" s="28" t="str">
        <f t="array" ref="G51">INDEX('Dataset Metadata'!D:D, MATCH(A51, 'Dataset Metadata'!C:C, 0))</f>
        <v>Single Arm</v>
      </c>
      <c r="H51" s="26" t="str">
        <f t="array" ref="H51">STRINGMAP(INDEX('Dataset Metadata'!G:G, MATCH(A51, 'Dataset Metadata'!C:C, 0)), {"Task space (ie EEF) position control", "Task space (ie EEF) velocity control", "Joint position control", "Joint velocity control"}, {"EEF Position", "EEF velocity", "Joint position", "Joint velocity"})</f>
        <v>EEF Position</v>
      </c>
      <c r="I51" s="28">
        <f t="array" ref="I51">SUM(INDEX('Dataset Metadata'!J:J, MATCH(A51, 'Dataset Metadata'!C:C, 0)), INDEX('Dataset Metadata'!L:L, MATCH(A51, 'Dataset Metadata'!C:C, 0)), INDEX('Dataset Metadata'!N:N, MATCH(A51, 'Dataset Metadata'!C:C, 0)))</f>
        <v>1</v>
      </c>
      <c r="J51" s="13">
        <f t="array" ref="J51">SUM(INDEX('Dataset Metadata'!K:K, MATCH(A51, 'Dataset Metadata'!C:C, 0)), INDEX('Dataset Metadata'!M:M, MATCH(A51, 'Dataset Metadata'!C:C, 0)), INDEX('Dataset Metadata'!O:O, MATCH(A51, 'Dataset Metadata'!C:C, 0)))</f>
        <v>0</v>
      </c>
      <c r="K51" s="13">
        <f t="array" ref="K51">SUM(INDEX('Dataset Metadata'!N:N, MATCH(A51, 'Dataset Metadata'!C:C, 0)), INDEX('Dataset Metadata'!O:O, MATCH(A51, 'Dataset Metadata'!C:C, 0)))</f>
        <v>0</v>
      </c>
      <c r="L51" s="13" t="str">
        <f t="array" ref="L51">STRINGMAP(INDEX('Dataset Metadata'!R:R, MATCH(A51, 'Dataset Metadata'!C:C, 0)), {"Scripted / templated language (i.e. one of a limited number of values)", "Dummy value (i.e. same value for all trajectories)", "Natural Language (i.e. annotated by humans using natural language)"}, {"Templated", "None", "Natural"})</f>
        <v>Natural</v>
      </c>
      <c r="M51" s="5" t="str">
        <f t="array" ref="M51">STRINGMAP(INDEX('Dataset Metadata'!T:T, MATCH(A51,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1" s="13" t="str">
        <f t="array" ref="N51">STRINGMAP(INDEX('Dataset Metadata'!U:U, MATCH(A51, 'Dataset Metadata'!C:C, 0)), {"Yes, at least some trajectories are sub-optimal", "No, all trajectories are ~optimal (i.e. I would be happy if a policy just imitated the data)"}, {"Yes", "No"})</f>
        <v>Yes</v>
      </c>
      <c r="O51" s="13" t="str">
        <f t="array" ref="O51">STRINGMAP(INDEX('Dataset Metadata'!P:P, MATCH(A51, 'Dataset Metadata'!C:C, 0)), {"Yes, at least some trajectories are sub-optimal", "No, all trajectories are ~optimal (i.e. I would be happy if a policy just imitated the data)"}, {"Yes", "No"})</f>
        <v>No</v>
      </c>
      <c r="P51" s="13" t="str">
        <f t="array" ref="P51">STRINGMAP(INDEX('Dataset Metadata'!Q:Q, MATCH(A51, 'Dataset Metadata'!C:C, 0)), {"Yes, at least some trajectories are sub-optimal", "No, all trajectories are ~optimal (i.e. I would be happy if a policy just imitated the data)"}, {"Yes", "No"})</f>
        <v>Yes</v>
      </c>
      <c r="Q51" s="5" t="str">
        <f t="array" ref="Q51">INDEX('Dataset Metadata'!V:V, MATCH(A51, 'Dataset Metadata'!C:C, 0))</f>
        <v>Table Top</v>
      </c>
      <c r="R51" s="13">
        <f t="array" ref="R51">INDEX('Dataset Metadata'!H:H, MATCH(A51, 'Dataset Metadata'!C:C, 0))</f>
        <v>10</v>
      </c>
      <c r="S51" s="23" t="s">
        <v>153</v>
      </c>
      <c r="T51" s="5" t="s">
        <v>154</v>
      </c>
      <c r="U51" s="5" t="str">
        <f>IFERROR(__xludf.DUMMYFUNCTION("INDEX(SPLIT(INDEX(SPLIT(T51, ""{""), 0, 2), "",""), 0, 1)"),"kimpre")</f>
        <v>kimpre</v>
      </c>
      <c r="V51" s="30" t="str">
        <f t="array" ref="V51">INDEX('Dataset Metadata'!X:X, MATCH(A51, 'Dataset Metadata'!C:C, 0))</f>
        <v>The robot performs various non-prehensile manipulation tasks in a tabletop environment. It translates and reorients diverse real-world and 3d-printed objects to a target 6dof pose.</v>
      </c>
    </row>
    <row r="52" ht="15.75" customHeight="1">
      <c r="A52" s="31" t="s">
        <v>155</v>
      </c>
      <c r="C52" s="25" t="s">
        <v>47</v>
      </c>
      <c r="D52" s="26" t="str">
        <f t="array" ref="D52">STRINGMAP(INDEX('Dataset Metadata'!F:F, MATCH(A52, 'Dataset Metadata'!C:C, 0)), {"Default gripper that the robot shipped with", "dummy"}, {"Default", "dummy"})</f>
        <v>Default</v>
      </c>
      <c r="E52" s="34">
        <v>812.0</v>
      </c>
      <c r="G52" s="28" t="str">
        <f t="array" ref="G52">INDEX('Dataset Metadata'!D:D, MATCH(A52, 'Dataset Metadata'!C:C, 0))</f>
        <v>Single Arm</v>
      </c>
      <c r="H52" s="26" t="str">
        <f t="array" ref="H52">STRINGMAP(INDEX('Dataset Metadata'!G:G, MATCH(A52, 'Dataset Metadata'!C:C, 0)), {"Task space (ie EEF) position control", "Task space (ie EEF) velocity control", "Joint position control", "Joint velocity control"}, {"EEF Position", "EEF velocity", "Joint position", "Joint velocity"})</f>
        <v>EEF Position</v>
      </c>
      <c r="I52" s="28">
        <f t="array" ref="I52">SUM(INDEX('Dataset Metadata'!J:J, MATCH(A52, 'Dataset Metadata'!C:C, 0)), INDEX('Dataset Metadata'!L:L, MATCH(A52, 'Dataset Metadata'!C:C, 0)), INDEX('Dataset Metadata'!N:N, MATCH(A52, 'Dataset Metadata'!C:C, 0)))</f>
        <v>3</v>
      </c>
      <c r="J52" s="13">
        <f t="array" ref="J52">SUM(INDEX('Dataset Metadata'!K:K, MATCH(A52, 'Dataset Metadata'!C:C, 0)), INDEX('Dataset Metadata'!M:M, MATCH(A52, 'Dataset Metadata'!C:C, 0)), INDEX('Dataset Metadata'!O:O, MATCH(A52, 'Dataset Metadata'!C:C, 0)))</f>
        <v>0</v>
      </c>
      <c r="K52" s="13">
        <f t="array" ref="K52">SUM(INDEX('Dataset Metadata'!N:N, MATCH(A52, 'Dataset Metadata'!C:C, 0)), INDEX('Dataset Metadata'!O:O, MATCH(A52, 'Dataset Metadata'!C:C, 0)))</f>
        <v>2</v>
      </c>
      <c r="L52" s="13" t="str">
        <f t="array" ref="L52">STRINGMAP(INDEX('Dataset Metadata'!R:R, MATCH(A52, 'Dataset Metadata'!C:C, 0)), {"Scripted / templated language (i.e. one of a limited number of values)", "Dummy value (i.e. same value for all trajectories)", "Natural Language (i.e. annotated by humans using natural language)"}, {"Templated", "None", "Natural"})</f>
        <v>None</v>
      </c>
      <c r="M52" s="5" t="str">
        <f t="array" ref="M52">STRINGMAP(INDEX('Dataset Metadata'!T:T, MATCH(A52,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2" s="13" t="str">
        <f t="array" ref="N52">STRINGMAP(INDEX('Dataset Metadata'!U:U, MATCH(A52, 'Dataset Metadata'!C:C, 0)), {"Yes, at least some trajectories are sub-optimal", "No, all trajectories are ~optimal (i.e. I would be happy if a policy just imitated the data)"}, {"Yes", "No"})</f>
        <v>No</v>
      </c>
      <c r="O52" s="13" t="str">
        <f t="array" ref="O52">STRINGMAP(INDEX('Dataset Metadata'!P:P, MATCH(A52, 'Dataset Metadata'!C:C, 0)), {"Yes, at least some trajectories are sub-optimal", "No, all trajectories are ~optimal (i.e. I would be happy if a policy just imitated the data)"}, {"Yes", "No"})</f>
        <v>No</v>
      </c>
      <c r="P52" s="13" t="str">
        <f t="array" ref="P52">STRINGMAP(INDEX('Dataset Metadata'!Q:Q, MATCH(A52, 'Dataset Metadata'!C:C, 0)), {"Yes, at least some trajectories are sub-optimal", "No, all trajectories are ~optimal (i.e. I would be happy if a policy just imitated the data)"}, {"Yes", "No"})</f>
        <v>Yes</v>
      </c>
      <c r="Q52" s="5" t="str">
        <f t="array" ref="Q52">INDEX('Dataset Metadata'!V:V, MATCH(A52, 'Dataset Metadata'!C:C, 0))</f>
        <v>Table Top</v>
      </c>
      <c r="R52" s="13">
        <f t="array" ref="R52">INDEX('Dataset Metadata'!H:H, MATCH(A52, 'Dataset Metadata'!C:C, 0))</f>
        <v>30</v>
      </c>
      <c r="S52" s="35"/>
      <c r="T52" s="23" t="s">
        <v>156</v>
      </c>
      <c r="U52" s="5" t="str">
        <f>IFERROR(__xludf.DUMMYFUNCTION("INDEX(SPLIT(INDEX(SPLIT(T52, ""{""), 0, 2), "",""), 0, 1)"),"rana2023dgrasp")</f>
        <v>rana2023dgrasp</v>
      </c>
      <c r="V52" s="30" t="str">
        <f t="array" ref="V52">INDEX('Dataset Metadata'!X:X, MATCH(A52, 'Dataset Metadata'!C:C, 0))</f>
        <v>The robot grasps an object that moves around continuously and randomly along the XY plane. </v>
      </c>
    </row>
    <row r="53" ht="15.75" customHeight="1">
      <c r="A53" s="31" t="s">
        <v>157</v>
      </c>
      <c r="C53" s="25" t="s">
        <v>59</v>
      </c>
      <c r="D53" s="26" t="str">
        <f t="array" ref="D53">STRINGMAP(INDEX('Dataset Metadata'!F:F, MATCH(A53, 'Dataset Metadata'!C:C, 0)), {"Default gripper that the robot shipped with", "dummy"}, {"Default", "dummy"})</f>
        <v>3D printed grippper from https://github.com/robertocalandra/sawyer-printable</v>
      </c>
      <c r="E53" s="27">
        <v>9200.0</v>
      </c>
      <c r="F53" s="8">
        <v>76.17</v>
      </c>
      <c r="G53" s="28" t="str">
        <f t="array" ref="G53">INDEX('Dataset Metadata'!D:D, MATCH(A53, 'Dataset Metadata'!C:C, 0))</f>
        <v>Single Arm</v>
      </c>
      <c r="H53" s="26" t="str">
        <f t="array" ref="H53">STRINGMAP(INDEX('Dataset Metadata'!G:G, MATCH(A53, 'Dataset Metadata'!C:C, 0)), {"Task space (ie EEF) position control", "Task space (ie EEF) velocity control", "Joint position control", "Joint velocity control"}, {"EEF Position", "EEF velocity", "Joint position", "Joint velocity"})</f>
        <v>EEF Position</v>
      </c>
      <c r="I53" s="28">
        <f t="array" ref="I53">SUM(INDEX('Dataset Metadata'!J:J, MATCH(A53, 'Dataset Metadata'!C:C, 0)), INDEX('Dataset Metadata'!L:L, MATCH(A53, 'Dataset Metadata'!C:C, 0)), INDEX('Dataset Metadata'!N:N, MATCH(A53, 'Dataset Metadata'!C:C, 0)))</f>
        <v>1</v>
      </c>
      <c r="J53" s="13">
        <f t="array" ref="J53">SUM(INDEX('Dataset Metadata'!K:K, MATCH(A53, 'Dataset Metadata'!C:C, 0)), INDEX('Dataset Metadata'!M:M, MATCH(A53, 'Dataset Metadata'!C:C, 0)), INDEX('Dataset Metadata'!O:O, MATCH(A53, 'Dataset Metadata'!C:C, 0)))</f>
        <v>0</v>
      </c>
      <c r="K53" s="13">
        <f t="array" ref="K53">SUM(INDEX('Dataset Metadata'!N:N, MATCH(A53, 'Dataset Metadata'!C:C, 0)), INDEX('Dataset Metadata'!O:O, MATCH(A53, 'Dataset Metadata'!C:C, 0)))</f>
        <v>0</v>
      </c>
      <c r="L53" s="13" t="str">
        <f t="array" ref="L53">STRINGMAP(INDEX('Dataset Metadata'!R:R, MATCH(A53, 'Dataset Metadata'!C:C, 0)), {"Scripted / templated language (i.e. one of a limited number of values)", "Dummy value (i.e. same value for all trajectories)", "Natural Language (i.e. annotated by humans using natural language)"}, {"Templated", "None", "Natural"})</f>
        <v>None</v>
      </c>
      <c r="M53" s="5" t="str">
        <f t="array" ref="M53">STRINGMAP(INDEX('Dataset Metadata'!T:T, MATCH(A53,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3" s="13" t="str">
        <f t="array" ref="N53">STRINGMAP(INDEX('Dataset Metadata'!U:U, MATCH(A53, 'Dataset Metadata'!C:C, 0)), {"Yes, at least some trajectories are sub-optimal", "No, all trajectories are ~optimal (i.e. I would be happy if a policy just imitated the data)"}, {"Yes", "No"})</f>
        <v>Yes</v>
      </c>
      <c r="O53" s="13" t="str">
        <f t="array" ref="O53">STRINGMAP(INDEX('Dataset Metadata'!P:P, MATCH(A53, 'Dataset Metadata'!C:C, 0)), {"Yes, at least some trajectories are sub-optimal", "No, all trajectories are ~optimal (i.e. I would be happy if a policy just imitated the data)"}, {"Yes", "No"})</f>
        <v>No</v>
      </c>
      <c r="P53" s="13" t="str">
        <f t="array" ref="P53">STRINGMAP(INDEX('Dataset Metadata'!Q:Q, MATCH(A53, 'Dataset Metadata'!C:C, 0)), {"Yes, at least some trajectories are sub-optimal", "No, all trajectories are ~optimal (i.e. I would be happy if a policy just imitated the data)"}, {"Yes", "No"})</f>
        <v>Yes</v>
      </c>
      <c r="Q53" s="5" t="str">
        <f t="array" ref="Q53">INDEX('Dataset Metadata'!V:V, MATCH(A53, 'Dataset Metadata'!C:C, 0))</f>
        <v>Table Top</v>
      </c>
      <c r="R53" s="13" t="str">
        <f t="array" ref="R53">INDEX('Dataset Metadata'!H:H, MATCH(A53, 'Dataset Metadata'!C:C, 0))</f>
        <v>N/A, actions are run until robot comes to rest near the target position (quasistatic assumption)</v>
      </c>
      <c r="S53" s="23" t="s">
        <v>158</v>
      </c>
      <c r="T53" s="5" t="s">
        <v>159</v>
      </c>
      <c r="U53" s="5" t="str">
        <f>IFERROR(__xludf.DUMMYFUNCTION("INDEX(SPLIT(INDEX(SPLIT(T53, ""{""), 0, 2), "",""), 0, 1)"),"gupta2022maskvit")</f>
        <v>gupta2022maskvit</v>
      </c>
      <c r="V53" s="30" t="str">
        <f t="array" ref="V53">INDEX('Dataset Metadata'!X:X, MATCH(A53, 'Dataset Metadata'!C:C, 0))</f>
        <v>The robot randomly pushes and picks objects in a bin, which include stuffed toys, plastic cups and toys, etc, and are periodically shuffled.</v>
      </c>
    </row>
    <row r="54" ht="15.75" customHeight="1">
      <c r="A54" s="31" t="s">
        <v>160</v>
      </c>
      <c r="C54" s="25" t="s">
        <v>161</v>
      </c>
      <c r="D54" s="26" t="str">
        <f t="array" ref="D54">STRINGMAP(INDEX('Dataset Metadata'!F:F, MATCH(A54, 'Dataset Metadata'!C:C, 0)), {"Default gripper that the robot shipped with", "dummy"}, {"Default", "dummy"})</f>
        <v>Default</v>
      </c>
      <c r="E54" s="27">
        <v>50.0</v>
      </c>
      <c r="F54" s="8">
        <v>0.33</v>
      </c>
      <c r="G54" s="28" t="str">
        <f t="array" ref="G54">INDEX('Dataset Metadata'!D:D, MATCH(A54, 'Dataset Metadata'!C:C, 0))</f>
        <v>Single Arm</v>
      </c>
      <c r="H54" s="26" t="str">
        <f t="array" ref="H54">STRINGMAP(INDEX('Dataset Metadata'!G:G, MATCH(A54, 'Dataset Metadata'!C:C, 0)), {"Task space (ie EEF) position control", "Task space (ie EEF) velocity control", "Joint position control", "Joint velocity control"}, {"EEF Position", "EEF velocity", "Joint position", "Joint velocity"})</f>
        <v>EEF velocity</v>
      </c>
      <c r="I54" s="28">
        <f t="array" ref="I54">SUM(INDEX('Dataset Metadata'!J:J, MATCH(A54, 'Dataset Metadata'!C:C, 0)), INDEX('Dataset Metadata'!L:L, MATCH(A54, 'Dataset Metadata'!C:C, 0)), INDEX('Dataset Metadata'!N:N, MATCH(A54, 'Dataset Metadata'!C:C, 0)))</f>
        <v>1</v>
      </c>
      <c r="J54" s="13">
        <f t="array" ref="J54">SUM(INDEX('Dataset Metadata'!K:K, MATCH(A54, 'Dataset Metadata'!C:C, 0)), INDEX('Dataset Metadata'!M:M, MATCH(A54, 'Dataset Metadata'!C:C, 0)), INDEX('Dataset Metadata'!O:O, MATCH(A54, 'Dataset Metadata'!C:C, 0)))</f>
        <v>0</v>
      </c>
      <c r="K54" s="13">
        <f t="array" ref="K54">SUM(INDEX('Dataset Metadata'!N:N, MATCH(A54, 'Dataset Metadata'!C:C, 0)), INDEX('Dataset Metadata'!O:O, MATCH(A54, 'Dataset Metadata'!C:C, 0)))</f>
        <v>0</v>
      </c>
      <c r="L54" s="13" t="str">
        <f t="array" ref="L54">STRINGMAP(INDEX('Dataset Metadata'!R:R, MATCH(A54, 'Dataset Metadata'!C:C, 0)), {"Scripted / templated language (i.e. one of a limited number of values)", "Dummy value (i.e. same value for all trajectories)", "Natural Language (i.e. annotated by humans using natural language)"}, {"Templated", "None", "Natural"})</f>
        <v>Natural</v>
      </c>
      <c r="M54" s="5" t="str">
        <f t="array" ref="M54">STRINGMAP(INDEX('Dataset Metadata'!T:T, MATCH(A54,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4" s="13" t="str">
        <f t="array" ref="N54">STRINGMAP(INDEX('Dataset Metadata'!U:U, MATCH(A54, 'Dataset Metadata'!C:C, 0)), {"Yes, at least some trajectories are sub-optimal", "No, all trajectories are ~optimal (i.e. I would be happy if a policy just imitated the data)"}, {"Yes", "No"})</f>
        <v>No</v>
      </c>
      <c r="O54" s="13" t="str">
        <f t="array" ref="O54">STRINGMAP(INDEX('Dataset Metadata'!P:P, MATCH(A54, 'Dataset Metadata'!C:C, 0)), {"Yes, at least some trajectories are sub-optimal", "No, all trajectories are ~optimal (i.e. I would be happy if a policy just imitated the data)"}, {"Yes", "No"})</f>
        <v>No</v>
      </c>
      <c r="P54" s="13" t="str">
        <f t="array" ref="P54">STRINGMAP(INDEX('Dataset Metadata'!Q:Q, MATCH(A54, 'Dataset Metadata'!C:C, 0)), {"Yes, at least some trajectories are sub-optimal", "No, all trajectories are ~optimal (i.e. I would be happy if a policy just imitated the data)"}, {"Yes", "No"})</f>
        <v>Yes</v>
      </c>
      <c r="Q54" s="5" t="str">
        <f t="array" ref="Q54">INDEX('Dataset Metadata'!V:V, MATCH(A54, 'Dataset Metadata'!C:C, 0))</f>
        <v>Table Top</v>
      </c>
      <c r="R54" s="13">
        <f t="array" ref="R54">INDEX('Dataset Metadata'!H:H, MATCH(A54, 'Dataset Metadata'!C:C, 0))</f>
        <v>10</v>
      </c>
      <c r="S54" s="23" t="s">
        <v>162</v>
      </c>
      <c r="T54" s="5" t="s">
        <v>163</v>
      </c>
      <c r="U54" s="5" t="str">
        <f>IFERROR(__xludf.DUMMYFUNCTION("INDEX(SPLIT(INDEX(SPLIT(T54, ""{""), 0, 2), "",""), 0, 1)"),"Osa22")</f>
        <v>Osa22</v>
      </c>
      <c r="V54" s="30" t="str">
        <f t="array" ref="V54">INDEX('Dataset Metadata'!X:X, MATCH(A54, 'Dataset Metadata'!C:C, 0))</f>
        <v>The robot avoids obstacle on the table and reaches the target object.</v>
      </c>
    </row>
    <row r="55" ht="15.75" customHeight="1">
      <c r="A55" s="31" t="s">
        <v>164</v>
      </c>
      <c r="C55" s="25" t="s">
        <v>165</v>
      </c>
      <c r="D55" s="26" t="str">
        <f t="array" ref="D55">STRINGMAP(INDEX('Dataset Metadata'!F:F, MATCH(A55, 'Dataset Metadata'!C:C, 0)), {"Default gripper that the robot shipped with", "dummy"}, {"Default", "dummy"})</f>
        <v>Robotiq 2F-85</v>
      </c>
      <c r="E55" s="27">
        <v>100.0</v>
      </c>
      <c r="F55" s="8">
        <v>2.92</v>
      </c>
      <c r="G55" s="28" t="str">
        <f t="array" ref="G55">INDEX('Dataset Metadata'!D:D, MATCH(A55, 'Dataset Metadata'!C:C, 0))</f>
        <v>Single Arm</v>
      </c>
      <c r="H55" s="26" t="str">
        <f t="array" ref="H55">STRINGMAP(INDEX('Dataset Metadata'!G:G, MATCH(A55, 'Dataset Metadata'!C:C, 0)), {"Task space (ie EEF) position control", "Task space (ie EEF) velocity control", "Joint position control", "Joint velocity control"}, {"EEF Position", "EEF velocity", "Joint position", "Joint velocity"})</f>
        <v>EEF velocity</v>
      </c>
      <c r="I55" s="28">
        <f t="array" ref="I55">SUM(INDEX('Dataset Metadata'!J:J, MATCH(A55, 'Dataset Metadata'!C:C, 0)), INDEX('Dataset Metadata'!L:L, MATCH(A55, 'Dataset Metadata'!C:C, 0)), INDEX('Dataset Metadata'!N:N, MATCH(A55, 'Dataset Metadata'!C:C, 0)))</f>
        <v>1</v>
      </c>
      <c r="J55" s="13">
        <f t="array" ref="J55">SUM(INDEX('Dataset Metadata'!K:K, MATCH(A55, 'Dataset Metadata'!C:C, 0)), INDEX('Dataset Metadata'!M:M, MATCH(A55, 'Dataset Metadata'!C:C, 0)), INDEX('Dataset Metadata'!O:O, MATCH(A55, 'Dataset Metadata'!C:C, 0)))</f>
        <v>0</v>
      </c>
      <c r="K55" s="13">
        <f t="array" ref="K55">SUM(INDEX('Dataset Metadata'!N:N, MATCH(A55, 'Dataset Metadata'!C:C, 0)), INDEX('Dataset Metadata'!O:O, MATCH(A55, 'Dataset Metadata'!C:C, 0)))</f>
        <v>0</v>
      </c>
      <c r="L55" s="13" t="str">
        <f t="array" ref="L55">STRINGMAP(INDEX('Dataset Metadata'!R:R, MATCH(A55, 'Dataset Metadata'!C:C, 0)), {"Scripted / templated language (i.e. one of a limited number of values)", "Dummy value (i.e. same value for all trajectories)", "Natural Language (i.e. annotated by humans using natural language)"}, {"Templated", "None", "Natural"})</f>
        <v>None</v>
      </c>
      <c r="M55" s="5" t="str">
        <f t="array" ref="M55">STRINGMAP(INDEX('Dataset Metadata'!T:T, MATCH(A55,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5" s="13" t="str">
        <f t="array" ref="N55">STRINGMAP(INDEX('Dataset Metadata'!U:U, MATCH(A55, 'Dataset Metadata'!C:C, 0)), {"Yes, at least some trajectories are sub-optimal", "No, all trajectories are ~optimal (i.e. I would be happy if a policy just imitated the data)"}, {"Yes", "No"})</f>
        <v>Yes</v>
      </c>
      <c r="O55" s="13" t="str">
        <f t="array" ref="O55">STRINGMAP(INDEX('Dataset Metadata'!P:P, MATCH(A55, 'Dataset Metadata'!C:C, 0)), {"Yes, at least some trajectories are sub-optimal", "No, all trajectories are ~optimal (i.e. I would be happy if a policy just imitated the data)"}, {"Yes", "No"})</f>
        <v>No</v>
      </c>
      <c r="P55" s="13" t="str">
        <f t="array" ref="P55">STRINGMAP(INDEX('Dataset Metadata'!Q:Q, MATCH(A55, 'Dataset Metadata'!C:C, 0)), {"Yes, at least some trajectories are sub-optimal", "No, all trajectories are ~optimal (i.e. I would be happy if a policy just imitated the data)"}, {"Yes", "No"})</f>
        <v>Yes</v>
      </c>
      <c r="Q55" s="5" t="str">
        <f t="array" ref="Q55">INDEX('Dataset Metadata'!V:V, MATCH(A55, 'Dataset Metadata'!C:C, 0))</f>
        <v>Table Top, Household objects</v>
      </c>
      <c r="R55" s="13">
        <f t="array" ref="R55">INDEX('Dataset Metadata'!H:H, MATCH(A55, 'Dataset Metadata'!C:C, 0))</f>
        <v>10</v>
      </c>
      <c r="S55" s="23" t="s">
        <v>166</v>
      </c>
      <c r="T55" s="5" t="s">
        <v>167</v>
      </c>
      <c r="U55" s="5" t="str">
        <f>IFERROR(__xludf.DUMMYFUNCTION("INDEX(SPLIT(INDEX(SPLIT(T55, ""{""), 0, 2), "",""), 0, 1)"),"padalkar2023guiding")</f>
        <v>padalkar2023guiding</v>
      </c>
      <c r="V55" s="30" t="str">
        <f t="array" ref="V55">INDEX('Dataset Metadata'!X:X, MATCH(A55, 'Dataset Metadata'!C:C, 0))</f>
        <v>The robot learns to pour ping-pong balls from a cup held in the end-effector into the cup placed on the table.</v>
      </c>
    </row>
    <row r="56" ht="15.75" customHeight="1">
      <c r="A56" s="31" t="s">
        <v>168</v>
      </c>
      <c r="C56" s="25" t="s">
        <v>165</v>
      </c>
      <c r="D56" s="26" t="str">
        <f t="array" ref="D56">STRINGMAP(INDEX('Dataset Metadata'!F:F, MATCH(A56, 'Dataset Metadata'!C:C, 0)), {"Default gripper that the robot shipped with", "dummy"}, {"Default", "dummy"})</f>
        <v>Robotiq 2F-140</v>
      </c>
      <c r="E56" s="27">
        <v>100.0</v>
      </c>
      <c r="F56" s="8">
        <v>1.65</v>
      </c>
      <c r="G56" s="28" t="str">
        <f t="array" ref="G56">INDEX('Dataset Metadata'!D:D, MATCH(A56, 'Dataset Metadata'!C:C, 0))</f>
        <v>Single Arm</v>
      </c>
      <c r="H56" s="26" t="str">
        <f t="array" ref="H56">STRINGMAP(INDEX('Dataset Metadata'!G:G, MATCH(A56, 'Dataset Metadata'!C:C, 0)), {"Task space (ie EEF) position control", "Task space (ie EEF) velocity control", "Joint position control", "Joint velocity control"}, {"EEF Position", "EEF velocity", "Joint position", "Joint velocity"})</f>
        <v>EEF velocity</v>
      </c>
      <c r="I56" s="28">
        <f t="array" ref="I56">SUM(INDEX('Dataset Metadata'!J:J, MATCH(A56, 'Dataset Metadata'!C:C, 0)), INDEX('Dataset Metadata'!L:L, MATCH(A56, 'Dataset Metadata'!C:C, 0)), INDEX('Dataset Metadata'!N:N, MATCH(A56, 'Dataset Metadata'!C:C, 0)))</f>
        <v>1</v>
      </c>
      <c r="J56" s="13">
        <f t="array" ref="J56">SUM(INDEX('Dataset Metadata'!K:K, MATCH(A56, 'Dataset Metadata'!C:C, 0)), INDEX('Dataset Metadata'!M:M, MATCH(A56, 'Dataset Metadata'!C:C, 0)), INDEX('Dataset Metadata'!O:O, MATCH(A56, 'Dataset Metadata'!C:C, 0)))</f>
        <v>0</v>
      </c>
      <c r="K56" s="13">
        <f t="array" ref="K56">SUM(INDEX('Dataset Metadata'!N:N, MATCH(A56, 'Dataset Metadata'!C:C, 0)), INDEX('Dataset Metadata'!O:O, MATCH(A56, 'Dataset Metadata'!C:C, 0)))</f>
        <v>0</v>
      </c>
      <c r="L56" s="13" t="str">
        <f t="array" ref="L56">STRINGMAP(INDEX('Dataset Metadata'!R:R, MATCH(A56, 'Dataset Metadata'!C:C, 0)), {"Scripted / templated language (i.e. one of a limited number of values)", "Dummy value (i.e. same value for all trajectories)", "Natural Language (i.e. annotated by humans using natural language)"}, {"Templated", "None", "Natural"})</f>
        <v>None</v>
      </c>
      <c r="M56" s="5" t="str">
        <f t="array" ref="M56">STRINGMAP(INDEX('Dataset Metadata'!T:T, MATCH(A56,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56" s="13" t="str">
        <f t="array" ref="N56">STRINGMAP(INDEX('Dataset Metadata'!U:U, MATCH(A56, 'Dataset Metadata'!C:C, 0)), {"Yes, at least some trajectories are sub-optimal", "No, all trajectories are ~optimal (i.e. I would be happy if a policy just imitated the data)"}, {"Yes", "No"})</f>
        <v>Yes</v>
      </c>
      <c r="O56" s="13" t="str">
        <f t="array" ref="O56">STRINGMAP(INDEX('Dataset Metadata'!P:P, MATCH(A56, 'Dataset Metadata'!C:C, 0)), {"Yes, at least some trajectories are sub-optimal", "No, all trajectories are ~optimal (i.e. I would be happy if a policy just imitated the data)"}, {"Yes", "No"})</f>
        <v>No</v>
      </c>
      <c r="P56" s="13" t="str">
        <f t="array" ref="P56">STRINGMAP(INDEX('Dataset Metadata'!Q:Q, MATCH(A56, 'Dataset Metadata'!C:C, 0)), {"Yes, at least some trajectories are sub-optimal", "No, all trajectories are ~optimal (i.e. I would be happy if a policy just imitated the data)"}, {"Yes", "No"})</f>
        <v>Yes</v>
      </c>
      <c r="Q56" s="5" t="str">
        <f t="array" ref="Q56">INDEX('Dataset Metadata'!V:V, MATCH(A56, 'Dataset Metadata'!C:C, 0))</f>
        <v>Table Top, Workshop environment</v>
      </c>
      <c r="R56" s="13">
        <f t="array" ref="R56">INDEX('Dataset Metadata'!H:H, MATCH(A56, 'Dataset Metadata'!C:C, 0))</f>
        <v>10</v>
      </c>
      <c r="S56" s="23" t="s">
        <v>169</v>
      </c>
      <c r="T56" s="5" t="s">
        <v>170</v>
      </c>
      <c r="U56" s="5" t="str">
        <f>IFERROR(__xludf.DUMMYFUNCTION("INDEX(SPLIT(INDEX(SPLIT(T56, ""{""), 0, 2), "",""), 0, 1)"),"padalkar2023guided")</f>
        <v>padalkar2023guided</v>
      </c>
      <c r="V56" s="30" t="str">
        <f t="array" ref="V56">INDEX('Dataset Metadata'!X:X, MATCH(A56, 'Dataset Metadata'!C:C, 0))</f>
        <v>The robot learns to place the grid clamp in the grids on the table.</v>
      </c>
    </row>
    <row r="57" ht="15.75" customHeight="1">
      <c r="A57" s="31" t="s">
        <v>171</v>
      </c>
      <c r="C57" s="25" t="s">
        <v>172</v>
      </c>
      <c r="D57" s="26" t="str">
        <f t="array" ref="D57">STRINGMAP(INDEX('Dataset Metadata'!F:F, MATCH(A57, 'Dataset Metadata'!C:C, 0)), {"Default gripper that the robot shipped with", "dummy"}, {"Default", "dummy"})</f>
        <v>CLASH hand (https://www.dlr.de/rm/en/desktopdefault.aspx/tabid-8178/#gallery/35438)</v>
      </c>
      <c r="E57" s="27">
        <v>100.0</v>
      </c>
      <c r="F57" s="8">
        <v>3.09</v>
      </c>
      <c r="G57" s="28" t="str">
        <f t="array" ref="G57">INDEX('Dataset Metadata'!D:D, MATCH(A57, 'Dataset Metadata'!C:C, 0))</f>
        <v>Single Arm</v>
      </c>
      <c r="H57" s="26" t="str">
        <f t="array" ref="H57">STRINGMAP(INDEX('Dataset Metadata'!G:G, MATCH(A57, 'Dataset Metadata'!C:C, 0)), {"Task space (ie EEF) position control", "Task space (ie EEF) velocity control", "Joint position control", "Joint velocity control"}, {"EEF Position", "EEF velocity", "Joint position", "Joint velocity"})</f>
        <v>EEF Position</v>
      </c>
      <c r="I57" s="28">
        <f t="array" ref="I57">SUM(INDEX('Dataset Metadata'!J:J, MATCH(A57, 'Dataset Metadata'!C:C, 0)), INDEX('Dataset Metadata'!L:L, MATCH(A57, 'Dataset Metadata'!C:C, 0)), INDEX('Dataset Metadata'!N:N, MATCH(A57, 'Dataset Metadata'!C:C, 0)))</f>
        <v>1</v>
      </c>
      <c r="J57" s="13">
        <f t="array" ref="J57">SUM(INDEX('Dataset Metadata'!K:K, MATCH(A57, 'Dataset Metadata'!C:C, 0)), INDEX('Dataset Metadata'!M:M, MATCH(A57, 'Dataset Metadata'!C:C, 0)), INDEX('Dataset Metadata'!O:O, MATCH(A57, 'Dataset Metadata'!C:C, 0)))</f>
        <v>0</v>
      </c>
      <c r="K57" s="13">
        <f t="array" ref="K57">SUM(INDEX('Dataset Metadata'!N:N, MATCH(A57, 'Dataset Metadata'!C:C, 0)), INDEX('Dataset Metadata'!O:O, MATCH(A57, 'Dataset Metadata'!C:C, 0)))</f>
        <v>0</v>
      </c>
      <c r="L57" s="13" t="str">
        <f t="array" ref="L57">STRINGMAP(INDEX('Dataset Metadata'!R:R, MATCH(A57, 'Dataset Metadata'!C:C, 0)), {"Scripted / templated language (i.e. one of a limited number of values)", "Dummy value (i.e. same value for all trajectories)", "Natural Language (i.e. annotated by humans using natural language)"}, {"Templated", "None", "Natural"})</f>
        <v>Templated</v>
      </c>
      <c r="M57" s="5" t="str">
        <f t="array" ref="M57">STRINGMAP(INDEX('Dataset Metadata'!T:T, MATCH(A57,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teleoperation using Shared Control Templates</v>
      </c>
      <c r="N57" s="13" t="str">
        <f t="array" ref="N57">STRINGMAP(INDEX('Dataset Metadata'!U:U, MATCH(A57, 'Dataset Metadata'!C:C, 0)), {"Yes, at least some trajectories are sub-optimal", "No, all trajectories are ~optimal (i.e. I would be happy if a policy just imitated the data)"}, {"Yes", "No"})</f>
        <v>Yes</v>
      </c>
      <c r="O57" s="13" t="str">
        <f t="array" ref="O57">STRINGMAP(INDEX('Dataset Metadata'!P:P, MATCH(A57, 'Dataset Metadata'!C:C, 0)), {"Yes, at least some trajectories are sub-optimal", "No, all trajectories are ~optimal (i.e. I would be happy if a policy just imitated the data)"}, {"Yes", "No"})</f>
        <v>No</v>
      </c>
      <c r="P57" s="13" t="str">
        <f t="array" ref="P57">STRINGMAP(INDEX('Dataset Metadata'!Q:Q, MATCH(A57, 'Dataset Metadata'!C:C, 0)), {"Yes, at least some trajectories are sub-optimal", "No, all trajectories are ~optimal (i.e. I would be happy if a policy just imitated the data)"}, {"Yes", "No"})</f>
        <v>Yes</v>
      </c>
      <c r="Q57" s="5" t="str">
        <f t="array" ref="Q57">INDEX('Dataset Metadata'!V:V, MATCH(A57, 'Dataset Metadata'!C:C, 0))</f>
        <v>Table Top, shelf </v>
      </c>
      <c r="R57" s="13">
        <f t="array" ref="R57">INDEX('Dataset Metadata'!H:H, MATCH(A57, 'Dataset Metadata'!C:C, 0))</f>
        <v>5</v>
      </c>
      <c r="S57" s="23" t="s">
        <v>173</v>
      </c>
      <c r="T57" s="23" t="s">
        <v>174</v>
      </c>
      <c r="U57" s="9" t="s">
        <v>175</v>
      </c>
      <c r="V57" s="30" t="str">
        <f t="array" ref="V57">INDEX('Dataset Metadata'!X:X, MATCH(A57, 'Dataset Metadata'!C:C, 0))</f>
        <v>The robot grasps a set of different objects in a table top and a shelf. </v>
      </c>
    </row>
    <row r="58" ht="15.75" customHeight="1">
      <c r="A58" s="31" t="s">
        <v>176</v>
      </c>
      <c r="C58" s="25" t="s">
        <v>70</v>
      </c>
      <c r="D58" s="26" t="str">
        <f t="array" ref="D58">STRINGMAP(INDEX('Dataset Metadata'!F:F, MATCH(A58, 'Dataset Metadata'!C:C, 0)), {"Default gripper that the robot shipped with", "dummy"}, {"Default", "dummy"})</f>
        <v>Robotiq 2F-85</v>
      </c>
      <c r="E58" s="27">
        <v>110.0</v>
      </c>
      <c r="F58" s="8">
        <v>0.72</v>
      </c>
      <c r="G58" s="28" t="str">
        <f t="array" ref="G58">INDEX('Dataset Metadata'!D:D, MATCH(A58, 'Dataset Metadata'!C:C, 0))</f>
        <v>Single Arm</v>
      </c>
      <c r="H58" s="26" t="str">
        <f t="array" ref="H58">STRINGMAP(INDEX('Dataset Metadata'!G:G, MATCH(A58, 'Dataset Metadata'!C:C, 0)), {"Task space (ie EEF) position control", "Task space (ie EEF) velocity control", "Joint position control", "Joint velocity control"}, {"EEF Position", "EEF velocity", "Joint position", "Joint velocity"})</f>
        <v>EEF Position</v>
      </c>
      <c r="I58" s="28">
        <f t="array" ref="I58">SUM(INDEX('Dataset Metadata'!J:J, MATCH(A58, 'Dataset Metadata'!C:C, 0)), INDEX('Dataset Metadata'!L:L, MATCH(A58, 'Dataset Metadata'!C:C, 0)), INDEX('Dataset Metadata'!N:N, MATCH(A58, 'Dataset Metadata'!C:C, 0)))</f>
        <v>1</v>
      </c>
      <c r="J58" s="13">
        <f t="array" ref="J58">SUM(INDEX('Dataset Metadata'!K:K, MATCH(A58, 'Dataset Metadata'!C:C, 0)), INDEX('Dataset Metadata'!M:M, MATCH(A58, 'Dataset Metadata'!C:C, 0)), INDEX('Dataset Metadata'!O:O, MATCH(A58, 'Dataset Metadata'!C:C, 0)))</f>
        <v>0</v>
      </c>
      <c r="K58" s="13">
        <f t="array" ref="K58">SUM(INDEX('Dataset Metadata'!N:N, MATCH(A58, 'Dataset Metadata'!C:C, 0)), INDEX('Dataset Metadata'!O:O, MATCH(A58, 'Dataset Metadata'!C:C, 0)))</f>
        <v>0</v>
      </c>
      <c r="L58" s="13" t="str">
        <f t="array" ref="L58">STRINGMAP(INDEX('Dataset Metadata'!R:R, MATCH(A58, 'Dataset Metadata'!C:C, 0)), {"Scripted / templated language (i.e. one of a limited number of values)", "Dummy value (i.e. same value for all trajectories)", "Natural Language (i.e. annotated by humans using natural language)"}, {"Templated", "None", "Natural"})</f>
        <v>Templated</v>
      </c>
      <c r="M58" s="5" t="str">
        <f t="array" ref="M58">STRINGMAP(INDEX('Dataset Metadata'!T:T, MATCH(A58,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8" s="13" t="str">
        <f t="array" ref="N58">STRINGMAP(INDEX('Dataset Metadata'!U:U, MATCH(A58, 'Dataset Metadata'!C:C, 0)), {"Yes, at least some trajectories are sub-optimal", "No, all trajectories are ~optimal (i.e. I would be happy if a policy just imitated the data)"}, {"Yes", "No"})</f>
        <v>No</v>
      </c>
      <c r="O58" s="13" t="str">
        <f t="array" ref="O58">STRINGMAP(INDEX('Dataset Metadata'!P:P, MATCH(A58, 'Dataset Metadata'!C:C, 0)), {"Yes, at least some trajectories are sub-optimal", "No, all trajectories are ~optimal (i.e. I would be happy if a policy just imitated the data)"}, {"Yes", "No"})</f>
        <v>No</v>
      </c>
      <c r="P58" s="13" t="str">
        <f t="array" ref="P58">STRINGMAP(INDEX('Dataset Metadata'!Q:Q, MATCH(A58, 'Dataset Metadata'!C:C, 0)), {"Yes, at least some trajectories are sub-optimal", "No, all trajectories are ~optimal (i.e. I would be happy if a policy just imitated the data)"}, {"Yes", "No"})</f>
        <v>Yes</v>
      </c>
      <c r="Q58" s="5" t="str">
        <f t="array" ref="Q58">INDEX('Dataset Metadata'!V:V, MATCH(A58, 'Dataset Metadata'!C:C, 0))</f>
        <v>Table Top</v>
      </c>
      <c r="R58" s="13">
        <f t="array" ref="R58">INDEX('Dataset Metadata'!H:H, MATCH(A58, 'Dataset Metadata'!C:C, 0))</f>
        <v>12.5</v>
      </c>
      <c r="S58" s="23" t="s">
        <v>177</v>
      </c>
      <c r="T58" s="5" t="s">
        <v>178</v>
      </c>
      <c r="U58" s="9" t="s">
        <v>179</v>
      </c>
      <c r="V58" s="30" t="str">
        <f t="array" ref="V58">INDEX('Dataset Metadata'!X:X, MATCH(A58, 'Dataset Metadata'!C:C, 0))</f>
        <v>The robot interacts with a few objects on a table. It picks up, pushes forward, or rotates the objects.</v>
      </c>
    </row>
    <row r="59" ht="15.75" customHeight="1">
      <c r="A59" s="31" t="s">
        <v>180</v>
      </c>
      <c r="C59" s="25" t="s">
        <v>47</v>
      </c>
      <c r="D59" s="26" t="str">
        <f t="array" ref="D59">STRINGMAP(INDEX('Dataset Metadata'!F:F, MATCH(A59, 'Dataset Metadata'!C:C, 0)), {"Default gripper that the robot shipped with", "dummy"}, {"Default", "dummy"})</f>
        <v>Default</v>
      </c>
      <c r="E59" s="27">
        <v>2460.0</v>
      </c>
      <c r="F59" s="8">
        <v>124.62</v>
      </c>
      <c r="G59" s="28" t="str">
        <f t="array" ref="G59">INDEX('Dataset Metadata'!D:D, MATCH(A59, 'Dataset Metadata'!C:C, 0))</f>
        <v>Single Arm</v>
      </c>
      <c r="H59" s="26" t="str">
        <f t="array" ref="H59">STRINGMAP(INDEX('Dataset Metadata'!G:G, MATCH(A59, 'Dataset Metadata'!C:C, 0)), {"Task space (ie EEF) position control", "Task space (ie EEF) velocity control", "Joint position control", "Joint velocity control"}, {"EEF Position", "EEF velocity", "Joint position", "Joint velocity"})</f>
        <v>EEF Position</v>
      </c>
      <c r="I59" s="28">
        <f t="array" ref="I59">SUM(INDEX('Dataset Metadata'!J:J, MATCH(A59, 'Dataset Metadata'!C:C, 0)), INDEX('Dataset Metadata'!L:L, MATCH(A59, 'Dataset Metadata'!C:C, 0)), INDEX('Dataset Metadata'!N:N, MATCH(A59, 'Dataset Metadata'!C:C, 0)))</f>
        <v>4</v>
      </c>
      <c r="J59" s="13">
        <f t="array" ref="J59">SUM(INDEX('Dataset Metadata'!K:K, MATCH(A59, 'Dataset Metadata'!C:C, 0)), INDEX('Dataset Metadata'!M:M, MATCH(A59, 'Dataset Metadata'!C:C, 0)), INDEX('Dataset Metadata'!O:O, MATCH(A59, 'Dataset Metadata'!C:C, 0)))</f>
        <v>4</v>
      </c>
      <c r="K59" s="13">
        <f t="array" ref="K59">SUM(INDEX('Dataset Metadata'!N:N, MATCH(A59, 'Dataset Metadata'!C:C, 0)), INDEX('Dataset Metadata'!O:O, MATCH(A59, 'Dataset Metadata'!C:C, 0)))</f>
        <v>0</v>
      </c>
      <c r="L59" s="13" t="str">
        <f t="array" ref="L59">STRINGMAP(INDEX('Dataset Metadata'!R:R, MATCH(A59, 'Dataset Metadata'!C:C, 0)), {"Scripted / templated language (i.e. one of a limited number of values)", "Dummy value (i.e. same value for all trajectories)", "Natural Language (i.e. annotated by humans using natural language)"}, {"Templated", "None", "Natural"})</f>
        <v>Templated</v>
      </c>
      <c r="M59" s="5" t="str">
        <f t="array" ref="M59">STRINGMAP(INDEX('Dataset Metadata'!T:T, MATCH(A59,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59" s="13" t="str">
        <f t="array" ref="N59">STRINGMAP(INDEX('Dataset Metadata'!U:U, MATCH(A59, 'Dataset Metadata'!C:C, 0)), {"Yes, at least some trajectories are sub-optimal", "No, all trajectories are ~optimal (i.e. I would be happy if a policy just imitated the data)"}, {"Yes", "No"})</f>
        <v>Yes</v>
      </c>
      <c r="O59" s="13" t="str">
        <f t="array" ref="O59">STRINGMAP(INDEX('Dataset Metadata'!P:P, MATCH(A59, 'Dataset Metadata'!C:C, 0)), {"Yes, at least some trajectories are sub-optimal", "No, all trajectories are ~optimal (i.e. I would be happy if a policy just imitated the data)"}, {"Yes", "No"})</f>
        <v>Yes</v>
      </c>
      <c r="P59" s="13" t="str">
        <f t="array" ref="P59">STRINGMAP(INDEX('Dataset Metadata'!Q:Q, MATCH(A59, 'Dataset Metadata'!C:C, 0)), {"Yes, at least some trajectories are sub-optimal", "No, all trajectories are ~optimal (i.e. I would be happy if a policy just imitated the data)"}, {"Yes", "No"})</f>
        <v>Yes</v>
      </c>
      <c r="Q59" s="5" t="str">
        <f t="array" ref="Q59">INDEX('Dataset Metadata'!V:V, MATCH(A59, 'Dataset Metadata'!C:C, 0))</f>
        <v>Table Top, Kitchen (also toy kitchen)</v>
      </c>
      <c r="R59" s="13">
        <f t="array" ref="R59">INDEX('Dataset Metadata'!H:H, MATCH(A59, 'Dataset Metadata'!C:C, 0))</f>
        <v>5</v>
      </c>
      <c r="S59" s="23" t="s">
        <v>181</v>
      </c>
      <c r="T59" s="5" t="s">
        <v>182</v>
      </c>
      <c r="U59" s="5" t="str">
        <f>IFERROR(__xludf.DUMMYFUNCTION("INDEX(SPLIT(INDEX(SPLIT(T59, ""{""), 0, 2), "",""), 0, 1)"),"shi2023robocook")</f>
        <v>shi2023robocook</v>
      </c>
      <c r="V59" s="30" t="str">
        <f t="array" ref="V59">INDEX('Dataset Metadata'!X:X, MATCH(A59, 'Dataset Metadata'!C:C, 0))</f>
        <v>In the first task, the robot pinches the dough with an asymmetric gripper / two-rod symmetric gripper / two-plane symmetric gripper. In the second task, the robot presses the dough with a circle press / square press / circle punch / square punch. In the third task, the robot rolls the dough with a large roller / small roller.</v>
      </c>
    </row>
    <row r="60" ht="15.75" customHeight="1">
      <c r="A60" s="31" t="s">
        <v>183</v>
      </c>
      <c r="C60" s="25" t="s">
        <v>47</v>
      </c>
      <c r="D60" s="26" t="str">
        <f t="array" ref="D60">STRINGMAP(INDEX('Dataset Metadata'!F:F, MATCH(A60, 'Dataset Metadata'!C:C, 0)), {"Default gripper that the robot shipped with", "dummy"}, {"Default", "dummy"})</f>
        <v/>
      </c>
      <c r="E60" s="27">
        <v>120.0</v>
      </c>
      <c r="F60" s="8">
        <v>17.27</v>
      </c>
      <c r="G60" s="28" t="str">
        <f t="array" ref="G60">INDEX('Dataset Metadata'!D:D, MATCH(A60, 'Dataset Metadata'!C:C, 0))</f>
        <v>Mobile Manipulator</v>
      </c>
      <c r="H60" s="26" t="str">
        <f t="array" ref="H60">STRINGMAP(INDEX('Dataset Metadata'!G:G, MATCH(A60, 'Dataset Metadata'!C:C, 0)), {"Task space (ie EEF) position control", "Task space (ie EEF) velocity control", "Joint position control", "Joint velocity control"}, {"EEF Position", "EEF velocity", "Joint position", "Joint velocity"})</f>
        <v>EEF Position</v>
      </c>
      <c r="I60" s="28">
        <f t="array" ref="I60">SUM(INDEX('Dataset Metadata'!J:J, MATCH(A60, 'Dataset Metadata'!C:C, 0)), INDEX('Dataset Metadata'!L:L, MATCH(A60, 'Dataset Metadata'!C:C, 0)), INDEX('Dataset Metadata'!N:N, MATCH(A60, 'Dataset Metadata'!C:C, 0)))</f>
        <v>0</v>
      </c>
      <c r="J60" s="13">
        <f t="array" ref="J60">SUM(INDEX('Dataset Metadata'!K:K, MATCH(A60, 'Dataset Metadata'!C:C, 0)), INDEX('Dataset Metadata'!M:M, MATCH(A60, 'Dataset Metadata'!C:C, 0)), INDEX('Dataset Metadata'!O:O, MATCH(A60, 'Dataset Metadata'!C:C, 0)))</f>
        <v>1</v>
      </c>
      <c r="K60" s="13">
        <f t="array" ref="K60">SUM(INDEX('Dataset Metadata'!N:N, MATCH(A60, 'Dataset Metadata'!C:C, 0)), INDEX('Dataset Metadata'!O:O, MATCH(A60, 'Dataset Metadata'!C:C, 0)))</f>
        <v>0</v>
      </c>
      <c r="L60" s="13" t="str">
        <f t="array" ref="L60">STRINGMAP(INDEX('Dataset Metadata'!R:R, MATCH(A60, 'Dataset Metadata'!C:C, 0)), {"Scripted / templated language (i.e. one of a limited number of values)", "Dummy value (i.e. same value for all trajectories)", "Natural Language (i.e. annotated by humans using natural language)"}, {"Templated", "None", "Natural"})</f>
        <v>Templated</v>
      </c>
      <c r="M60" s="5" t="str">
        <f t="array" ref="M60">STRINGMAP(INDEX('Dataset Metadata'!T:T, MATCH(A60,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60" s="13" t="str">
        <f t="array" ref="N60">STRINGMAP(INDEX('Dataset Metadata'!U:U, MATCH(A60, 'Dataset Metadata'!C:C, 0)), {"Yes, at least some trajectories are sub-optimal", "No, all trajectories are ~optimal (i.e. I would be happy if a policy just imitated the data)"}, {"Yes", "No"})</f>
        <v>Yes</v>
      </c>
      <c r="O60" s="13" t="str">
        <f t="array" ref="O60">STRINGMAP(INDEX('Dataset Metadata'!P:P, MATCH(A60, 'Dataset Metadata'!C:C, 0)), {"Yes, at least some trajectories are sub-optimal", "No, all trajectories are ~optimal (i.e. I would be happy if a policy just imitated the data)"}, {"Yes", "No"})</f>
        <v>No</v>
      </c>
      <c r="P60" s="13" t="str">
        <f t="array" ref="P60">STRINGMAP(INDEX('Dataset Metadata'!Q:Q, MATCH(A60, 'Dataset Metadata'!C:C, 0)), {"Yes, at least some trajectories are sub-optimal", "No, all trajectories are ~optimal (i.e. I would be happy if a policy just imitated the data)"}, {"Yes", "No"})</f>
        <v>Yes</v>
      </c>
      <c r="Q60" s="5" t="str">
        <f t="array" ref="Q60">INDEX('Dataset Metadata'!V:V, MATCH(A60, 'Dataset Metadata'!C:C, 0))</f>
        <v>Kitchen (also toy kitchen)</v>
      </c>
      <c r="R60" s="13">
        <f t="array" ref="R60">INDEX('Dataset Metadata'!H:H, MATCH(A60, 'Dataset Metadata'!C:C, 0))</f>
        <v>66.6</v>
      </c>
      <c r="S60" s="23" t="s">
        <v>184</v>
      </c>
      <c r="T60" s="5" t="s">
        <v>185</v>
      </c>
      <c r="U60" s="5" t="str">
        <f>IFERROR(__xludf.DUMMYFUNCTION("INDEX(SPLIT(INDEX(SPLIT(T60, ""{""), 0, 2), "",""), 0, 1)"),"schiavi2023learning")</f>
        <v>schiavi2023learning</v>
      </c>
      <c r="V60" s="30" t="str">
        <f t="array" ref="V60">INDEX('Dataset Metadata'!X:X, MATCH(A60, 'Dataset Metadata'!C:C, 0))</f>
        <v>The robot opens and closes an oven, starting from different initial positions and door angles.</v>
      </c>
    </row>
    <row r="61" ht="15.75" customHeight="1">
      <c r="A61" s="31" t="s">
        <v>186</v>
      </c>
      <c r="C61" s="25" t="s">
        <v>59</v>
      </c>
      <c r="D61" s="26" t="str">
        <f t="array" ref="D61">STRINGMAP(INDEX('Dataset Metadata'!F:F, MATCH(A61, 'Dataset Metadata'!C:C, 0)), {"Default gripper that the robot shipped with", "dummy"}, {"Default", "dummy"})</f>
        <v>Robotiq 2F-85</v>
      </c>
      <c r="E61" s="27">
        <v>170.0</v>
      </c>
      <c r="F61" s="8">
        <v>0.08</v>
      </c>
      <c r="G61" s="28" t="str">
        <f t="array" ref="G61">INDEX('Dataset Metadata'!D:D, MATCH(A61, 'Dataset Metadata'!C:C, 0))</f>
        <v>Single Arm</v>
      </c>
      <c r="H61" s="26" t="str">
        <f t="array" ref="H61">STRINGMAP(INDEX('Dataset Metadata'!G:G, MATCH(A61, 'Dataset Metadata'!C:C, 0)), {"Task space (ie EEF) position control", "Task space (ie EEF) velocity control", "Joint position control", "Joint velocity control"}, {"EEF Position", "EEF velocity", "Joint position", "Joint velocity"})</f>
        <v>EEF Position</v>
      </c>
      <c r="I61" s="28">
        <f t="array" ref="I61">SUM(INDEX('Dataset Metadata'!J:J, MATCH(A61, 'Dataset Metadata'!C:C, 0)), INDEX('Dataset Metadata'!L:L, MATCH(A61, 'Dataset Metadata'!C:C, 0)), INDEX('Dataset Metadata'!N:N, MATCH(A61, 'Dataset Metadata'!C:C, 0)))</f>
        <v>1</v>
      </c>
      <c r="J61" s="13">
        <f t="array" ref="J61">SUM(INDEX('Dataset Metadata'!K:K, MATCH(A61, 'Dataset Metadata'!C:C, 0)), INDEX('Dataset Metadata'!M:M, MATCH(A61, 'Dataset Metadata'!C:C, 0)), INDEX('Dataset Metadata'!O:O, MATCH(A61, 'Dataset Metadata'!C:C, 0)))</f>
        <v>0</v>
      </c>
      <c r="K61" s="13">
        <f t="array" ref="K61">SUM(INDEX('Dataset Metadata'!N:N, MATCH(A61, 'Dataset Metadata'!C:C, 0)), INDEX('Dataset Metadata'!O:O, MATCH(A61, 'Dataset Metadata'!C:C, 0)))</f>
        <v>1</v>
      </c>
      <c r="L61" s="13" t="str">
        <f t="array" ref="L61">STRINGMAP(INDEX('Dataset Metadata'!R:R, MATCH(A61, 'Dataset Metadata'!C:C, 0)), {"Scripted / templated language (i.e. one of a limited number of values)", "Dummy value (i.e. same value for all trajectories)", "Natural Language (i.e. annotated by humans using natural language)"}, {"Templated", "None", "Natural"})</f>
        <v>Natural</v>
      </c>
      <c r="M61" s="5" t="str">
        <f t="array" ref="M61">STRINGMAP(INDEX('Dataset Metadata'!T:T, MATCH(A61,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Kinesthetic</v>
      </c>
      <c r="N61" s="13" t="str">
        <f t="array" ref="N61">STRINGMAP(INDEX('Dataset Metadata'!U:U, MATCH(A61, 'Dataset Metadata'!C:C, 0)), {"Yes, at least some trajectories are sub-optimal", "No, all trajectories are ~optimal (i.e. I would be happy if a policy just imitated the data)"}, {"Yes", "No"})</f>
        <v>No</v>
      </c>
      <c r="O61" s="13" t="str">
        <f t="array" ref="O61">STRINGMAP(INDEX('Dataset Metadata'!P:P, MATCH(A61, 'Dataset Metadata'!C:C, 0)), {"Yes, at least some trajectories are sub-optimal", "No, all trajectories are ~optimal (i.e. I would be happy if a policy just imitated the data)"}, {"Yes", "No"})</f>
        <v>No</v>
      </c>
      <c r="P61" s="13" t="str">
        <f t="array" ref="P61">STRINGMAP(INDEX('Dataset Metadata'!Q:Q, MATCH(A61, 'Dataset Metadata'!C:C, 0)), {"Yes, at least some trajectories are sub-optimal", "No, all trajectories are ~optimal (i.e. I would be happy if a policy just imitated the data)"}, {"Yes", "No"})</f>
        <v>No</v>
      </c>
      <c r="Q61" s="5" t="str">
        <f t="array" ref="Q61">INDEX('Dataset Metadata'!V:V, MATCH(A61, 'Dataset Metadata'!C:C, 0))</f>
        <v>Table Top</v>
      </c>
      <c r="R61" s="13">
        <f t="array" ref="R61">INDEX('Dataset Metadata'!H:H, MATCH(A61, 'Dataset Metadata'!C:C, 0))</f>
        <v>10</v>
      </c>
      <c r="S61" s="23" t="s">
        <v>187</v>
      </c>
      <c r="T61" s="5"/>
      <c r="U61" s="5"/>
      <c r="V61" s="30" t="str">
        <f t="array" ref="V61">INDEX('Dataset Metadata'!X:X, MATCH(A61, 'Dataset Metadata'!C:C, 0))</f>
        <v>The robot interacts with different everyday objects performing tasks such as grasping, inserting, opening, stacking, etc.</v>
      </c>
    </row>
    <row r="62" ht="15.75" customHeight="1">
      <c r="A62" s="31" t="s">
        <v>188</v>
      </c>
      <c r="C62" s="25" t="s">
        <v>47</v>
      </c>
      <c r="D62" s="26" t="str">
        <f t="array" ref="D62">STRINGMAP(INDEX('Dataset Metadata'!F:F, MATCH(A62, 'Dataset Metadata'!C:C, 0)), {"Default gripper that the robot shipped with", "dummy"}, {"Default", "dummy"})</f>
        <v>Default</v>
      </c>
      <c r="E62" s="27">
        <v>520.0</v>
      </c>
      <c r="F62" s="8">
        <v>50.29</v>
      </c>
      <c r="G62" s="28" t="str">
        <f t="array" ref="G62">INDEX('Dataset Metadata'!D:D, MATCH(A62, 'Dataset Metadata'!C:C, 0))</f>
        <v>Single Arm</v>
      </c>
      <c r="H62" s="26" t="str">
        <f t="array" ref="H62">STRINGMAP(INDEX('Dataset Metadata'!G:G, MATCH(A62, 'Dataset Metadata'!C:C, 0)), {"Task space (ie EEF) position control", "Task space (ie EEF) velocity control", "Joint position control", "Joint velocity control"}, {"EEF Position", "EEF velocity", "Joint position", "Joint velocity"})</f>
        <v>EEF Position</v>
      </c>
      <c r="I62" s="28">
        <f t="array" ref="I62">SUM(INDEX('Dataset Metadata'!J:J, MATCH(A62, 'Dataset Metadata'!C:C, 0)), INDEX('Dataset Metadata'!L:L, MATCH(A62, 'Dataset Metadata'!C:C, 0)), INDEX('Dataset Metadata'!N:N, MATCH(A62, 'Dataset Metadata'!C:C, 0)))</f>
        <v>2</v>
      </c>
      <c r="J62" s="13">
        <f t="array" ref="J62">SUM(INDEX('Dataset Metadata'!K:K, MATCH(A62, 'Dataset Metadata'!C:C, 0)), INDEX('Dataset Metadata'!M:M, MATCH(A62, 'Dataset Metadata'!C:C, 0)), INDEX('Dataset Metadata'!O:O, MATCH(A62, 'Dataset Metadata'!C:C, 0)))</f>
        <v>0</v>
      </c>
      <c r="K62" s="13">
        <f t="array" ref="K62">SUM(INDEX('Dataset Metadata'!N:N, MATCH(A62, 'Dataset Metadata'!C:C, 0)), INDEX('Dataset Metadata'!O:O, MATCH(A62, 'Dataset Metadata'!C:C, 0)))</f>
        <v>1</v>
      </c>
      <c r="L62" s="13" t="str">
        <f t="array" ref="L62">STRINGMAP(INDEX('Dataset Metadata'!R:R, MATCH(A62, 'Dataset Metadata'!C:C, 0)), {"Scripted / templated language (i.e. one of a limited number of values)", "Dummy value (i.e. same value for all trajectories)", "Natural Language (i.e. annotated by humans using natural language)"}, {"Templated", "None", "Natural"})</f>
        <v>Templated</v>
      </c>
      <c r="M62" s="5" t="str">
        <f t="array" ref="M62">STRINGMAP(INDEX('Dataset Metadata'!T:T, MATCH(A62,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2" s="13" t="str">
        <f t="array" ref="N62">STRINGMAP(INDEX('Dataset Metadata'!U:U, MATCH(A62, 'Dataset Metadata'!C:C, 0)), {"Yes, at least some trajectories are sub-optimal", "No, all trajectories are ~optimal (i.e. I would be happy if a policy just imitated the data)"}, {"Yes", "No"})</f>
        <v>No</v>
      </c>
      <c r="O62" s="13" t="str">
        <f t="array" ref="O62">STRINGMAP(INDEX('Dataset Metadata'!P:P, MATCH(A62, 'Dataset Metadata'!C:C, 0)), {"Yes, at least some trajectories are sub-optimal", "No, all trajectories are ~optimal (i.e. I would be happy if a policy just imitated the data)"}, {"Yes", "No"})</f>
        <v>For a subset of the cameras</v>
      </c>
      <c r="P62" s="13" t="str">
        <f t="array" ref="P62">STRINGMAP(INDEX('Dataset Metadata'!Q:Q, MATCH(A62, 'Dataset Metadata'!C:C, 0)), {"Yes, at least some trajectories are sub-optimal", "No, all trajectories are ~optimal (i.e. I would be happy if a policy just imitated the data)"}, {"Yes", "No"})</f>
        <v>Yes</v>
      </c>
      <c r="Q62" s="5" t="str">
        <f t="array" ref="Q62">INDEX('Dataset Metadata'!V:V, MATCH(A62, 'Dataset Metadata'!C:C, 0))</f>
        <v>Table Top</v>
      </c>
      <c r="R62" s="13">
        <f t="array" ref="R62">INDEX('Dataset Metadata'!H:H, MATCH(A62, 'Dataset Metadata'!C:C, 0))</f>
        <v>20</v>
      </c>
      <c r="S62" s="23" t="s">
        <v>189</v>
      </c>
      <c r="T62" s="23" t="s">
        <v>190</v>
      </c>
      <c r="U62" s="5" t="str">
        <f>IFERROR(__xludf.DUMMYFUNCTION("INDEX(SPLIT(INDEX(SPLIT(T62, ""{""), 0, 2), "",""), 0, 1)"),"saxena2023multiresolution")</f>
        <v>saxena2023multiresolution</v>
      </c>
      <c r="V62" s="30" t="str">
        <f t="array" ref="V62">INDEX('Dataset Metadata'!X:X, MATCH(A62, 'Dataset Metadata'!C:C, 0))</f>
        <v>The robot tries to pick up different shaped objects placed in front of it. It also tries to insert particular objects into a cylindrical peg.</v>
      </c>
    </row>
    <row r="63" ht="15.75" customHeight="1">
      <c r="A63" s="31" t="s">
        <v>191</v>
      </c>
      <c r="C63" s="25" t="s">
        <v>47</v>
      </c>
      <c r="D63" s="26" t="str">
        <f t="array" ref="D63">STRINGMAP(INDEX('Dataset Metadata'!F:F, MATCH(A63, 'Dataset Metadata'!C:C, 0)), {"Default gripper that the robot shipped with", "dummy"}, {"Default", "dummy"})</f>
        <v>Default</v>
      </c>
      <c r="E63" s="34">
        <v>200.0</v>
      </c>
      <c r="G63" s="28" t="str">
        <f t="array" ref="G63">INDEX('Dataset Metadata'!D:D, MATCH(A63, 'Dataset Metadata'!C:C, 0))</f>
        <v>Mobile Manipulator</v>
      </c>
      <c r="H63" s="26" t="str">
        <f t="array" ref="H63">STRINGMAP(INDEX('Dataset Metadata'!G:G, MATCH(A63, 'Dataset Metadata'!C:C, 0)), {"Task space (ie EEF) position control", "Task space (ie EEF) velocity control", "Joint position control", "Joint velocity control"}, {"EEF Position", "EEF velocity", "Joint position", "Joint velocity"})</f>
        <v>EEF Position</v>
      </c>
      <c r="I63" s="28">
        <f t="array" ref="I63">SUM(INDEX('Dataset Metadata'!J:J, MATCH(A63, 'Dataset Metadata'!C:C, 0)), INDEX('Dataset Metadata'!L:L, MATCH(A63, 'Dataset Metadata'!C:C, 0)), INDEX('Dataset Metadata'!N:N, MATCH(A63, 'Dataset Metadata'!C:C, 0)))</f>
        <v>2</v>
      </c>
      <c r="J63" s="13">
        <f t="array" ref="J63">SUM(INDEX('Dataset Metadata'!K:K, MATCH(A63, 'Dataset Metadata'!C:C, 0)), INDEX('Dataset Metadata'!M:M, MATCH(A63, 'Dataset Metadata'!C:C, 0)), INDEX('Dataset Metadata'!O:O, MATCH(A63, 'Dataset Metadata'!C:C, 0)))</f>
        <v>0</v>
      </c>
      <c r="K63" s="13">
        <f t="array" ref="K63">SUM(INDEX('Dataset Metadata'!N:N, MATCH(A63, 'Dataset Metadata'!C:C, 0)), INDEX('Dataset Metadata'!O:O, MATCH(A63, 'Dataset Metadata'!C:C, 0)))</f>
        <v>1</v>
      </c>
      <c r="L63" s="13" t="str">
        <f t="array" ref="L63">STRINGMAP(INDEX('Dataset Metadata'!R:R, MATCH(A63, 'Dataset Metadata'!C:C, 0)), {"Scripted / templated language (i.e. one of a limited number of values)", "Dummy value (i.e. same value for all trajectories)", "Natural Language (i.e. annotated by humans using natural language)"}, {"Templated", "None", "Natural"})</f>
        <v>Natural</v>
      </c>
      <c r="M63" s="5" t="str">
        <f t="array" ref="M63">STRINGMAP(INDEX('Dataset Metadata'!T:T, MATCH(A63,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3" s="13" t="str">
        <f t="array" ref="N63">STRINGMAP(INDEX('Dataset Metadata'!U:U, MATCH(A63, 'Dataset Metadata'!C:C, 0)), {"Yes, at least some trajectories are sub-optimal", "No, all trajectories are ~optimal (i.e. I would be happy if a policy just imitated the data)"}, {"Yes", "No"})</f>
        <v>No</v>
      </c>
      <c r="O63" s="13" t="str">
        <f t="array" ref="O63">STRINGMAP(INDEX('Dataset Metadata'!P:P, MATCH(A63, 'Dataset Metadata'!C:C, 0)), {"Yes, at least some trajectories are sub-optimal", "No, all trajectories are ~optimal (i.e. I would be happy if a policy just imitated the data)"}, {"Yes", "No"})</f>
        <v>No</v>
      </c>
      <c r="P63" s="13" t="str">
        <f t="array" ref="P63">STRINGMAP(INDEX('Dataset Metadata'!Q:Q, MATCH(A63, 'Dataset Metadata'!C:C, 0)), {"Yes, at least some trajectories are sub-optimal", "No, all trajectories are ~optimal (i.e. I would be happy if a policy just imitated the data)"}, {"Yes", "No"})</f>
        <v>Yes</v>
      </c>
      <c r="Q63" s="5" t="str">
        <f t="array" ref="Q63">INDEX('Dataset Metadata'!V:V, MATCH(A63, 'Dataset Metadata'!C:C, 0))</f>
        <v>Table Top</v>
      </c>
      <c r="R63" s="13">
        <f t="array" ref="R63">INDEX('Dataset Metadata'!H:H, MATCH(A63, 'Dataset Metadata'!C:C, 0))</f>
        <v>30</v>
      </c>
      <c r="S63" s="35"/>
      <c r="T63" s="23" t="s">
        <v>192</v>
      </c>
      <c r="U63" s="5" t="str">
        <f>IFERROR(__xludf.DUMMYFUNCTION("INDEX(SPLIT(INDEX(SPLIT(T63, ""{""), 0, 2), "",""), 0, 1)"),"ceola2023lhmanip")</f>
        <v>ceola2023lhmanip</v>
      </c>
      <c r="V63" s="30" t="str">
        <f t="array" ref="V63">INDEX('Dataset Metadata'!X:X, MATCH(A63, 'Dataset Metadata'!C:C, 0))</f>
        <v>The robot performs some tasks in a tabletop setting. It sorts dishes and objects, cooks and serves food, sets the table, throws away trash paper, rolls dices, waters plants, stacks toy blocks.</v>
      </c>
    </row>
    <row r="64" ht="15.75" customHeight="1">
      <c r="A64" s="31" t="s">
        <v>193</v>
      </c>
      <c r="C64" s="25" t="s">
        <v>194</v>
      </c>
      <c r="D64" s="26" t="str">
        <f t="array" ref="D64">STRINGMAP(INDEX('Dataset Metadata'!F:F, MATCH(A64, 'Dataset Metadata'!C:C, 0)), {"Default gripper that the robot shipped with", "dummy"}, {"Default", "dummy"})</f>
        <v/>
      </c>
      <c r="E64" s="27">
        <v>256.0</v>
      </c>
      <c r="G64" s="28" t="str">
        <f t="array" ref="G64">INDEX('Dataset Metadata'!D:D, MATCH(A64, 'Dataset Metadata'!C:C, 0))</f>
        <v>Single Arm</v>
      </c>
      <c r="H64" s="26" t="str">
        <f t="array" ref="H64">STRINGMAP(INDEX('Dataset Metadata'!G:G, MATCH(A64, 'Dataset Metadata'!C:C, 0)), {"Task space (ie EEF) position control", "Task space (ie EEF) velocity control", "Joint position control", "Joint velocity control"}, {"EEF Position", "EEF velocity", "Joint position", "Joint velocity"})</f>
        <v>Desired pressures for the artificial muscles</v>
      </c>
      <c r="I64" s="28">
        <f t="array" ref="I64">SUM(INDEX('Dataset Metadata'!J:J, MATCH(A64, 'Dataset Metadata'!C:C, 0)), INDEX('Dataset Metadata'!L:L, MATCH(A64, 'Dataset Metadata'!C:C, 0)), INDEX('Dataset Metadata'!N:N, MATCH(A64, 'Dataset Metadata'!C:C, 0)))</f>
        <v>0</v>
      </c>
      <c r="J64" s="13">
        <f t="array" ref="J64">SUM(INDEX('Dataset Metadata'!K:K, MATCH(A64, 'Dataset Metadata'!C:C, 0)), INDEX('Dataset Metadata'!M:M, MATCH(A64, 'Dataset Metadata'!C:C, 0)), INDEX('Dataset Metadata'!O:O, MATCH(A64, 'Dataset Metadata'!C:C, 0)))</f>
        <v>0</v>
      </c>
      <c r="K64" s="13">
        <f t="array" ref="K64">SUM(INDEX('Dataset Metadata'!N:N, MATCH(A64, 'Dataset Metadata'!C:C, 0)), INDEX('Dataset Metadata'!O:O, MATCH(A64, 'Dataset Metadata'!C:C, 0)))</f>
        <v>0</v>
      </c>
      <c r="L64" s="13" t="str">
        <f t="array" ref="L64">STRINGMAP(INDEX('Dataset Metadata'!R:R, MATCH(A64, 'Dataset Metadata'!C:C, 0)), {"Scripted / templated language (i.e. one of a limited number of values)", "Dummy value (i.e. same value for all trajectories)", "Natural Language (i.e. annotated by humans using natural language)"}, {"Templated", "None", "Natural"})</f>
        <v>None</v>
      </c>
      <c r="M64" s="5" t="str">
        <f t="array" ref="M64">STRINGMAP(INDEX('Dataset Metadata'!T:T, MATCH(A64,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4" s="13" t="str">
        <f t="array" ref="N64">STRINGMAP(INDEX('Dataset Metadata'!U:U, MATCH(A64, 'Dataset Metadata'!C:C, 0)), {"Yes, at least some trajectories are sub-optimal", "No, all trajectories are ~optimal (i.e. I would be happy if a policy just imitated the data)"}, {"Yes", "No"})</f>
        <v>Yes</v>
      </c>
      <c r="O64" s="13" t="str">
        <f t="array" ref="O64">STRINGMAP(INDEX('Dataset Metadata'!P:P, MATCH(A64, 'Dataset Metadata'!C:C, 0)), {"Yes, at least some trajectories are sub-optimal", "No, all trajectories are ~optimal (i.e. I would be happy if a policy just imitated the data)"}, {"Yes", "No"})</f>
        <v>No</v>
      </c>
      <c r="P64" s="13" t="str">
        <f t="array" ref="P64">STRINGMAP(INDEX('Dataset Metadata'!Q:Q, MATCH(A64, 'Dataset Metadata'!C:C, 0)), {"Yes, at least some trajectories are sub-optimal", "No, all trajectories are ~optimal (i.e. I would be happy if a policy just imitated the data)"}, {"Yes", "No"})</f>
        <v>Yes</v>
      </c>
      <c r="Q64" s="5" t="str">
        <f t="array" ref="Q64">INDEX('Dataset Metadata'!V:V, MATCH(A64, 'Dataset Metadata'!C:C, 0))</f>
        <v>The robot is alone in the environment, there are no other objects in the workspace.</v>
      </c>
      <c r="R64" s="13">
        <f t="array" ref="R64">INDEX('Dataset Metadata'!H:H, MATCH(A64, 'Dataset Metadata'!C:C, 0))</f>
        <v>500</v>
      </c>
      <c r="S64" s="29"/>
      <c r="T64" s="5" t="s">
        <v>195</v>
      </c>
      <c r="U64" s="5" t="str">
        <f>IFERROR(__xludf.DUMMYFUNCTION("INDEX(SPLIT(INDEX(SPLIT(T64, ""{""), 0, 2), "",""), 0, 1)"),"guist2023robust")</f>
        <v>guist2023robust</v>
      </c>
      <c r="V64" s="30" t="str">
        <f t="array" ref="V64">INDEX('Dataset Metadata'!X:X, MATCH(A64, 'Dataset Metadata'!C:C, 0))</f>
        <v>There is no task that the robot solves. It executes a combination of random multisine signals of target pressures, as well as fixed target pressures.</v>
      </c>
    </row>
    <row r="65" ht="15.75" customHeight="1">
      <c r="A65" s="31" t="s">
        <v>196</v>
      </c>
      <c r="C65" s="25" t="s">
        <v>197</v>
      </c>
      <c r="D65" s="26" t="str">
        <f t="array" ref="D65">STRINGMAP(INDEX('Dataset Metadata'!F:F, MATCH(A65, 'Dataset Metadata'!C:C, 0)), {"Default gripper that the robot shipped with", "dummy"}, {"Default", "dummy"})</f>
        <v>Robotiq 2F-85</v>
      </c>
      <c r="E65" s="27">
        <v>196.0</v>
      </c>
      <c r="F65" s="8">
        <v>15.82</v>
      </c>
      <c r="G65" s="28" t="str">
        <f t="array" ref="G65">INDEX('Dataset Metadata'!D:D, MATCH(A65, 'Dataset Metadata'!C:C, 0))</f>
        <v>Single Arm</v>
      </c>
      <c r="H65" s="26" t="str">
        <f t="array" ref="H65">STRINGMAP(INDEX('Dataset Metadata'!G:G, MATCH(A65, 'Dataset Metadata'!C:C, 0)), {"Task space (ie EEF) position control", "Task space (ie EEF) velocity control", "Joint position control", "Joint velocity control"}, {"EEF Position", "EEF velocity", "Joint position", "Joint velocity"})</f>
        <v>EEF Position</v>
      </c>
      <c r="I65" s="28">
        <f t="array" ref="I65">SUM(INDEX('Dataset Metadata'!J:J, MATCH(A65, 'Dataset Metadata'!C:C, 0)), INDEX('Dataset Metadata'!L:L, MATCH(A65, 'Dataset Metadata'!C:C, 0)), INDEX('Dataset Metadata'!N:N, MATCH(A65, 'Dataset Metadata'!C:C, 0)))</f>
        <v>4</v>
      </c>
      <c r="J65" s="13">
        <f t="array" ref="J65">SUM(INDEX('Dataset Metadata'!K:K, MATCH(A65, 'Dataset Metadata'!C:C, 0)), INDEX('Dataset Metadata'!M:M, MATCH(A65, 'Dataset Metadata'!C:C, 0)), INDEX('Dataset Metadata'!O:O, MATCH(A65, 'Dataset Metadata'!C:C, 0)))</f>
        <v>4</v>
      </c>
      <c r="K65" s="13">
        <f t="array" ref="K65">SUM(INDEX('Dataset Metadata'!N:N, MATCH(A65, 'Dataset Metadata'!C:C, 0)), INDEX('Dataset Metadata'!O:O, MATCH(A65, 'Dataset Metadata'!C:C, 0)))</f>
        <v>0</v>
      </c>
      <c r="L65" s="13" t="str">
        <f t="array" ref="L65">STRINGMAP(INDEX('Dataset Metadata'!R:R, MATCH(A65, 'Dataset Metadata'!C:C, 0)), {"Scripted / templated language (i.e. one of a limited number of values)", "Dummy value (i.e. same value for all trajectories)", "Natural Language (i.e. annotated by humans using natural language)"}, {"Templated", "None", "Natural"})</f>
        <v>None</v>
      </c>
      <c r="M65" s="5" t="str">
        <f t="array" ref="M65">STRINGMAP(INDEX('Dataset Metadata'!T:T, MATCH(A65,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5" s="13" t="str">
        <f t="array" ref="N65">STRINGMAP(INDEX('Dataset Metadata'!U:U, MATCH(A65, 'Dataset Metadata'!C:C, 0)), {"Yes, at least some trajectories are sub-optimal", "No, all trajectories are ~optimal (i.e. I would be happy if a policy just imitated the data)"}, {"Yes", "No"})</f>
        <v>Yes</v>
      </c>
      <c r="O65" s="13" t="str">
        <f t="array" ref="O65">STRINGMAP(INDEX('Dataset Metadata'!P:P, MATCH(A65, 'Dataset Metadata'!C:C, 0)), {"Yes, at least some trajectories are sub-optimal", "No, all trajectories are ~optimal (i.e. I would be happy if a policy just imitated the data)"}, {"Yes", "No"})</f>
        <v>No</v>
      </c>
      <c r="P65" s="13" t="str">
        <f t="array" ref="P65">STRINGMAP(INDEX('Dataset Metadata'!Q:Q, MATCH(A65, 'Dataset Metadata'!C:C, 0)), {"Yes, at least some trajectories are sub-optimal", "No, all trajectories are ~optimal (i.e. I would be happy if a policy just imitated the data)"}, {"Yes", "No"})</f>
        <v>Yes</v>
      </c>
      <c r="Q65" s="5" t="str">
        <f t="array" ref="Q65">INDEX('Dataset Metadata'!V:V, MATCH(A65, 'Dataset Metadata'!C:C, 0))</f>
        <v>Table Top</v>
      </c>
      <c r="R65" s="13">
        <f t="array" ref="R65">INDEX('Dataset Metadata'!H:H, MATCH(A65, 'Dataset Metadata'!C:C, 0))</f>
        <v>1</v>
      </c>
      <c r="S65" s="23" t="s">
        <v>198</v>
      </c>
      <c r="T65" s="5" t="s">
        <v>199</v>
      </c>
      <c r="U65" s="5" t="str">
        <f>IFERROR(__xludf.DUMMYFUNCTION("INDEX(SPLIT(INDEX(SPLIT(T65, ""{""), 0, 2), "",""), 0, 1)"),"wang2023d3field")</f>
        <v>wang2023d3field</v>
      </c>
      <c r="V65" s="30" t="str">
        <f t="array" ref="V65">INDEX('Dataset Metadata'!X:X, MATCH(A65, 'Dataset Metadata'!C:C, 0))</f>
        <v>The robot completes tasks specified by the goal image, including organizing utensils, shoes, mugs.</v>
      </c>
    </row>
    <row r="66" ht="15.75" customHeight="1">
      <c r="A66" s="31" t="s">
        <v>200</v>
      </c>
      <c r="C66" s="25" t="s">
        <v>47</v>
      </c>
      <c r="D66" s="26" t="str">
        <f t="array" ref="D66">STRINGMAP(INDEX('Dataset Metadata'!F:F, MATCH(A66, 'Dataset Metadata'!C:C, 0)), {"Default gripper that the robot shipped with", "dummy"}, {"Default", "dummy"})</f>
        <v>Default</v>
      </c>
      <c r="E66" s="27">
        <v>1500.0</v>
      </c>
      <c r="F66" s="8">
        <v>20.79</v>
      </c>
      <c r="G66" s="28" t="str">
        <f t="array" ref="G66">INDEX('Dataset Metadata'!D:D, MATCH(A66, 'Dataset Metadata'!C:C, 0))</f>
        <v>Single Arm</v>
      </c>
      <c r="H66" s="26" t="str">
        <f t="array" ref="H66">STRINGMAP(INDEX('Dataset Metadata'!G:G, MATCH(A66, 'Dataset Metadata'!C:C, 0)), {"Task space (ie EEF) position control", "Task space (ie EEF) velocity control", "Joint position control", "Joint velocity control"}, {"EEF Position", "EEF velocity", "Joint position", "Joint velocity"})</f>
        <v>EEF Position</v>
      </c>
      <c r="I66" s="28">
        <f t="array" ref="I66">SUM(INDEX('Dataset Metadata'!J:J, MATCH(A66, 'Dataset Metadata'!C:C, 0)), INDEX('Dataset Metadata'!L:L, MATCH(A66, 'Dataset Metadata'!C:C, 0)), INDEX('Dataset Metadata'!N:N, MATCH(A66, 'Dataset Metadata'!C:C, 0)))</f>
        <v>2</v>
      </c>
      <c r="J66" s="13">
        <f t="array" ref="J66">SUM(INDEX('Dataset Metadata'!K:K, MATCH(A66, 'Dataset Metadata'!C:C, 0)), INDEX('Dataset Metadata'!M:M, MATCH(A66, 'Dataset Metadata'!C:C, 0)), INDEX('Dataset Metadata'!O:O, MATCH(A66, 'Dataset Metadata'!C:C, 0)))</f>
        <v>0</v>
      </c>
      <c r="K66" s="13">
        <f t="array" ref="K66">SUM(INDEX('Dataset Metadata'!N:N, MATCH(A66, 'Dataset Metadata'!C:C, 0)), INDEX('Dataset Metadata'!O:O, MATCH(A66, 'Dataset Metadata'!C:C, 0)))</f>
        <v>1</v>
      </c>
      <c r="L66" s="13" t="str">
        <f t="array" ref="L66">STRINGMAP(INDEX('Dataset Metadata'!R:R, MATCH(A66, 'Dataset Metadata'!C:C, 0)), {"Scripted / templated language (i.e. one of a limited number of values)", "Dummy value (i.e. same value for all trajectories)", "Natural Language (i.e. annotated by humans using natural language)"}, {"Templated", "None", "Natural"})</f>
        <v>Natural Language annotations generate with GPT4 and followed by human correction.</v>
      </c>
      <c r="M66" s="5" t="str">
        <f t="array" ref="M66">STRINGMAP(INDEX('Dataset Metadata'!T:T, MATCH(A66,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Spacemouse</v>
      </c>
      <c r="N66" s="13" t="str">
        <f t="array" ref="N66">STRINGMAP(INDEX('Dataset Metadata'!U:U, MATCH(A66, 'Dataset Metadata'!C:C, 0)), {"Yes, at least some trajectories are sub-optimal", "No, all trajectories are ~optimal (i.e. I would be happy if a policy just imitated the data)"}, {"Yes", "No"})</f>
        <v>No</v>
      </c>
      <c r="O66" s="13" t="str">
        <f t="array" ref="O66">STRINGMAP(INDEX('Dataset Metadata'!P:P, MATCH(A66, 'Dataset Metadata'!C:C, 0)), {"Yes, at least some trajectories are sub-optimal", "No, all trajectories are ~optimal (i.e. I would be happy if a policy just imitated the data)"}, {"Yes", "No"})</f>
        <v>No</v>
      </c>
      <c r="P66" s="13" t="str">
        <f t="array" ref="P66">STRINGMAP(INDEX('Dataset Metadata'!Q:Q, MATCH(A66, 'Dataset Metadata'!C:C, 0)), {"Yes, at least some trajectories are sub-optimal", "No, all trajectories are ~optimal (i.e. I would be happy if a policy just imitated the data)"}, {"Yes", "No"})</f>
        <v>Yes</v>
      </c>
      <c r="Q66" s="5" t="str">
        <f t="array" ref="Q66">INDEX('Dataset Metadata'!V:V, MATCH(A66, 'Dataset Metadata'!C:C, 0))</f>
        <v>Table Top</v>
      </c>
      <c r="R66" s="13">
        <f t="array" ref="R66">INDEX('Dataset Metadata'!H:H, MATCH(A66, 'Dataset Metadata'!C:C, 0))</f>
        <v>20</v>
      </c>
      <c r="S66" s="23" t="s">
        <v>201</v>
      </c>
      <c r="T66" s="23" t="s">
        <v>202</v>
      </c>
      <c r="U66" s="5" t="str">
        <f>IFERROR(__xludf.DUMMYFUNCTION("INDEX(SPLIT(INDEX(SPLIT(T66, ""{""), 0, 2), "",""), 0, 1)"),"shah2023mutex")</f>
        <v>shah2023mutex</v>
      </c>
      <c r="V66" s="30" t="str">
        <f t="array" ref="V66">INDEX('Dataset Metadata'!X:X, MATCH(A66, 'Dataset Metadata'!C:C, 0))</f>
        <v>The Mutex dataset involves a diverse range of tasks in a home environment, encompassing pick and place tasks like "putting bread on a plate," as well as contact-rich tasks such as "opening an air fryer and putting a bowl with dogs in it" or "taking out a tray from the oven and placing bread on it."</v>
      </c>
    </row>
    <row r="67" ht="15.75" customHeight="1">
      <c r="A67" s="31" t="s">
        <v>203</v>
      </c>
      <c r="C67" s="25" t="s">
        <v>204</v>
      </c>
      <c r="D67" s="26" t="str">
        <f t="array" ref="D67">STRINGMAP(INDEX('Dataset Metadata'!F:F, MATCH(A67, 'Dataset Metadata'!C:C, 0)), {"Default gripper that the robot shipped with", "dummy"}, {"Default", "dummy"})</f>
        <v>Default</v>
      </c>
      <c r="E67" s="27">
        <v>415.0</v>
      </c>
      <c r="F67" s="8">
        <v>8.85</v>
      </c>
      <c r="G67" s="28" t="str">
        <f t="array" ref="G67">INDEX('Dataset Metadata'!D:D, MATCH(A67, 'Dataset Metadata'!C:C, 0))</f>
        <v>Single Arm</v>
      </c>
      <c r="H67" s="26" t="str">
        <f t="array" ref="H67">STRINGMAP(INDEX('Dataset Metadata'!G:G, MATCH(A67, 'Dataset Metadata'!C:C, 0)), {"Task space (ie EEF) position control", "Task space (ie EEF) velocity control", "Joint position control", "Joint velocity control"}, {"EEF Position", "EEF velocity", "Joint position", "Joint velocity"})</f>
        <v>EEF Position</v>
      </c>
      <c r="I67" s="28">
        <f t="array" ref="I67">SUM(INDEX('Dataset Metadata'!J:J, MATCH(A67, 'Dataset Metadata'!C:C, 0)), INDEX('Dataset Metadata'!L:L, MATCH(A67, 'Dataset Metadata'!C:C, 0)), INDEX('Dataset Metadata'!N:N, MATCH(A67, 'Dataset Metadata'!C:C, 0)))</f>
        <v>2</v>
      </c>
      <c r="J67" s="13">
        <f t="array" ref="J67">SUM(INDEX('Dataset Metadata'!K:K, MATCH(A67, 'Dataset Metadata'!C:C, 0)), INDEX('Dataset Metadata'!M:M, MATCH(A67, 'Dataset Metadata'!C:C, 0)), INDEX('Dataset Metadata'!O:O, MATCH(A67, 'Dataset Metadata'!C:C, 0)))</f>
        <v>0</v>
      </c>
      <c r="K67" s="13">
        <f t="array" ref="K67">SUM(INDEX('Dataset Metadata'!N:N, MATCH(A67, 'Dataset Metadata'!C:C, 0)), INDEX('Dataset Metadata'!O:O, MATCH(A67, 'Dataset Metadata'!C:C, 0)))</f>
        <v>1</v>
      </c>
      <c r="L67" s="13" t="str">
        <f t="array" ref="L67">STRINGMAP(INDEX('Dataset Metadata'!R:R, MATCH(A67, 'Dataset Metadata'!C:C, 0)), {"Scripted / templated language (i.e. one of a limited number of values)", "Dummy value (i.e. same value for all trajectories)", "Natural Language (i.e. annotated by humans using natural language)"}, {"Templated", "None", "Natural"})</f>
        <v>Natural</v>
      </c>
      <c r="M67" s="5" t="str">
        <f t="array" ref="M67">STRINGMAP(INDEX('Dataset Metadata'!T:T, MATCH(A67,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7" s="13" t="str">
        <f t="array" ref="N67">STRINGMAP(INDEX('Dataset Metadata'!U:U, MATCH(A67, 'Dataset Metadata'!C:C, 0)), {"Yes, at least some trajectories are sub-optimal", "No, all trajectories are ~optimal (i.e. I would be happy if a policy just imitated the data)"}, {"Yes", "No"})</f>
        <v>Yes</v>
      </c>
      <c r="O67" s="13" t="str">
        <f t="array" ref="O67">STRINGMAP(INDEX('Dataset Metadata'!P:P, MATCH(A67, 'Dataset Metadata'!C:C, 0)), {"Yes, at least some trajectories are sub-optimal", "No, all trajectories are ~optimal (i.e. I would be happy if a policy just imitated the data)"}, {"Yes", "No"})</f>
        <v>No</v>
      </c>
      <c r="P67" s="13" t="str">
        <f t="array" ref="P67">STRINGMAP(INDEX('Dataset Metadata'!Q:Q, MATCH(A67, 'Dataset Metadata'!C:C, 0)), {"Yes, at least some trajectories are sub-optimal", "No, all trajectories are ~optimal (i.e. I would be happy if a policy just imitated the data)"}, {"Yes", "No"})</f>
        <v>Yes</v>
      </c>
      <c r="Q67" s="5" t="str">
        <f t="array" ref="Q67">INDEX('Dataset Metadata'!V:V, MATCH(A67, 'Dataset Metadata'!C:C, 0))</f>
        <v>Table Top</v>
      </c>
      <c r="R67" s="13">
        <f t="array" ref="R67">INDEX('Dataset Metadata'!H:H, MATCH(A67, 'Dataset Metadata'!C:C, 0))</f>
        <v>10</v>
      </c>
      <c r="S67" s="23" t="s">
        <v>205</v>
      </c>
      <c r="T67" s="5" t="s">
        <v>206</v>
      </c>
      <c r="U67" s="5" t="str">
        <f>IFERROR(__xludf.DUMMYFUNCTION("INDEX(SPLIT(INDEX(SPLIT(T67, ""{""), 0, 2), "",""), 0, 1)"),"fanuc_manipulation2023")</f>
        <v>fanuc_manipulation2023</v>
      </c>
      <c r="V67" s="30" t="str">
        <f t="array" ref="V67">INDEX('Dataset Metadata'!X:X, MATCH(A67, 'Dataset Metadata'!C:C, 0))</f>
        <v>A Fanuc robot performs various manipulation tasks. For example, it opens drawers, picks up objects, closes doors, closes computers, and pushes objects to desired locations.</v>
      </c>
    </row>
    <row r="68" ht="15.75" customHeight="1">
      <c r="A68" s="31" t="s">
        <v>207</v>
      </c>
      <c r="C68" s="25" t="s">
        <v>47</v>
      </c>
      <c r="D68" s="26" t="str">
        <f t="array" ref="D68">STRINGMAP(INDEX('Dataset Metadata'!F:F, MATCH(A68, 'Dataset Metadata'!C:C, 0)), {"Default gripper that the robot shipped with", "dummy"}, {"Default", "dummy"})</f>
        <v>Default</v>
      </c>
      <c r="E68" s="27">
        <v>4200.0</v>
      </c>
      <c r="F68" s="8">
        <v>720.0</v>
      </c>
      <c r="G68" s="28" t="str">
        <f t="array" ref="G68">INDEX('Dataset Metadata'!D:D, MATCH(A68, 'Dataset Metadata'!C:C, 0))</f>
        <v>Single Arm</v>
      </c>
      <c r="H68" s="26" t="str">
        <f t="array" ref="H68">STRINGMAP(INDEX('Dataset Metadata'!G:G, MATCH(A68, 'Dataset Metadata'!C:C, 0)), {"Task space (ie EEF) position control", "Task space (ie EEF) velocity control", "Joint position control", "Joint velocity control"}, {"EEF Position", "EEF velocity", "Joint position", "Joint velocity"})</f>
        <v>EEF Position</v>
      </c>
      <c r="I68" s="28">
        <f t="array" ref="I68">SUM(INDEX('Dataset Metadata'!J:J, MATCH(A68, 'Dataset Metadata'!C:C, 0)), INDEX('Dataset Metadata'!L:L, MATCH(A68, 'Dataset Metadata'!C:C, 0)), INDEX('Dataset Metadata'!N:N, MATCH(A68, 'Dataset Metadata'!C:C, 0)))</f>
        <v>3</v>
      </c>
      <c r="J68" s="13">
        <f t="array" ref="J68">SUM(INDEX('Dataset Metadata'!K:K, MATCH(A68, 'Dataset Metadata'!C:C, 0)), INDEX('Dataset Metadata'!M:M, MATCH(A68, 'Dataset Metadata'!C:C, 0)), INDEX('Dataset Metadata'!O:O, MATCH(A68, 'Dataset Metadata'!C:C, 0)))</f>
        <v>0</v>
      </c>
      <c r="K68" s="13">
        <f t="array" ref="K68">SUM(INDEX('Dataset Metadata'!N:N, MATCH(A68, 'Dataset Metadata'!C:C, 0)), INDEX('Dataset Metadata'!O:O, MATCH(A68, 'Dataset Metadata'!C:C, 0)))</f>
        <v>2</v>
      </c>
      <c r="L68" s="13" t="str">
        <f t="array" ref="L68">STRINGMAP(INDEX('Dataset Metadata'!R:R, MATCH(A68, 'Dataset Metadata'!C:C, 0)), {"Scripted / templated language (i.e. one of a limited number of values)", "Dummy value (i.e. same value for all trajectories)", "Natural Language (i.e. annotated by humans using natural language)"}, {"Templated", "None", "Natural"})</f>
        <v>Templated</v>
      </c>
      <c r="M68" s="5" t="str">
        <f t="array" ref="M68">STRINGMAP(INDEX('Dataset Metadata'!T:T, MATCH(A68,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68" s="13" t="str">
        <f t="array" ref="N68">STRINGMAP(INDEX('Dataset Metadata'!U:U, MATCH(A68, 'Dataset Metadata'!C:C, 0)), {"Yes, at least some trajectories are sub-optimal", "No, all trajectories are ~optimal (i.e. I would be happy if a policy just imitated the data)"}, {"Yes", "No"})</f>
        <v>No</v>
      </c>
      <c r="O68" s="13" t="str">
        <f t="array" ref="O68">STRINGMAP(INDEX('Dataset Metadata'!P:P, MATCH(A68, 'Dataset Metadata'!C:C, 0)), {"Yes, at least some trajectories are sub-optimal", "No, all trajectories are ~optimal (i.e. I would be happy if a policy just imitated the data)"}, {"Yes", "No"})</f>
        <v>No</v>
      </c>
      <c r="P68" s="13" t="str">
        <f t="array" ref="P68">STRINGMAP(INDEX('Dataset Metadata'!Q:Q, MATCH(A68, 'Dataset Metadata'!C:C, 0)), {"Yes, at least some trajectories are sub-optimal", "No, all trajectories are ~optimal (i.e. I would be happy if a policy just imitated the data)"}, {"Yes", "No"})</f>
        <v>Yes</v>
      </c>
      <c r="Q68" s="5" t="str">
        <f t="array" ref="Q68">INDEX('Dataset Metadata'!V:V, MATCH(A68, 'Dataset Metadata'!C:C, 0))</f>
        <v>Table Top</v>
      </c>
      <c r="R68" s="13">
        <f t="array" ref="R68">INDEX('Dataset Metadata'!H:H, MATCH(A68, 'Dataset Metadata'!C:C, 0))</f>
        <v>10</v>
      </c>
      <c r="S68" s="29" t="s">
        <v>208</v>
      </c>
      <c r="T68" s="5" t="s">
        <v>209</v>
      </c>
      <c r="U68" s="5" t="str">
        <f>IFERROR(__xludf.DUMMYFUNCTION("INDEX(SPLIT(INDEX(SPLIT(T68, ""{""), 0, 2), "",""), 0, 1)"),"sawhney2021playing")</f>
        <v>sawhney2021playing</v>
      </c>
      <c r="V68" s="30" t="str">
        <f t="array" ref="V68">INDEX('Dataset Metadata'!X:X, MATCH(A68, 'Dataset Metadata'!C:C, 0))</f>
        <v>Robot interacting with different food items.</v>
      </c>
    </row>
    <row r="69" ht="15.75" customHeight="1">
      <c r="A69" s="31" t="s">
        <v>210</v>
      </c>
      <c r="C69" s="25" t="s">
        <v>47</v>
      </c>
      <c r="D69" s="26" t="str">
        <f t="array" ref="D69">STRINGMAP(INDEX('Dataset Metadata'!F:F, MATCH(A69, 'Dataset Metadata'!C:C, 0)), {"Default gripper that the robot shipped with", "dummy"}, {"Default", "dummy"})</f>
        <v>Robotiq hand-e</v>
      </c>
      <c r="E69" s="27">
        <f>64*9</f>
        <v>576</v>
      </c>
      <c r="F69" s="8">
        <v>6.68</v>
      </c>
      <c r="G69" s="28" t="str">
        <f t="array" ref="G69">INDEX('Dataset Metadata'!D:D, MATCH(A69, 'Dataset Metadata'!C:C, 0))</f>
        <v>Single Arm</v>
      </c>
      <c r="H69" s="26" t="str">
        <f t="array" ref="H69">STRINGMAP(INDEX('Dataset Metadata'!G:G, MATCH(A69, 'Dataset Metadata'!C:C, 0)), {"Task space (ie EEF) position control", "Task space (ie EEF) velocity control", "Joint position control", "Joint velocity control"}, {"EEF Position", "EEF velocity", "Joint position", "Joint velocity"})</f>
        <v>EEF Position</v>
      </c>
      <c r="I69" s="28">
        <f t="array" ref="I69">SUM(INDEX('Dataset Metadata'!J:J, MATCH(A69, 'Dataset Metadata'!C:C, 0)), INDEX('Dataset Metadata'!L:L, MATCH(A69, 'Dataset Metadata'!C:C, 0)), INDEX('Dataset Metadata'!N:N, MATCH(A69, 'Dataset Metadata'!C:C, 0)))</f>
        <v>1</v>
      </c>
      <c r="J69" s="13">
        <f t="array" ref="J69">SUM(INDEX('Dataset Metadata'!K:K, MATCH(A69, 'Dataset Metadata'!C:C, 0)), INDEX('Dataset Metadata'!M:M, MATCH(A69, 'Dataset Metadata'!C:C, 0)), INDEX('Dataset Metadata'!O:O, MATCH(A69, 'Dataset Metadata'!C:C, 0)))</f>
        <v>0</v>
      </c>
      <c r="K69" s="13">
        <f t="array" ref="K69">SUM(INDEX('Dataset Metadata'!N:N, MATCH(A69, 'Dataset Metadata'!C:C, 0)), INDEX('Dataset Metadata'!O:O, MATCH(A69, 'Dataset Metadata'!C:C, 0)))</f>
        <v>0</v>
      </c>
      <c r="L69" s="13" t="str">
        <f t="array" ref="L69">STRINGMAP(INDEX('Dataset Metadata'!R:R, MATCH(A69, 'Dataset Metadata'!C:C, 0)), {"Scripted / templated language (i.e. one of a limited number of values)", "Dummy value (i.e. same value for all trajectories)", "Natural Language (i.e. annotated by humans using natural language)"}, {"Templated", "None", "Natural"})</f>
        <v>Natural</v>
      </c>
      <c r="M69" s="5" t="str">
        <f t="array" ref="M69">STRINGMAP(INDEX('Dataset Metadata'!T:T, MATCH(A69,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69" s="13" t="str">
        <f t="array" ref="N69">STRINGMAP(INDEX('Dataset Metadata'!U:U, MATCH(A69, 'Dataset Metadata'!C:C, 0)), {"Yes, at least some trajectories are sub-optimal", "No, all trajectories are ~optimal (i.e. I would be happy if a policy just imitated the data)"}, {"Yes", "No"})</f>
        <v>No</v>
      </c>
      <c r="O69" s="13" t="str">
        <f t="array" ref="O69">STRINGMAP(INDEX('Dataset Metadata'!P:P, MATCH(A69, 'Dataset Metadata'!C:C, 0)), {"Yes, at least some trajectories are sub-optimal", "No, all trajectories are ~optimal (i.e. I would be happy if a policy just imitated the data)"}, {"Yes", "No"})</f>
        <v>No</v>
      </c>
      <c r="P69" s="13" t="str">
        <f t="array" ref="P69">STRINGMAP(INDEX('Dataset Metadata'!Q:Q, MATCH(A69, 'Dataset Metadata'!C:C, 0)), {"Yes, at least some trajectories are sub-optimal", "No, all trajectories are ~optimal (i.e. I would be happy if a policy just imitated the data)"}, {"Yes", "No"})</f>
        <v>Yes</v>
      </c>
      <c r="Q69" s="5" t="str">
        <f t="array" ref="Q69">INDEX('Dataset Metadata'!V:V, MATCH(A69, 'Dataset Metadata'!C:C, 0))</f>
        <v>Table Top, Kitchen (also toy kitchen)</v>
      </c>
      <c r="R69" s="13">
        <f t="array" ref="R69">INDEX('Dataset Metadata'!H:H, MATCH(A69, 'Dataset Metadata'!C:C, 0))</f>
        <v>5</v>
      </c>
      <c r="S69" s="23" t="s">
        <v>211</v>
      </c>
      <c r="T69" s="5" t="s">
        <v>212</v>
      </c>
      <c r="U69" s="5" t="str">
        <f>IFERROR(__xludf.DUMMYFUNCTION("INDEX(SPLIT(INDEX(SPLIT(T69, ""{""), 0, 2), "",""), 0, 1)"),"chen2023playfusion")</f>
        <v>chen2023playfusion</v>
      </c>
      <c r="V69" s="30" t="str">
        <f t="array" ref="V69">INDEX('Dataset Metadata'!X:X, MATCH(A69, 'Dataset Metadata'!C:C, 0))</f>
        <v>The robot plays with 3 complex scenes: a grill with many cooking objects like toaster, pan, etc. It has to pick, open, place, close. It  has to set a table, move plates, cups, utensils. And it has to place dishes in the sink, dishwasher, hand cups etc. </v>
      </c>
    </row>
    <row r="70" ht="15.75" customHeight="1">
      <c r="A70" s="31" t="s">
        <v>213</v>
      </c>
      <c r="C70" s="25" t="s">
        <v>63</v>
      </c>
      <c r="D70" s="26" t="str">
        <f t="array" ref="D70">STRINGMAP(INDEX('Dataset Metadata'!F:F, MATCH(A70, 'Dataset Metadata'!C:C, 0)), {"Default gripper that the robot shipped with", "dummy"}, {"Default", "dummy"})</f>
        <v>Default</v>
      </c>
      <c r="E70" s="27">
        <v>135.0</v>
      </c>
      <c r="F70" s="8">
        <v>0.71</v>
      </c>
      <c r="G70" s="28" t="str">
        <f t="array" ref="G70">INDEX('Dataset Metadata'!D:D, MATCH(A70, 'Dataset Metadata'!C:C, 0))</f>
        <v>Mobile Manipulator</v>
      </c>
      <c r="H70" s="26" t="str">
        <f t="array" ref="H70">STRINGMAP(INDEX('Dataset Metadata'!G:G, MATCH(A70, 'Dataset Metadata'!C:C, 0)), {"Task space (ie EEF) position control", "Task space (ie EEF) velocity control", "Joint position control", "Joint velocity control"}, {"EEF Position", "EEF velocity", "Joint position", "Joint velocity"})</f>
        <v>EEF Position</v>
      </c>
      <c r="I70" s="28">
        <f t="array" ref="I70">SUM(INDEX('Dataset Metadata'!J:J, MATCH(A70, 'Dataset Metadata'!C:C, 0)), INDEX('Dataset Metadata'!L:L, MATCH(A70, 'Dataset Metadata'!C:C, 0)), INDEX('Dataset Metadata'!N:N, MATCH(A70, 'Dataset Metadata'!C:C, 0)))</f>
        <v>1</v>
      </c>
      <c r="J70" s="13">
        <f t="array" ref="J70">SUM(INDEX('Dataset Metadata'!K:K, MATCH(A70, 'Dataset Metadata'!C:C, 0)), INDEX('Dataset Metadata'!M:M, MATCH(A70, 'Dataset Metadata'!C:C, 0)), INDEX('Dataset Metadata'!O:O, MATCH(A70, 'Dataset Metadata'!C:C, 0)))</f>
        <v>0</v>
      </c>
      <c r="K70" s="13">
        <f t="array" ref="K70">SUM(INDEX('Dataset Metadata'!N:N, MATCH(A70, 'Dataset Metadata'!C:C, 0)), INDEX('Dataset Metadata'!O:O, MATCH(A70, 'Dataset Metadata'!C:C, 0)))</f>
        <v>0</v>
      </c>
      <c r="L70" s="13" t="str">
        <f t="array" ref="L70">STRINGMAP(INDEX('Dataset Metadata'!R:R, MATCH(A70, 'Dataset Metadata'!C:C, 0)), {"Scripted / templated language (i.e. one of a limited number of values)", "Dummy value (i.e. same value for all trajectories)", "Natural Language (i.e. annotated by humans using natural language)"}, {"Templated", "None", "Natural"})</f>
        <v>Templated</v>
      </c>
      <c r="M70" s="5" t="str">
        <f t="array" ref="M70">STRINGMAP(INDEX('Dataset Metadata'!T:T, MATCH(A70,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0" s="13" t="str">
        <f t="array" ref="N70">STRINGMAP(INDEX('Dataset Metadata'!U:U, MATCH(A70, 'Dataset Metadata'!C:C, 0)), {"Yes, at least some trajectories are sub-optimal", "No, all trajectories are ~optimal (i.e. I would be happy if a policy just imitated the data)"}, {"Yes", "No"})</f>
        <v>No</v>
      </c>
      <c r="O70" s="13" t="str">
        <f t="array" ref="O70">STRINGMAP(INDEX('Dataset Metadata'!P:P, MATCH(A70, 'Dataset Metadata'!C:C, 0)), {"Yes, at least some trajectories are sub-optimal", "No, all trajectories are ~optimal (i.e. I would be happy if a policy just imitated the data)"}, {"Yes", "No"})</f>
        <v>No</v>
      </c>
      <c r="P70" s="13" t="str">
        <f t="array" ref="P70">STRINGMAP(INDEX('Dataset Metadata'!Q:Q, MATCH(A70, 'Dataset Metadata'!C:C, 0)), {"Yes, at least some trajectories are sub-optimal", "No, all trajectories are ~optimal (i.e. I would be happy if a policy just imitated the data)"}, {"Yes", "No"})</f>
        <v>Yes</v>
      </c>
      <c r="Q70" s="5" t="str">
        <f t="array" ref="Q70">INDEX('Dataset Metadata'!V:V, MATCH(A70, 'Dataset Metadata'!C:C, 0))</f>
        <v>Kitchen (also toy kitchen), Other Household environments</v>
      </c>
      <c r="R70" s="13">
        <f t="array" ref="R70">INDEX('Dataset Metadata'!H:H, MATCH(A70, 'Dataset Metadata'!C:C, 0))</f>
        <v>10</v>
      </c>
      <c r="S70" s="23" t="s">
        <v>214</v>
      </c>
      <c r="T70" s="5" t="s">
        <v>215</v>
      </c>
      <c r="U70" s="9" t="s">
        <v>216</v>
      </c>
      <c r="V70" s="30" t="str">
        <f t="array" ref="V70">INDEX('Dataset Metadata'!X:X, MATCH(A70, 'Dataset Metadata'!C:C, 0))</f>
        <v>Robot interacting with different household environments.</v>
      </c>
    </row>
    <row r="71" ht="15.75" customHeight="1">
      <c r="A71" s="31" t="s">
        <v>217</v>
      </c>
      <c r="C71" s="25" t="s">
        <v>218</v>
      </c>
      <c r="D71" s="26" t="str">
        <f t="array" ref="D71">STRINGMAP(INDEX('Dataset Metadata'!F:F, MATCH(A71, 'Dataset Metadata'!C:C, 0)), {"Default gripper that the robot shipped with", "dummy"}, {"Default", "dummy"})</f>
        <v/>
      </c>
      <c r="E71" s="27">
        <v>11830.0</v>
      </c>
      <c r="F71" s="8">
        <v>18.73</v>
      </c>
      <c r="G71" s="28" t="str">
        <f t="array" ref="G71">INDEX('Dataset Metadata'!D:D, MATCH(A71, 'Dataset Metadata'!C:C, 0))</f>
        <v>Wheeled Robot</v>
      </c>
      <c r="H71" s="26" t="str">
        <f t="array" ref="H71">STRINGMAP(INDEX('Dataset Metadata'!G:G, MATCH(A71, 'Dataset Metadata'!C:C, 0)), {"Task space (ie EEF) position control", "Task space (ie EEF) velocity control", "Joint position control", "Joint velocity control"}, {"EEF Position", "EEF velocity", "Joint position", "Joint velocity"})</f>
        <v>EEF velocity</v>
      </c>
      <c r="I71" s="28">
        <f t="array" ref="I71">SUM(INDEX('Dataset Metadata'!J:J, MATCH(A71, 'Dataset Metadata'!C:C, 0)), INDEX('Dataset Metadata'!L:L, MATCH(A71, 'Dataset Metadata'!C:C, 0)), INDEX('Dataset Metadata'!N:N, MATCH(A71, 'Dataset Metadata'!C:C, 0)))</f>
        <v>2</v>
      </c>
      <c r="J71" s="13">
        <f t="array" ref="J71">SUM(INDEX('Dataset Metadata'!K:K, MATCH(A71, 'Dataset Metadata'!C:C, 0)), INDEX('Dataset Metadata'!M:M, MATCH(A71, 'Dataset Metadata'!C:C, 0)), INDEX('Dataset Metadata'!O:O, MATCH(A71, 'Dataset Metadata'!C:C, 0)))</f>
        <v>1</v>
      </c>
      <c r="K71" s="13">
        <f t="array" ref="K71">SUM(INDEX('Dataset Metadata'!N:N, MATCH(A71, 'Dataset Metadata'!C:C, 0)), INDEX('Dataset Metadata'!O:O, MATCH(A71, 'Dataset Metadata'!C:C, 0)))</f>
        <v>1</v>
      </c>
      <c r="L71" s="13" t="str">
        <f t="array" ref="L71">STRINGMAP(INDEX('Dataset Metadata'!R:R, MATCH(A71, 'Dataset Metadata'!C:C, 0)), {"Scripted / templated language (i.e. one of a limited number of values)", "Dummy value (i.e. same value for all trajectories)", "Natural Language (i.e. annotated by humans using natural language)"}, {"Templated", "None", "Natural"})</f>
        <v>None</v>
      </c>
      <c r="M71" s="5" t="str">
        <f t="array" ref="M71">STRINGMAP(INDEX('Dataset Metadata'!T:T, MATCH(A71,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Scripted</v>
      </c>
      <c r="N71" s="13" t="str">
        <f t="array" ref="N71">STRINGMAP(INDEX('Dataset Metadata'!U:U, MATCH(A71, 'Dataset Metadata'!C:C, 0)), {"Yes, at least some trajectories are sub-optimal", "No, all trajectories are ~optimal (i.e. I would be happy if a policy just imitated the data)"}, {"Yes", "No"})</f>
        <v>Yes</v>
      </c>
      <c r="O71" s="13" t="str">
        <f t="array" ref="O71">STRINGMAP(INDEX('Dataset Metadata'!P:P, MATCH(A71, 'Dataset Metadata'!C:C, 0)), {"Yes, at least some trajectories are sub-optimal", "No, all trajectories are ~optimal (i.e. I would be happy if a policy just imitated the data)"}, {"Yes", "No"})</f>
        <v>No</v>
      </c>
      <c r="P71" s="13" t="str">
        <f t="array" ref="P71">STRINGMAP(INDEX('Dataset Metadata'!Q:Q, MATCH(A71, 'Dataset Metadata'!C:C, 0)), {"Yes, at least some trajectories are sub-optimal", "No, all trajectories are ~optimal (i.e. I would be happy if a policy just imitated the data)"}, {"Yes", "No"})</f>
        <v>No</v>
      </c>
      <c r="Q71" s="5" t="str">
        <f t="array" ref="Q71">INDEX('Dataset Metadata'!V:V, MATCH(A71, 'Dataset Metadata'!C:C, 0))</f>
        <v>Outdoors</v>
      </c>
      <c r="R71" s="13">
        <f t="array" ref="R71">INDEX('Dataset Metadata'!H:H, MATCH(A71, 'Dataset Metadata'!C:C, 0))</f>
        <v>3</v>
      </c>
      <c r="S71" s="23" t="s">
        <v>219</v>
      </c>
      <c r="T71" s="23" t="s">
        <v>220</v>
      </c>
      <c r="U71" s="5" t="str">
        <f>IFERROR(__xludf.DUMMYFUNCTION("INDEX(SPLIT(INDEX(SPLIT(T71, ""{""), 0, 2), "",""), 0, 1)"),"shah2021rapid")</f>
        <v>shah2021rapid</v>
      </c>
      <c r="V71" s="30" t="str">
        <f t="array" ref="V71">INDEX('Dataset Metadata'!X:X, MATCH(A71, 'Dataset Metadata'!C:C, 0))</f>
        <v>Mobile robot explores outdoor environments using a scripted policy</v>
      </c>
    </row>
    <row r="72" ht="15.75" customHeight="1">
      <c r="A72" s="31" t="s">
        <v>221</v>
      </c>
      <c r="C72" s="25" t="s">
        <v>222</v>
      </c>
      <c r="D72" s="26" t="str">
        <f t="array" ref="D72">STRINGMAP(INDEX('Dataset Metadata'!F:F, MATCH(A72, 'Dataset Metadata'!C:C, 0)), {"Default gripper that the robot shipped with", "dummy"}, {"Default", "dummy"})</f>
        <v/>
      </c>
      <c r="E72" s="27">
        <v>7328.0</v>
      </c>
      <c r="F72" s="8">
        <v>1.39</v>
      </c>
      <c r="G72" s="28" t="str">
        <f t="array" ref="G72">INDEX('Dataset Metadata'!D:D, MATCH(A72, 'Dataset Metadata'!C:C, 0))</f>
        <v>Wheeled Robot</v>
      </c>
      <c r="H72" s="26" t="str">
        <f t="array" ref="H72">STRINGMAP(INDEX('Dataset Metadata'!G:G, MATCH(A72, 'Dataset Metadata'!C:C, 0)), {"Task space (ie EEF) position control", "Task space (ie EEF) velocity control", "Joint position control", "Joint velocity control"}, {"EEF Position", "EEF velocity", "Joint position", "Joint velocity"})</f>
        <v>EEF velocity</v>
      </c>
      <c r="I72" s="28">
        <f t="array" ref="I72">SUM(INDEX('Dataset Metadata'!J:J, MATCH(A72, 'Dataset Metadata'!C:C, 0)), INDEX('Dataset Metadata'!L:L, MATCH(A72, 'Dataset Metadata'!C:C, 0)), INDEX('Dataset Metadata'!N:N, MATCH(A72, 'Dataset Metadata'!C:C, 0)))</f>
        <v>1</v>
      </c>
      <c r="J72" s="13">
        <f t="array" ref="J72">SUM(INDEX('Dataset Metadata'!K:K, MATCH(A72, 'Dataset Metadata'!C:C, 0)), INDEX('Dataset Metadata'!M:M, MATCH(A72, 'Dataset Metadata'!C:C, 0)), INDEX('Dataset Metadata'!O:O, MATCH(A72, 'Dataset Metadata'!C:C, 0)))</f>
        <v>0</v>
      </c>
      <c r="K72" s="13">
        <f t="array" ref="K72">SUM(INDEX('Dataset Metadata'!N:N, MATCH(A72, 'Dataset Metadata'!C:C, 0)), INDEX('Dataset Metadata'!O:O, MATCH(A72, 'Dataset Metadata'!C:C, 0)))</f>
        <v>0</v>
      </c>
      <c r="L72" s="13" t="str">
        <f t="array" ref="L72">STRINGMAP(INDEX('Dataset Metadata'!R:R, MATCH(A72, 'Dataset Metadata'!C:C, 0)), {"Scripted / templated language (i.e. one of a limited number of values)", "Dummy value (i.e. same value for all trajectories)", "Natural Language (i.e. annotated by humans using natural language)"}, {"Templated", "None", "Natural"})</f>
        <v>None</v>
      </c>
      <c r="M72" s="5" t="str">
        <f t="array" ref="M72">STRINGMAP(INDEX('Dataset Metadata'!T:T, MATCH(A72,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2" s="13" t="str">
        <f t="array" ref="N72">STRINGMAP(INDEX('Dataset Metadata'!U:U, MATCH(A72, 'Dataset Metadata'!C:C, 0)), {"Yes, at least some trajectories are sub-optimal", "No, all trajectories are ~optimal (i.e. I would be happy if a policy just imitated the data)"}, {"Yes", "No"})</f>
        <v>No</v>
      </c>
      <c r="O72" s="13" t="str">
        <f t="array" ref="O72">STRINGMAP(INDEX('Dataset Metadata'!P:P, MATCH(A72, 'Dataset Metadata'!C:C, 0)), {"Yes, at least some trajectories are sub-optimal", "No, all trajectories are ~optimal (i.e. I would be happy if a policy just imitated the data)"}, {"Yes", "No"})</f>
        <v>No</v>
      </c>
      <c r="P72" s="13" t="str">
        <f t="array" ref="P72">STRINGMAP(INDEX('Dataset Metadata'!Q:Q, MATCH(A72, 'Dataset Metadata'!C:C, 0)), {"Yes, at least some trajectories are sub-optimal", "No, all trajectories are ~optimal (i.e. I would be happy if a policy just imitated the data)"}, {"Yes", "No"})</f>
        <v>No</v>
      </c>
      <c r="Q72" s="5" t="str">
        <f t="array" ref="Q72">INDEX('Dataset Metadata'!V:V, MATCH(A72, 'Dataset Metadata'!C:C, 0))</f>
        <v>Hallways</v>
      </c>
      <c r="R72" s="13">
        <f t="array" ref="R72">INDEX('Dataset Metadata'!H:H, MATCH(A72, 'Dataset Metadata'!C:C, 0))</f>
        <v>5</v>
      </c>
      <c r="S72" s="23" t="s">
        <v>223</v>
      </c>
      <c r="T72" s="5" t="s">
        <v>224</v>
      </c>
      <c r="U72" s="5" t="str">
        <f>IFERROR(__xludf.DUMMYFUNCTION("INDEX(SPLIT(INDEX(SPLIT(T72, ""{""), 0, 2), "",""), 0, 1)"),"kahn2018self")</f>
        <v>kahn2018self</v>
      </c>
      <c r="V72" s="30" t="str">
        <f t="array" ref="V72">INDEX('Dataset Metadata'!X:X, MATCH(A72, 'Dataset Metadata'!C:C, 0))</f>
        <v>Small mobile robot navigates hallways in an office building using a learned policy.</v>
      </c>
    </row>
    <row r="73" ht="15.75" customHeight="1">
      <c r="A73" s="31" t="s">
        <v>225</v>
      </c>
      <c r="C73" s="25" t="s">
        <v>226</v>
      </c>
      <c r="D73" s="26" t="str">
        <f t="array" ref="D73">STRINGMAP(INDEX('Dataset Metadata'!F:F, MATCH(A73, 'Dataset Metadata'!C:C, 0)), {"Default gripper that the robot shipped with", "dummy"}, {"Default", "dummy"})</f>
        <v/>
      </c>
      <c r="E73" s="27">
        <v>3000.0</v>
      </c>
      <c r="F73" s="8">
        <v>7.0</v>
      </c>
      <c r="G73" s="28" t="str">
        <f t="array" ref="G73">INDEX('Dataset Metadata'!D:D, MATCH(A73, 'Dataset Metadata'!C:C, 0))</f>
        <v>Wheeled Robot</v>
      </c>
      <c r="H73" s="26" t="str">
        <f t="array" ref="H73">STRINGMAP(INDEX('Dataset Metadata'!G:G, MATCH(A73, 'Dataset Metadata'!C:C, 0)), {"Task space (ie EEF) position control", "Task space (ie EEF) velocity control", "Joint position control", "Joint velocity control"}, {"EEF Position", "EEF velocity", "Joint position", "Joint velocity"})</f>
        <v>EEF Position</v>
      </c>
      <c r="I73" s="28">
        <f t="array" ref="I73">SUM(INDEX('Dataset Metadata'!J:J, MATCH(A73, 'Dataset Metadata'!C:C, 0)), INDEX('Dataset Metadata'!L:L, MATCH(A73, 'Dataset Metadata'!C:C, 0)), INDEX('Dataset Metadata'!N:N, MATCH(A73, 'Dataset Metadata'!C:C, 0)))</f>
        <v>2</v>
      </c>
      <c r="J73" s="13">
        <f t="array" ref="J73">SUM(INDEX('Dataset Metadata'!K:K, MATCH(A73, 'Dataset Metadata'!C:C, 0)), INDEX('Dataset Metadata'!M:M, MATCH(A73, 'Dataset Metadata'!C:C, 0)), INDEX('Dataset Metadata'!O:O, MATCH(A73, 'Dataset Metadata'!C:C, 0)))</f>
        <v>1</v>
      </c>
      <c r="K73" s="13">
        <f t="array" ref="K73">SUM(INDEX('Dataset Metadata'!N:N, MATCH(A73, 'Dataset Metadata'!C:C, 0)), INDEX('Dataset Metadata'!O:O, MATCH(A73, 'Dataset Metadata'!C:C, 0)))</f>
        <v>0</v>
      </c>
      <c r="L73" s="13" t="str">
        <f t="array" ref="L73">STRINGMAP(INDEX('Dataset Metadata'!R:R, MATCH(A73, 'Dataset Metadata'!C:C, 0)), {"Scripted / templated language (i.e. one of a limited number of values)", "Dummy value (i.e. same value for all trajectories)", "Natural Language (i.e. annotated by humans using natural language)"}, {"Templated", "None", "Natural"})</f>
        <v>None</v>
      </c>
      <c r="M73" s="5" t="str">
        <f t="array" ref="M73">STRINGMAP(INDEX('Dataset Metadata'!T:T, MATCH(A73,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Expert Policy</v>
      </c>
      <c r="N73" s="13" t="str">
        <f t="array" ref="N73">STRINGMAP(INDEX('Dataset Metadata'!U:U, MATCH(A73, 'Dataset Metadata'!C:C, 0)), {"Yes, at least some trajectories are sub-optimal", "No, all trajectories are ~optimal (i.e. I would be happy if a policy just imitated the data)"}, {"Yes", "No"})</f>
        <v>No</v>
      </c>
      <c r="O73" s="13" t="str">
        <f t="array" ref="O73">STRINGMAP(INDEX('Dataset Metadata'!P:P, MATCH(A73, 'Dataset Metadata'!C:C, 0)), {"Yes, at least some trajectories are sub-optimal", "No, all trajectories are ~optimal (i.e. I would be happy if a policy just imitated the data)"}, {"Yes", "No"})</f>
        <v>Yes</v>
      </c>
      <c r="P73" s="13" t="str">
        <f t="array" ref="P73">STRINGMAP(INDEX('Dataset Metadata'!Q:Q, MATCH(A73, 'Dataset Metadata'!C:C, 0)), {"Yes, at least some trajectories are sub-optimal", "No, all trajectories are ~optimal (i.e. I would be happy if a policy just imitated the data)"}, {"Yes", "No"})</f>
        <v>No</v>
      </c>
      <c r="Q73" s="5" t="str">
        <f t="array" ref="Q73">INDEX('Dataset Metadata'!V:V, MATCH(A73, 'Dataset Metadata'!C:C, 0))</f>
        <v>Hallways</v>
      </c>
      <c r="R73" s="13">
        <f t="array" ref="R73">INDEX('Dataset Metadata'!H:H, MATCH(A73, 'Dataset Metadata'!C:C, 0))</f>
        <v>10</v>
      </c>
      <c r="S73" s="23" t="s">
        <v>227</v>
      </c>
      <c r="T73" s="5" t="s">
        <v>228</v>
      </c>
      <c r="U73" s="5" t="str">
        <f>IFERROR(__xludf.DUMMYFUNCTION("INDEX(SPLIT(INDEX(SPLIT(T73, ""{""), 0, 2), "",""), 0, 1)"),"hirose2023sacson")</f>
        <v>hirose2023sacson</v>
      </c>
      <c r="V73" s="30" t="str">
        <f t="array" ref="V73">INDEX('Dataset Metadata'!X:X, MATCH(A73, 'Dataset Metadata'!C:C, 0))</f>
        <v>Mobile robot navigates pedestrian-rich environments (e.g. offices, school buildings etc.) and runs a learned policy that may interact with the pedestrians.</v>
      </c>
    </row>
    <row r="74" ht="15.75" customHeight="1">
      <c r="A74" s="31" t="s">
        <v>229</v>
      </c>
      <c r="C74" s="25" t="s">
        <v>35</v>
      </c>
      <c r="D74" s="26" t="str">
        <f t="array" ref="D74">STRINGMAP(INDEX('Dataset Metadata'!F:F, MATCH(A74, 'Dataset Metadata'!C:C, 0)), {"Default gripper that the robot shipped with", "dummy"}, {"Default", "dummy"})</f>
        <v>Default</v>
      </c>
      <c r="E74" s="27">
        <v>61153.0</v>
      </c>
      <c r="G74" s="28" t="str">
        <f t="array" ref="G74">INDEX('Dataset Metadata'!D:D, MATCH(A74, 'Dataset Metadata'!C:C, 0))</f>
        <v>3 embodiments: single-armed robot, single-armed human, single-armed human using grasping tools</v>
      </c>
      <c r="H74" s="26" t="str">
        <f t="array" ref="H74">STRINGMAP(INDEX('Dataset Metadata'!G:G, MATCH(A74, 'Dataset Metadata'!C:C, 0)), {"Task space (ie EEF) position control", "Task space (ie EEF) velocity control", "Joint position control", "Joint velocity control"}, {"EEF Position", "EEF velocity", "Joint position", "Joint velocity"})</f>
        <v>EEF Position</v>
      </c>
      <c r="I74" s="28">
        <f t="array" ref="I74">SUM(INDEX('Dataset Metadata'!J:J, MATCH(A74, 'Dataset Metadata'!C:C, 0)), INDEX('Dataset Metadata'!L:L, MATCH(A74, 'Dataset Metadata'!C:C, 0)), INDEX('Dataset Metadata'!N:N, MATCH(A74, 'Dataset Metadata'!C:C, 0)))</f>
        <v>1</v>
      </c>
      <c r="J74" s="13">
        <f t="array" ref="J74">SUM(INDEX('Dataset Metadata'!K:K, MATCH(A74, 'Dataset Metadata'!C:C, 0)), INDEX('Dataset Metadata'!M:M, MATCH(A74, 'Dataset Metadata'!C:C, 0)), INDEX('Dataset Metadata'!O:O, MATCH(A74, 'Dataset Metadata'!C:C, 0)))</f>
        <v>1</v>
      </c>
      <c r="K74" s="13">
        <f t="array" ref="K74">SUM(INDEX('Dataset Metadata'!N:N, MATCH(A74, 'Dataset Metadata'!C:C, 0)), INDEX('Dataset Metadata'!O:O, MATCH(A74, 'Dataset Metadata'!C:C, 0)))</f>
        <v>0</v>
      </c>
      <c r="L74" s="13" t="str">
        <f t="array" ref="L74">STRINGMAP(INDEX('Dataset Metadata'!R:R, MATCH(A74, 'Dataset Metadata'!C:C, 0)), {"Scripted / templated language (i.e. one of a limited number of values)", "Dummy value (i.e. same value for all trajectories)", "Natural Language (i.e. annotated by humans using natural language)"}, {"Templated", "None", "Natural"})</f>
        <v>Natural</v>
      </c>
      <c r="M74" s="5" t="str">
        <f t="array" ref="M74">STRINGMAP(INDEX('Dataset Metadata'!T:T, MATCH(A74,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VR</v>
      </c>
      <c r="N74" s="13" t="str">
        <f t="array" ref="N74">STRINGMAP(INDEX('Dataset Metadata'!U:U, MATCH(A74, 'Dataset Metadata'!C:C, 0)), {"Yes, at least some trajectories are sub-optimal", "No, all trajectories are ~optimal (i.e. I would be happy if a policy just imitated the data)"}, {"Yes", "No"})</f>
        <v>No</v>
      </c>
      <c r="O74" s="13" t="str">
        <f t="array" ref="O74">STRINGMAP(INDEX('Dataset Metadata'!P:P, MATCH(A74, 'Dataset Metadata'!C:C, 0)), {"Yes, at least some trajectories are sub-optimal", "No, all trajectories are ~optimal (i.e. I would be happy if a policy just imitated the data)"}, {"Yes", "No"})</f>
        <v>Yes</v>
      </c>
      <c r="P74" s="13" t="str">
        <f t="array" ref="P74">STRINGMAP(INDEX('Dataset Metadata'!Q:Q, MATCH(A74, 'Dataset Metadata'!C:C, 0)), {"Yes, at least some trajectories are sub-optimal", "No, all trajectories are ~optimal (i.e. I would be happy if a policy just imitated the data)"}, {"Yes", "No"})</f>
        <v>Yes</v>
      </c>
      <c r="Q74" s="5" t="str">
        <f t="array" ref="Q74">INDEX('Dataset Metadata'!V:V, MATCH(A74, 'Dataset Metadata'!C:C, 0))</f>
        <v>Table Top, Kitchen (also toy kitchen), Other Household environments, Hallways, anything within 3 entire office buildings</v>
      </c>
      <c r="R74" s="13">
        <f t="array" ref="R74">INDEX('Dataset Metadata'!H:H, MATCH(A74, 'Dataset Metadata'!C:C, 0))</f>
        <v>10</v>
      </c>
      <c r="S74" s="35"/>
      <c r="T74" s="5"/>
      <c r="U74" s="5"/>
      <c r="V74" s="30" t="str">
        <f t="array" ref="V74">INDEX('Dataset Metadata'!X:X, MATCH(A74, 'Dataset Metadata'!C:C, 0))</f>
        <v>A robot or a human performs any long-horizon requests from a user within the entirety of 3 office buildings.</v>
      </c>
    </row>
    <row r="75" ht="15.75" customHeight="1">
      <c r="A75" s="31" t="s">
        <v>230</v>
      </c>
      <c r="C75" s="36" t="s">
        <v>231</v>
      </c>
      <c r="D75" s="26" t="str">
        <f t="array" ref="D75">STRINGMAP(INDEX('Dataset Metadata'!F:F, MATCH(A75, 'Dataset Metadata'!C:C, 0)), {"Default gripper that the robot shipped with", "dummy"}, {"Default", "dummy"})</f>
        <v>Custom 3D printed</v>
      </c>
      <c r="E75" s="32">
        <v>451.0</v>
      </c>
      <c r="G75" s="28" t="str">
        <f t="array" ref="G75">INDEX('Dataset Metadata'!D:D, MATCH(A75, 'Dataset Metadata'!C:C, 0))</f>
        <v>Bi-Manual</v>
      </c>
      <c r="H75" s="26" t="str">
        <f t="array" ref="H75">STRINGMAP(INDEX('Dataset Metadata'!G:G, MATCH(A75, 'Dataset Metadata'!C:C, 0)), {"Task space (ie EEF) position control", "Task space (ie EEF) velocity control", "Joint position control", "Joint velocity control"}, {"EEF Position", "EEF velocity", "Joint position", "Joint velocity"})</f>
        <v>EEF Position</v>
      </c>
      <c r="I75" s="28">
        <f t="array" ref="I75">SUM(INDEX('Dataset Metadata'!J:J, MATCH(A75, 'Dataset Metadata'!C:C, 0)), INDEX('Dataset Metadata'!L:L, MATCH(A75, 'Dataset Metadata'!C:C, 0)), INDEX('Dataset Metadata'!N:N, MATCH(A75, 'Dataset Metadata'!C:C, 0)))</f>
        <v>4</v>
      </c>
      <c r="J75" s="13">
        <f t="array" ref="J75">SUM(INDEX('Dataset Metadata'!K:K, MATCH(A75, 'Dataset Metadata'!C:C, 0)), INDEX('Dataset Metadata'!M:M, MATCH(A75, 'Dataset Metadata'!C:C, 0)), INDEX('Dataset Metadata'!O:O, MATCH(A75, 'Dataset Metadata'!C:C, 0)))</f>
        <v>0</v>
      </c>
      <c r="K75" s="13">
        <f t="array" ref="K75">SUM(INDEX('Dataset Metadata'!N:N, MATCH(A75, 'Dataset Metadata'!C:C, 0)), INDEX('Dataset Metadata'!O:O, MATCH(A75, 'Dataset Metadata'!C:C, 0)))</f>
        <v>2</v>
      </c>
      <c r="L75" s="13" t="str">
        <f t="array" ref="L75">STRINGMAP(INDEX('Dataset Metadata'!R:R, MATCH(A75, 'Dataset Metadata'!C:C, 0)), {"Scripted / templated language (i.e. one of a limited number of values)", "Dummy value (i.e. same value for all trajectories)", "Natural Language (i.e. annotated by humans using natural language)"}, {"Templated", "None", "Natural"})</f>
        <v>Templated</v>
      </c>
      <c r="M75" s="5" t="str">
        <f t="array" ref="M75">STRINGMAP(INDEX('Dataset Metadata'!T:T, MATCH(A75, 'Dataset Metadata'!C:C, 0)), {"Human teleoperation -- VR Teleop", "Data from scripted policies (including semi-random policies)", "Human teleoperation -- Spacemouse Teleop", "Data from expert learned policies", "Human teleoperation -- Puppeteering (i.e. matching joint angles btw leader &amp; follower robot)", "Human teleoperation -- Kinesthetic Teaching (i.e. human directly moves robot)", "Human teleoperation -- Joystick"}, {"Human VR", "Scripted", "Human Spacemouse", "Expert Policy", "Human Puppeteering", "Human Kinesthetic", "Human Joystick"})</f>
        <v>Human Puppeteering</v>
      </c>
      <c r="N75" s="13" t="str">
        <f t="array" ref="N75">STRINGMAP(INDEX('Dataset Metadata'!U:U, MATCH(A75, 'Dataset Metadata'!C:C, 0)), {"Yes, at least some trajectories are sub-optimal", "No, all trajectories are ~optimal (i.e. I would be happy if a policy just imitated the data)"}, {"Yes", "No"})</f>
        <v>No</v>
      </c>
      <c r="O75" s="13" t="str">
        <f t="array" ref="O75">STRINGMAP(INDEX('Dataset Metadata'!P:P, MATCH(A75, 'Dataset Metadata'!C:C, 0)), {"Yes, at least some trajectories are sub-optimal", "No, all trajectories are ~optimal (i.e. I would be happy if a policy just imitated the data)"}, {"Yes", "No"})</f>
        <v>No</v>
      </c>
      <c r="P75" s="13" t="str">
        <f t="array" ref="P75">STRINGMAP(INDEX('Dataset Metadata'!Q:Q, MATCH(A75, 'Dataset Metadata'!C:C, 0)), {"Yes, at least some trajectories are sub-optimal", "No, all trajectories are ~optimal (i.e. I would be happy if a policy just imitated the data)"}, {"Yes", "No"})</f>
        <v>Yes</v>
      </c>
      <c r="Q75" s="5" t="str">
        <f t="array" ref="Q75">INDEX('Dataset Metadata'!V:V, MATCH(A75, 'Dataset Metadata'!C:C, 0))</f>
        <v>Table Top</v>
      </c>
      <c r="R75" s="13">
        <f t="array" ref="R75">INDEX('Dataset Metadata'!H:H, MATCH(A75, 'Dataset Metadata'!C:C, 0))</f>
        <v>50</v>
      </c>
      <c r="S75" s="29"/>
      <c r="T75" s="5" t="s">
        <v>232</v>
      </c>
      <c r="U75" s="5" t="str">
        <f>IFERROR(__xludf.DUMMYFUNCTION("INDEX(SPLIT(INDEX(SPLIT(T75, ""{""), 0, 2), "",""), 0, 1)"),"Zhao2023LearningFB")</f>
        <v>Zhao2023LearningFB</v>
      </c>
      <c r="V75" s="30"/>
    </row>
  </sheetData>
  <customSheetViews>
    <customSheetView guid="{B28F72B2-024C-4242-AA56-47C7773418DC}" filter="1" showAutoFilter="1">
      <autoFilter ref="$A$15:$R$75">
        <filterColumn colId="6">
          <filters>
            <filter val="Bi-Manual"/>
            <filter val="3 embodiments: single-armed robot, single-armed human, single-armed human using grasping tools"/>
            <filter val="Mobile Manipulator"/>
            <filter val="Single Arm"/>
          </filters>
        </filterColumn>
        <filterColumn colId="16">
          <filters>
            <filter val="Kitchen (also toy kitchen), Other Household environments"/>
            <filter val="Table Top, Kitchen (also toy kitchen)"/>
            <filter val="Kitchen (also toy kitchen)"/>
            <filter val="Indoor, on a flat floor"/>
            <filter val="Outdoors"/>
            <filter val="Table Top, Kitchen (also toy kitchen), Other Household environments, Hallways, anything within 3 entire office buildings"/>
            <filter val="Table Top, Kitchen (also toy kitchen), Other Household environments"/>
            <filter val="Hallways"/>
          </filters>
        </filterColumn>
      </autoFilter>
    </customSheetView>
    <customSheetView guid="{3855DA81-B3E9-48EC-8ED1-4AF19D68B1E5}" filter="1" showAutoFilter="1">
      <autoFilter ref="$A$15:$R$75">
        <filterColumn colId="2">
          <filters>
            <filter val="Franka"/>
          </filters>
        </filterColumn>
      </autoFilter>
    </customSheetView>
    <customSheetView guid="{41F2F749-4D5A-4CB5-B6C0-CFEF93D18CB0}" filter="1" showAutoFilter="1">
      <autoFilter ref="$A$15:$R$75">
        <filterColumn colId="10">
          <customFilters>
            <customFilter operator="greaterThan" val="0"/>
          </customFilters>
        </filterColumn>
      </autoFilter>
    </customSheetView>
    <customSheetView guid="{2980BC5A-8478-47E8-AA66-FF3BF82DB300}" filter="1" showAutoFilter="1">
      <autoFilter ref="$A$15:$R$75">
        <filterColumn colId="6">
          <filters>
            <filter val="Bi-Manual"/>
            <filter val="3 embodiments: single-armed robot, single-armed human, single-armed human using grasping tools"/>
            <filter val="Mobile Manipulator"/>
            <filter val="Single Arm"/>
          </filters>
        </filterColumn>
        <filterColumn colId="8">
          <customFilters>
            <customFilter operator="greaterThan" val="0"/>
          </customFilters>
        </filterColumn>
      </autoFilter>
    </customSheetView>
    <customSheetView guid="{0F17DF63-1ECE-48F3-B86C-6E6C293277B9}" filter="1" showAutoFilter="1">
      <autoFilter ref="$A$15:$R$75">
        <filterColumn colId="11">
          <filters>
            <filter val="Natural Language annotations generate with GPT4 and followed by human correction."/>
            <filter val="Natural"/>
          </filters>
        </filterColumn>
        <filterColumn colId="6">
          <filters>
            <filter val="Bi-Manual"/>
            <filter val="3 embodiments: single-armed robot, single-armed human, single-armed human using grasping tools"/>
            <filter val="Mobile Manipulator"/>
            <filter val="Wheeled Robot"/>
            <filter val="Single Arm"/>
          </filters>
        </filterColumn>
      </autoFilter>
    </customSheetView>
  </customSheetViews>
  <hyperlinks>
    <hyperlink r:id="rId1" ref="B1"/>
    <hyperlink r:id="rId2" ref="C6"/>
    <hyperlink r:id="rId3" ref="A16"/>
    <hyperlink r:id="rId4" ref="A17"/>
    <hyperlink r:id="rId5" ref="A18"/>
    <hyperlink r:id="rId6" ref="A19"/>
    <hyperlink r:id="rId7" ref="A20"/>
    <hyperlink r:id="rId8" ref="A21"/>
    <hyperlink r:id="rId9" ref="A22"/>
    <hyperlink r:id="rId10" ref="A23"/>
    <hyperlink r:id="rId11" ref="A24"/>
    <hyperlink r:id="rId12" ref="A25"/>
    <hyperlink r:id="rId13" ref="A26"/>
    <hyperlink r:id="rId14" ref="A27"/>
    <hyperlink r:id="rId15" ref="A28"/>
    <hyperlink r:id="rId16" ref="A29"/>
    <hyperlink r:id="rId17" ref="A30"/>
    <hyperlink r:id="rId18" ref="A31"/>
    <hyperlink r:id="rId19" ref="A32"/>
    <hyperlink r:id="rId20" ref="A33"/>
    <hyperlink r:id="rId21" ref="A34"/>
    <hyperlink r:id="rId22" ref="A35"/>
    <hyperlink r:id="rId23" ref="A36"/>
    <hyperlink r:id="rId24" ref="A37"/>
    <hyperlink r:id="rId25" ref="A38"/>
    <hyperlink r:id="rId26" ref="A39"/>
    <hyperlink r:id="rId27" ref="A40"/>
    <hyperlink r:id="rId28" ref="A41"/>
    <hyperlink r:id="rId29" ref="A42"/>
    <hyperlink r:id="rId30" ref="A43"/>
    <hyperlink r:id="rId31" ref="A44"/>
    <hyperlink r:id="rId32" ref="A45"/>
    <hyperlink r:id="rId33" ref="A46"/>
    <hyperlink r:id="rId34" ref="A47"/>
    <hyperlink r:id="rId35" ref="A48"/>
    <hyperlink r:id="rId36" ref="A49"/>
    <hyperlink r:id="rId37" ref="A50"/>
    <hyperlink r:id="rId38" ref="A51"/>
    <hyperlink r:id="rId39" ref="A52"/>
    <hyperlink r:id="rId40" ref="A53"/>
    <hyperlink r:id="rId41" ref="A54"/>
    <hyperlink r:id="rId42" ref="A55"/>
    <hyperlink r:id="rId43" ref="A56"/>
    <hyperlink r:id="rId44" ref="A57"/>
    <hyperlink r:id="rId45" ref="A58"/>
    <hyperlink r:id="rId46" ref="A59"/>
    <hyperlink r:id="rId47" ref="A60"/>
    <hyperlink r:id="rId48" ref="A61"/>
    <hyperlink r:id="rId49" ref="A62"/>
    <hyperlink r:id="rId50" ref="A63"/>
    <hyperlink r:id="rId51" ref="A64"/>
    <hyperlink r:id="rId52" ref="A65"/>
    <hyperlink r:id="rId53" ref="A66"/>
    <hyperlink r:id="rId54" ref="A67"/>
    <hyperlink r:id="rId55" ref="A68"/>
    <hyperlink r:id="rId56" ref="A69"/>
    <hyperlink r:id="rId57" ref="A70"/>
    <hyperlink r:id="rId58" ref="A71"/>
    <hyperlink r:id="rId59" ref="A72"/>
    <hyperlink r:id="rId60" ref="A73"/>
    <hyperlink r:id="rId61" ref="A74"/>
    <hyperlink r:id="rId62" ref="A75"/>
  </hyperlinks>
  <drawing r:id="rId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9" width="18.88"/>
    <col customWidth="1" min="20" max="20" width="59.75"/>
    <col customWidth="1" min="21" max="30" width="18.88"/>
  </cols>
  <sheetData>
    <row r="1">
      <c r="A1" s="37" t="s">
        <v>233</v>
      </c>
      <c r="B1" s="37" t="s">
        <v>234</v>
      </c>
      <c r="C1" s="37" t="s">
        <v>235</v>
      </c>
      <c r="D1" s="37" t="s">
        <v>18</v>
      </c>
      <c r="E1" s="37" t="s">
        <v>236</v>
      </c>
      <c r="F1" s="37" t="s">
        <v>237</v>
      </c>
      <c r="G1" s="37" t="s">
        <v>238</v>
      </c>
      <c r="H1" s="37" t="s">
        <v>239</v>
      </c>
      <c r="I1" s="37" t="s">
        <v>240</v>
      </c>
      <c r="J1" s="37" t="s">
        <v>241</v>
      </c>
      <c r="K1" s="37" t="s">
        <v>242</v>
      </c>
      <c r="L1" s="37" t="s">
        <v>243</v>
      </c>
      <c r="M1" s="37" t="s">
        <v>244</v>
      </c>
      <c r="N1" s="37" t="s">
        <v>245</v>
      </c>
      <c r="O1" s="37" t="s">
        <v>246</v>
      </c>
      <c r="P1" s="37" t="s">
        <v>247</v>
      </c>
      <c r="Q1" s="37" t="s">
        <v>248</v>
      </c>
      <c r="R1" s="37" t="s">
        <v>249</v>
      </c>
      <c r="S1" s="37" t="s">
        <v>250</v>
      </c>
      <c r="T1" s="37" t="s">
        <v>251</v>
      </c>
      <c r="U1" s="37" t="s">
        <v>252</v>
      </c>
      <c r="V1" s="37" t="s">
        <v>253</v>
      </c>
      <c r="W1" s="37" t="s">
        <v>254</v>
      </c>
      <c r="X1" s="37" t="s">
        <v>255</v>
      </c>
    </row>
    <row r="2">
      <c r="A2" s="38">
        <v>45180.44279884259</v>
      </c>
      <c r="B2" s="8" t="s">
        <v>256</v>
      </c>
      <c r="C2" s="8" t="s">
        <v>257</v>
      </c>
      <c r="D2" s="8" t="s">
        <v>258</v>
      </c>
      <c r="E2" s="8">
        <v>7.0</v>
      </c>
      <c r="F2" s="8" t="s">
        <v>259</v>
      </c>
      <c r="G2" s="8" t="s">
        <v>260</v>
      </c>
      <c r="H2" s="8">
        <v>5.0</v>
      </c>
      <c r="J2" s="8">
        <v>2.0</v>
      </c>
      <c r="K2" s="8">
        <v>2.0</v>
      </c>
      <c r="L2" s="8">
        <v>0.0</v>
      </c>
      <c r="M2" s="8">
        <v>0.0</v>
      </c>
      <c r="N2" s="8">
        <v>0.0</v>
      </c>
      <c r="O2" s="8">
        <v>0.0</v>
      </c>
      <c r="P2" s="8" t="s">
        <v>261</v>
      </c>
      <c r="Q2" s="8" t="s">
        <v>262</v>
      </c>
      <c r="R2" s="8" t="s">
        <v>263</v>
      </c>
      <c r="T2" s="8" t="s">
        <v>264</v>
      </c>
      <c r="U2" s="8" t="s">
        <v>265</v>
      </c>
      <c r="V2" s="8" t="s">
        <v>266</v>
      </c>
      <c r="W2" s="8">
        <v>1.0</v>
      </c>
      <c r="X2" s="8" t="s">
        <v>267</v>
      </c>
    </row>
    <row r="3">
      <c r="A3" s="38">
        <v>45180.56666542824</v>
      </c>
      <c r="B3" s="8" t="s">
        <v>268</v>
      </c>
      <c r="C3" s="8" t="s">
        <v>81</v>
      </c>
      <c r="D3" s="8" t="s">
        <v>258</v>
      </c>
      <c r="E3" s="8">
        <v>2.0</v>
      </c>
      <c r="F3" s="8" t="s">
        <v>269</v>
      </c>
      <c r="G3" s="8" t="s">
        <v>260</v>
      </c>
      <c r="H3" s="8">
        <v>10.0</v>
      </c>
      <c r="I3" s="8" t="s">
        <v>270</v>
      </c>
      <c r="J3" s="8">
        <v>4.0</v>
      </c>
      <c r="K3" s="8">
        <v>0.0</v>
      </c>
      <c r="L3" s="8">
        <v>0.0</v>
      </c>
      <c r="M3" s="8">
        <v>0.0</v>
      </c>
      <c r="N3" s="8">
        <v>1.0</v>
      </c>
      <c r="O3" s="8">
        <v>0.0</v>
      </c>
      <c r="P3" s="8" t="s">
        <v>261</v>
      </c>
      <c r="Q3" s="8" t="s">
        <v>262</v>
      </c>
      <c r="R3" s="8" t="s">
        <v>271</v>
      </c>
      <c r="S3" s="8" t="s">
        <v>272</v>
      </c>
      <c r="T3" s="8" t="s">
        <v>264</v>
      </c>
      <c r="U3" s="8" t="s">
        <v>265</v>
      </c>
      <c r="V3" s="8" t="s">
        <v>266</v>
      </c>
      <c r="W3" s="8">
        <v>1.0</v>
      </c>
      <c r="X3" s="8" t="s">
        <v>273</v>
      </c>
    </row>
    <row r="4">
      <c r="A4" s="38">
        <v>45180.56765950231</v>
      </c>
      <c r="B4" s="8" t="s">
        <v>274</v>
      </c>
      <c r="C4" s="8" t="s">
        <v>120</v>
      </c>
      <c r="D4" s="8" t="s">
        <v>275</v>
      </c>
      <c r="E4" s="8">
        <v>6.0</v>
      </c>
      <c r="F4" s="8" t="s">
        <v>259</v>
      </c>
      <c r="G4" s="8" t="s">
        <v>260</v>
      </c>
      <c r="H4" s="8">
        <v>10.0</v>
      </c>
      <c r="I4" s="8" t="s">
        <v>270</v>
      </c>
      <c r="J4" s="8">
        <v>0.0</v>
      </c>
      <c r="K4" s="8">
        <v>0.0</v>
      </c>
      <c r="L4" s="8">
        <v>1.0</v>
      </c>
      <c r="M4" s="8">
        <v>0.0</v>
      </c>
      <c r="N4" s="8">
        <v>0.0</v>
      </c>
      <c r="O4" s="8">
        <v>0.0</v>
      </c>
      <c r="P4" s="8" t="s">
        <v>261</v>
      </c>
      <c r="Q4" s="8" t="s">
        <v>262</v>
      </c>
      <c r="R4" s="8" t="s">
        <v>276</v>
      </c>
      <c r="S4" s="8" t="s">
        <v>272</v>
      </c>
      <c r="T4" s="8" t="s">
        <v>264</v>
      </c>
      <c r="U4" s="8" t="s">
        <v>277</v>
      </c>
      <c r="V4" s="8" t="s">
        <v>266</v>
      </c>
      <c r="W4" s="39" t="s">
        <v>278</v>
      </c>
      <c r="X4" s="8" t="s">
        <v>279</v>
      </c>
    </row>
    <row r="5">
      <c r="A5" s="38">
        <v>45180.56855142361</v>
      </c>
      <c r="B5" s="8" t="s">
        <v>280</v>
      </c>
      <c r="C5" s="8" t="s">
        <v>281</v>
      </c>
      <c r="D5" s="8" t="s">
        <v>258</v>
      </c>
      <c r="E5" s="8">
        <v>7.0</v>
      </c>
      <c r="F5" s="8" t="s">
        <v>259</v>
      </c>
      <c r="G5" s="8" t="s">
        <v>260</v>
      </c>
      <c r="H5" s="8">
        <v>15.0</v>
      </c>
      <c r="I5" s="8" t="s">
        <v>282</v>
      </c>
      <c r="J5" s="8">
        <v>1.0</v>
      </c>
      <c r="K5" s="8">
        <v>0.0</v>
      </c>
      <c r="L5" s="8">
        <v>0.0</v>
      </c>
      <c r="M5" s="8">
        <v>0.0</v>
      </c>
      <c r="N5" s="8">
        <v>2.0</v>
      </c>
      <c r="O5" s="8">
        <v>0.0</v>
      </c>
      <c r="P5" s="8" t="s">
        <v>261</v>
      </c>
      <c r="Q5" s="8" t="s">
        <v>262</v>
      </c>
      <c r="R5" s="8" t="s">
        <v>276</v>
      </c>
      <c r="S5" s="8" t="s">
        <v>283</v>
      </c>
      <c r="T5" s="8" t="s">
        <v>284</v>
      </c>
      <c r="U5" s="8" t="s">
        <v>265</v>
      </c>
      <c r="V5" s="8" t="s">
        <v>266</v>
      </c>
      <c r="W5" s="8">
        <v>1.0</v>
      </c>
      <c r="X5" s="8" t="s">
        <v>285</v>
      </c>
    </row>
    <row r="6">
      <c r="A6" s="38">
        <v>45180.576417777775</v>
      </c>
      <c r="B6" s="8" t="s">
        <v>286</v>
      </c>
      <c r="C6" s="8" t="s">
        <v>287</v>
      </c>
      <c r="D6" s="8" t="s">
        <v>258</v>
      </c>
      <c r="E6" s="8">
        <v>7.0</v>
      </c>
      <c r="F6" s="8" t="s">
        <v>288</v>
      </c>
      <c r="G6" s="8" t="s">
        <v>289</v>
      </c>
      <c r="H6" s="8">
        <v>1.0</v>
      </c>
      <c r="I6" s="8" t="s">
        <v>282</v>
      </c>
      <c r="J6" s="8">
        <v>3.0</v>
      </c>
      <c r="K6" s="8">
        <v>0.0</v>
      </c>
      <c r="L6" s="8">
        <v>0.0</v>
      </c>
      <c r="M6" s="8">
        <v>0.0</v>
      </c>
      <c r="N6" s="8">
        <v>0.0</v>
      </c>
      <c r="O6" s="8">
        <v>0.0</v>
      </c>
      <c r="P6" s="8" t="s">
        <v>261</v>
      </c>
      <c r="Q6" s="8" t="s">
        <v>262</v>
      </c>
      <c r="R6" s="8" t="s">
        <v>271</v>
      </c>
      <c r="S6" s="8" t="s">
        <v>272</v>
      </c>
      <c r="T6" s="8" t="s">
        <v>284</v>
      </c>
      <c r="U6" s="8" t="s">
        <v>277</v>
      </c>
      <c r="V6" s="8" t="s">
        <v>266</v>
      </c>
      <c r="W6" s="8">
        <v>20.0</v>
      </c>
      <c r="X6" s="8" t="s">
        <v>290</v>
      </c>
    </row>
    <row r="7">
      <c r="A7" s="38">
        <v>45180.57647914352</v>
      </c>
      <c r="B7" s="8" t="s">
        <v>291</v>
      </c>
      <c r="C7" s="8" t="s">
        <v>96</v>
      </c>
      <c r="D7" s="8" t="s">
        <v>258</v>
      </c>
      <c r="E7" s="8">
        <v>7.0</v>
      </c>
      <c r="F7" s="8" t="s">
        <v>259</v>
      </c>
      <c r="G7" s="8" t="s">
        <v>289</v>
      </c>
      <c r="H7" s="8">
        <v>3.0</v>
      </c>
      <c r="I7" s="8" t="s">
        <v>282</v>
      </c>
      <c r="J7" s="8">
        <v>2.0</v>
      </c>
      <c r="K7" s="8">
        <v>2.0</v>
      </c>
      <c r="L7" s="8">
        <v>0.0</v>
      </c>
      <c r="M7" s="8">
        <v>0.0</v>
      </c>
      <c r="N7" s="8">
        <v>0.0</v>
      </c>
      <c r="O7" s="8">
        <v>0.0</v>
      </c>
      <c r="P7" s="8" t="s">
        <v>261</v>
      </c>
      <c r="Q7" s="8" t="s">
        <v>262</v>
      </c>
      <c r="R7" s="8" t="s">
        <v>271</v>
      </c>
      <c r="S7" s="8" t="s">
        <v>272</v>
      </c>
      <c r="T7" s="8" t="s">
        <v>264</v>
      </c>
      <c r="U7" s="8" t="s">
        <v>265</v>
      </c>
      <c r="V7" s="8" t="s">
        <v>292</v>
      </c>
      <c r="W7" s="8">
        <v>1.0</v>
      </c>
      <c r="X7" s="8" t="s">
        <v>293</v>
      </c>
    </row>
    <row r="8">
      <c r="A8" s="38">
        <v>45180.58129023148</v>
      </c>
      <c r="B8" s="8" t="s">
        <v>294</v>
      </c>
      <c r="C8" s="8" t="s">
        <v>51</v>
      </c>
      <c r="D8" s="8" t="s">
        <v>258</v>
      </c>
      <c r="E8" s="8">
        <v>6.0</v>
      </c>
      <c r="F8" s="8" t="s">
        <v>259</v>
      </c>
      <c r="G8" s="8" t="s">
        <v>260</v>
      </c>
      <c r="H8" s="8">
        <v>10.0</v>
      </c>
      <c r="I8" s="8" t="s">
        <v>270</v>
      </c>
      <c r="J8" s="8">
        <v>1.0</v>
      </c>
      <c r="K8" s="8">
        <v>0.0</v>
      </c>
      <c r="L8" s="8">
        <v>0.0</v>
      </c>
      <c r="M8" s="8">
        <v>0.0</v>
      </c>
      <c r="N8" s="8">
        <v>1.0</v>
      </c>
      <c r="O8" s="8">
        <v>0.0</v>
      </c>
      <c r="P8" s="8" t="s">
        <v>261</v>
      </c>
      <c r="Q8" s="8" t="s">
        <v>262</v>
      </c>
      <c r="R8" s="8" t="s">
        <v>276</v>
      </c>
      <c r="S8" s="8" t="s">
        <v>272</v>
      </c>
      <c r="T8" s="8" t="s">
        <v>264</v>
      </c>
      <c r="U8" s="8" t="s">
        <v>265</v>
      </c>
      <c r="V8" s="8" t="s">
        <v>295</v>
      </c>
      <c r="W8" s="8">
        <v>1.0</v>
      </c>
      <c r="X8" s="8" t="s">
        <v>296</v>
      </c>
    </row>
    <row r="9">
      <c r="A9" s="38">
        <v>45180.59294403935</v>
      </c>
      <c r="B9" s="8" t="s">
        <v>297</v>
      </c>
      <c r="C9" s="8" t="s">
        <v>229</v>
      </c>
      <c r="D9" s="8" t="s">
        <v>298</v>
      </c>
      <c r="E9" s="8">
        <v>6.0</v>
      </c>
      <c r="F9" s="8" t="s">
        <v>259</v>
      </c>
      <c r="G9" s="8" t="s">
        <v>260</v>
      </c>
      <c r="H9" s="8">
        <v>10.0</v>
      </c>
      <c r="I9" s="8" t="s">
        <v>270</v>
      </c>
      <c r="J9" s="8">
        <v>0.0</v>
      </c>
      <c r="K9" s="8">
        <v>0.0</v>
      </c>
      <c r="L9" s="8">
        <v>1.0</v>
      </c>
      <c r="M9" s="8">
        <v>1.0</v>
      </c>
      <c r="N9" s="8">
        <v>0.0</v>
      </c>
      <c r="O9" s="8">
        <v>0.0</v>
      </c>
      <c r="P9" s="8" t="s">
        <v>262</v>
      </c>
      <c r="Q9" s="8" t="s">
        <v>262</v>
      </c>
      <c r="R9" s="8" t="s">
        <v>263</v>
      </c>
      <c r="S9" s="8" t="s">
        <v>299</v>
      </c>
      <c r="T9" s="8" t="s">
        <v>264</v>
      </c>
      <c r="U9" s="8" t="s">
        <v>265</v>
      </c>
      <c r="V9" s="8" t="s">
        <v>300</v>
      </c>
      <c r="W9" s="8" t="s">
        <v>301</v>
      </c>
      <c r="X9" s="8" t="s">
        <v>302</v>
      </c>
    </row>
    <row r="10">
      <c r="A10" s="38">
        <v>45180.596836122684</v>
      </c>
      <c r="B10" s="8" t="s">
        <v>303</v>
      </c>
      <c r="C10" s="8" t="s">
        <v>188</v>
      </c>
      <c r="D10" s="8" t="s">
        <v>258</v>
      </c>
      <c r="E10" s="8">
        <v>7.0</v>
      </c>
      <c r="F10" s="8" t="s">
        <v>259</v>
      </c>
      <c r="G10" s="8" t="s">
        <v>260</v>
      </c>
      <c r="H10" s="8">
        <v>20.0</v>
      </c>
      <c r="I10" s="8" t="s">
        <v>270</v>
      </c>
      <c r="J10" s="8">
        <v>1.0</v>
      </c>
      <c r="K10" s="8">
        <v>0.0</v>
      </c>
      <c r="L10" s="8">
        <v>0.0</v>
      </c>
      <c r="M10" s="8">
        <v>0.0</v>
      </c>
      <c r="N10" s="8">
        <v>1.0</v>
      </c>
      <c r="O10" s="8">
        <v>0.0</v>
      </c>
      <c r="P10" s="8" t="s">
        <v>304</v>
      </c>
      <c r="Q10" s="8" t="s">
        <v>262</v>
      </c>
      <c r="R10" s="8" t="s">
        <v>276</v>
      </c>
      <c r="S10" s="8" t="s">
        <v>299</v>
      </c>
      <c r="T10" s="8" t="s">
        <v>264</v>
      </c>
      <c r="U10" s="8" t="s">
        <v>265</v>
      </c>
      <c r="V10" s="8" t="s">
        <v>266</v>
      </c>
      <c r="W10" s="8">
        <v>2.0</v>
      </c>
      <c r="X10" s="8" t="s">
        <v>305</v>
      </c>
    </row>
    <row r="11">
      <c r="A11" s="38">
        <v>45180.599484606486</v>
      </c>
      <c r="B11" s="8" t="s">
        <v>306</v>
      </c>
      <c r="C11" s="8" t="s">
        <v>157</v>
      </c>
      <c r="D11" s="8" t="s">
        <v>258</v>
      </c>
      <c r="E11" s="8">
        <v>7.0</v>
      </c>
      <c r="F11" s="8" t="s">
        <v>307</v>
      </c>
      <c r="G11" s="8" t="s">
        <v>260</v>
      </c>
      <c r="H11" s="8" t="s">
        <v>308</v>
      </c>
      <c r="I11" s="8" t="s">
        <v>282</v>
      </c>
      <c r="J11" s="8">
        <v>1.0</v>
      </c>
      <c r="K11" s="8">
        <v>0.0</v>
      </c>
      <c r="L11" s="8">
        <v>0.0</v>
      </c>
      <c r="M11" s="8">
        <v>0.0</v>
      </c>
      <c r="N11" s="8">
        <v>0.0</v>
      </c>
      <c r="O11" s="8">
        <v>0.0</v>
      </c>
      <c r="P11" s="8" t="s">
        <v>261</v>
      </c>
      <c r="Q11" s="8" t="s">
        <v>262</v>
      </c>
      <c r="R11" s="8" t="s">
        <v>271</v>
      </c>
      <c r="S11" s="8" t="s">
        <v>299</v>
      </c>
      <c r="T11" s="8" t="s">
        <v>284</v>
      </c>
      <c r="U11" s="8" t="s">
        <v>277</v>
      </c>
      <c r="V11" s="8" t="s">
        <v>266</v>
      </c>
      <c r="W11" s="8">
        <v>1.0</v>
      </c>
      <c r="X11" s="8" t="s">
        <v>309</v>
      </c>
    </row>
    <row r="12">
      <c r="A12" s="38">
        <v>45180.61865982639</v>
      </c>
      <c r="B12" s="8" t="s">
        <v>310</v>
      </c>
      <c r="C12" s="8" t="s">
        <v>46</v>
      </c>
      <c r="D12" s="8" t="s">
        <v>258</v>
      </c>
      <c r="E12" s="8">
        <v>7.0</v>
      </c>
      <c r="F12" s="8" t="s">
        <v>311</v>
      </c>
      <c r="G12" s="8" t="s">
        <v>260</v>
      </c>
      <c r="H12" s="8">
        <v>15.0</v>
      </c>
      <c r="I12" s="8" t="s">
        <v>282</v>
      </c>
      <c r="J12" s="8">
        <v>1.0</v>
      </c>
      <c r="K12" s="8">
        <v>1.0</v>
      </c>
      <c r="L12" s="8">
        <v>0.0</v>
      </c>
      <c r="M12" s="8">
        <v>0.0</v>
      </c>
      <c r="N12" s="8">
        <v>1.0</v>
      </c>
      <c r="O12" s="8">
        <v>1.0</v>
      </c>
      <c r="P12" s="8" t="s">
        <v>262</v>
      </c>
      <c r="Q12" s="8" t="s">
        <v>262</v>
      </c>
      <c r="R12" s="8" t="s">
        <v>276</v>
      </c>
      <c r="S12" s="8" t="s">
        <v>299</v>
      </c>
      <c r="T12" s="8" t="s">
        <v>264</v>
      </c>
      <c r="U12" s="8" t="s">
        <v>265</v>
      </c>
      <c r="V12" s="8" t="s">
        <v>266</v>
      </c>
      <c r="W12" s="8">
        <v>1.0</v>
      </c>
      <c r="X12" s="8" t="s">
        <v>312</v>
      </c>
    </row>
    <row r="13">
      <c r="A13" s="38">
        <v>45180.61867773148</v>
      </c>
      <c r="B13" s="8" t="s">
        <v>313</v>
      </c>
      <c r="C13" s="8" t="s">
        <v>314</v>
      </c>
      <c r="D13" s="8" t="s">
        <v>258</v>
      </c>
      <c r="E13" s="8">
        <v>6.0</v>
      </c>
      <c r="F13" s="8" t="s">
        <v>315</v>
      </c>
      <c r="G13" s="8" t="s">
        <v>260</v>
      </c>
      <c r="H13" s="8">
        <v>12.5</v>
      </c>
      <c r="I13" s="8" t="s">
        <v>282</v>
      </c>
      <c r="J13" s="8">
        <v>1.0</v>
      </c>
      <c r="K13" s="8">
        <v>0.0</v>
      </c>
      <c r="L13" s="8">
        <v>0.0</v>
      </c>
      <c r="M13" s="8">
        <v>0.0</v>
      </c>
      <c r="N13" s="8">
        <v>0.0</v>
      </c>
      <c r="O13" s="8">
        <v>0.0</v>
      </c>
      <c r="P13" s="8" t="s">
        <v>261</v>
      </c>
      <c r="Q13" s="8" t="s">
        <v>262</v>
      </c>
      <c r="R13" s="8" t="s">
        <v>276</v>
      </c>
      <c r="S13" s="8" t="s">
        <v>299</v>
      </c>
      <c r="T13" s="8" t="s">
        <v>284</v>
      </c>
      <c r="U13" s="8" t="s">
        <v>265</v>
      </c>
      <c r="V13" s="8" t="s">
        <v>266</v>
      </c>
      <c r="W13" s="8">
        <v>1.0</v>
      </c>
      <c r="X13" s="8" t="s">
        <v>316</v>
      </c>
    </row>
    <row r="14">
      <c r="A14" s="38">
        <v>45180.625680219906</v>
      </c>
      <c r="B14" s="8" t="s">
        <v>317</v>
      </c>
      <c r="C14" s="8" t="s">
        <v>69</v>
      </c>
      <c r="D14" s="8" t="s">
        <v>258</v>
      </c>
      <c r="E14" s="8">
        <v>6.0</v>
      </c>
      <c r="F14" s="8" t="s">
        <v>315</v>
      </c>
      <c r="G14" s="8" t="s">
        <v>260</v>
      </c>
      <c r="H14" s="8">
        <v>5.0</v>
      </c>
      <c r="I14" s="8" t="s">
        <v>270</v>
      </c>
      <c r="J14" s="8">
        <v>1.0</v>
      </c>
      <c r="K14" s="8">
        <v>1.0</v>
      </c>
      <c r="L14" s="8">
        <v>0.0</v>
      </c>
      <c r="M14" s="8">
        <v>0.0</v>
      </c>
      <c r="N14" s="8">
        <v>1.0</v>
      </c>
      <c r="O14" s="8">
        <v>0.0</v>
      </c>
      <c r="P14" s="8" t="s">
        <v>261</v>
      </c>
      <c r="Q14" s="8" t="s">
        <v>262</v>
      </c>
      <c r="R14" s="8" t="s">
        <v>271</v>
      </c>
      <c r="S14" s="8" t="s">
        <v>299</v>
      </c>
      <c r="T14" s="9" t="s">
        <v>318</v>
      </c>
      <c r="U14" s="8" t="s">
        <v>265</v>
      </c>
      <c r="V14" s="8" t="s">
        <v>266</v>
      </c>
      <c r="W14" s="8">
        <v>1.0</v>
      </c>
      <c r="X14" s="8" t="s">
        <v>319</v>
      </c>
    </row>
    <row r="15">
      <c r="A15" s="38">
        <v>45180.63556650463</v>
      </c>
      <c r="B15" s="8" t="s">
        <v>320</v>
      </c>
      <c r="C15" s="8" t="s">
        <v>42</v>
      </c>
      <c r="D15" s="8" t="s">
        <v>258</v>
      </c>
      <c r="E15" s="8">
        <v>6.0</v>
      </c>
      <c r="F15" s="8" t="s">
        <v>259</v>
      </c>
      <c r="G15" s="8" t="s">
        <v>260</v>
      </c>
      <c r="H15" s="8">
        <v>5.0</v>
      </c>
      <c r="I15" s="8" t="s">
        <v>270</v>
      </c>
      <c r="J15" s="8">
        <v>3.0</v>
      </c>
      <c r="K15" s="8">
        <v>1.0</v>
      </c>
      <c r="L15" s="8">
        <v>0.0</v>
      </c>
      <c r="M15" s="8">
        <v>0.0</v>
      </c>
      <c r="N15" s="8">
        <v>1.0</v>
      </c>
      <c r="O15" s="8">
        <v>0.0</v>
      </c>
      <c r="P15" s="8" t="s">
        <v>261</v>
      </c>
      <c r="Q15" s="8" t="s">
        <v>262</v>
      </c>
      <c r="R15" s="8" t="s">
        <v>263</v>
      </c>
      <c r="S15" s="8" t="s">
        <v>283</v>
      </c>
      <c r="T15" s="8" t="s">
        <v>264</v>
      </c>
      <c r="U15" s="8" t="s">
        <v>277</v>
      </c>
      <c r="V15" s="8" t="s">
        <v>321</v>
      </c>
      <c r="W15" s="8">
        <v>24.0</v>
      </c>
      <c r="X15" s="8" t="s">
        <v>322</v>
      </c>
    </row>
    <row r="16">
      <c r="A16" s="38">
        <v>45180.64156582176</v>
      </c>
      <c r="B16" s="8" t="s">
        <v>323</v>
      </c>
      <c r="C16" s="8" t="s">
        <v>87</v>
      </c>
      <c r="D16" s="8" t="s">
        <v>258</v>
      </c>
      <c r="E16" s="8">
        <v>7.0</v>
      </c>
      <c r="F16" s="8" t="s">
        <v>259</v>
      </c>
      <c r="G16" s="8" t="s">
        <v>260</v>
      </c>
      <c r="H16" s="8">
        <v>3.0</v>
      </c>
      <c r="I16" s="8" t="s">
        <v>282</v>
      </c>
      <c r="J16" s="8">
        <v>1.0</v>
      </c>
      <c r="K16" s="8">
        <v>0.0</v>
      </c>
      <c r="L16" s="8">
        <v>0.0</v>
      </c>
      <c r="M16" s="8">
        <v>0.0</v>
      </c>
      <c r="N16" s="8">
        <v>0.0</v>
      </c>
      <c r="O16" s="8">
        <v>0.0</v>
      </c>
      <c r="P16" s="8" t="s">
        <v>261</v>
      </c>
      <c r="Q16" s="8" t="s">
        <v>262</v>
      </c>
      <c r="R16" s="8" t="s">
        <v>276</v>
      </c>
      <c r="S16" s="8" t="s">
        <v>299</v>
      </c>
      <c r="T16" s="8" t="s">
        <v>324</v>
      </c>
      <c r="U16" s="8" t="s">
        <v>265</v>
      </c>
      <c r="V16" s="8" t="s">
        <v>266</v>
      </c>
      <c r="W16" s="8">
        <v>14.0</v>
      </c>
      <c r="X16" s="8" t="s">
        <v>325</v>
      </c>
    </row>
    <row r="17">
      <c r="A17" s="38">
        <v>45180.643605300924</v>
      </c>
      <c r="B17" s="8" t="s">
        <v>326</v>
      </c>
      <c r="C17" s="8" t="s">
        <v>102</v>
      </c>
      <c r="D17" s="8" t="s">
        <v>258</v>
      </c>
      <c r="E17" s="8">
        <v>7.0</v>
      </c>
      <c r="F17" s="8" t="s">
        <v>259</v>
      </c>
      <c r="G17" s="8" t="s">
        <v>289</v>
      </c>
      <c r="H17" s="8">
        <v>10.0</v>
      </c>
      <c r="I17" s="8" t="s">
        <v>270</v>
      </c>
      <c r="J17" s="8">
        <v>1.0</v>
      </c>
      <c r="K17" s="8">
        <v>0.0</v>
      </c>
      <c r="L17" s="8">
        <v>0.0</v>
      </c>
      <c r="M17" s="8">
        <v>0.0</v>
      </c>
      <c r="N17" s="8">
        <v>1.0</v>
      </c>
      <c r="O17" s="8">
        <v>0.0</v>
      </c>
      <c r="P17" s="8" t="s">
        <v>261</v>
      </c>
      <c r="Q17" s="8" t="s">
        <v>262</v>
      </c>
      <c r="R17" s="8" t="s">
        <v>276</v>
      </c>
      <c r="S17" s="8" t="s">
        <v>299</v>
      </c>
      <c r="T17" s="8" t="s">
        <v>264</v>
      </c>
      <c r="U17" s="8" t="s">
        <v>265</v>
      </c>
      <c r="V17" s="8" t="s">
        <v>266</v>
      </c>
      <c r="W17" s="8">
        <v>1.0</v>
      </c>
      <c r="X17" s="8" t="s">
        <v>327</v>
      </c>
    </row>
    <row r="18">
      <c r="A18" s="38">
        <v>45180.65722395833</v>
      </c>
      <c r="B18" s="8" t="s">
        <v>328</v>
      </c>
      <c r="C18" s="8" t="s">
        <v>196</v>
      </c>
      <c r="D18" s="8" t="s">
        <v>258</v>
      </c>
      <c r="E18" s="8">
        <v>7.0</v>
      </c>
      <c r="F18" s="8" t="s">
        <v>315</v>
      </c>
      <c r="G18" s="8" t="s">
        <v>260</v>
      </c>
      <c r="H18" s="8">
        <v>1.0</v>
      </c>
      <c r="I18" s="8" t="s">
        <v>270</v>
      </c>
      <c r="J18" s="8">
        <v>4.0</v>
      </c>
      <c r="K18" s="8">
        <v>4.0</v>
      </c>
      <c r="L18" s="8">
        <v>0.0</v>
      </c>
      <c r="M18" s="8">
        <v>0.0</v>
      </c>
      <c r="N18" s="8">
        <v>0.0</v>
      </c>
      <c r="O18" s="8">
        <v>0.0</v>
      </c>
      <c r="P18" s="8" t="s">
        <v>261</v>
      </c>
      <c r="Q18" s="8" t="s">
        <v>262</v>
      </c>
      <c r="R18" s="8" t="s">
        <v>271</v>
      </c>
      <c r="S18" s="8" t="s">
        <v>299</v>
      </c>
      <c r="T18" s="8" t="s">
        <v>284</v>
      </c>
      <c r="U18" s="8" t="s">
        <v>277</v>
      </c>
      <c r="V18" s="8" t="s">
        <v>266</v>
      </c>
      <c r="W18" s="8">
        <v>10.0</v>
      </c>
      <c r="X18" s="8" t="s">
        <v>329</v>
      </c>
    </row>
    <row r="19">
      <c r="A19" s="38">
        <v>45180.69887565973</v>
      </c>
      <c r="B19" s="8" t="s">
        <v>330</v>
      </c>
      <c r="C19" s="8" t="s">
        <v>180</v>
      </c>
      <c r="D19" s="8" t="s">
        <v>258</v>
      </c>
      <c r="E19" s="8">
        <v>7.0</v>
      </c>
      <c r="F19" s="8" t="s">
        <v>259</v>
      </c>
      <c r="G19" s="8" t="s">
        <v>260</v>
      </c>
      <c r="H19" s="8">
        <v>5.0</v>
      </c>
      <c r="I19" s="8" t="s">
        <v>282</v>
      </c>
      <c r="J19" s="8">
        <v>4.0</v>
      </c>
      <c r="K19" s="8">
        <v>4.0</v>
      </c>
      <c r="L19" s="8">
        <v>0.0</v>
      </c>
      <c r="M19" s="8">
        <v>0.0</v>
      </c>
      <c r="N19" s="8">
        <v>0.0</v>
      </c>
      <c r="O19" s="8">
        <v>0.0</v>
      </c>
      <c r="P19" s="8" t="s">
        <v>262</v>
      </c>
      <c r="Q19" s="8" t="s">
        <v>262</v>
      </c>
      <c r="R19" s="8" t="s">
        <v>276</v>
      </c>
      <c r="S19" s="8" t="s">
        <v>299</v>
      </c>
      <c r="T19" s="8" t="s">
        <v>284</v>
      </c>
      <c r="U19" s="8" t="s">
        <v>277</v>
      </c>
      <c r="V19" s="8" t="s">
        <v>295</v>
      </c>
      <c r="W19" s="8">
        <v>1.0</v>
      </c>
      <c r="X19" s="8" t="s">
        <v>331</v>
      </c>
    </row>
    <row r="20">
      <c r="A20" s="38">
        <v>45180.74648696759</v>
      </c>
      <c r="B20" s="8" t="s">
        <v>332</v>
      </c>
      <c r="C20" s="8" t="s">
        <v>132</v>
      </c>
      <c r="D20" s="8" t="s">
        <v>333</v>
      </c>
      <c r="G20" s="8" t="s">
        <v>334</v>
      </c>
      <c r="H20" s="8">
        <v>50.0</v>
      </c>
      <c r="I20" s="8" t="s">
        <v>270</v>
      </c>
      <c r="J20" s="8">
        <v>0.0</v>
      </c>
      <c r="K20" s="8">
        <v>0.0</v>
      </c>
      <c r="L20" s="8">
        <v>0.0</v>
      </c>
      <c r="M20" s="8">
        <v>0.0</v>
      </c>
      <c r="N20" s="8">
        <v>0.0</v>
      </c>
      <c r="O20" s="8">
        <v>0.0</v>
      </c>
      <c r="P20" s="8" t="s">
        <v>261</v>
      </c>
      <c r="Q20" s="8" t="s">
        <v>262</v>
      </c>
      <c r="R20" s="8" t="s">
        <v>263</v>
      </c>
      <c r="S20" s="8" t="s">
        <v>299</v>
      </c>
      <c r="T20" s="8" t="s">
        <v>335</v>
      </c>
      <c r="U20" s="8" t="s">
        <v>265</v>
      </c>
      <c r="V20" s="8" t="s">
        <v>336</v>
      </c>
      <c r="W20" s="8" t="s">
        <v>337</v>
      </c>
      <c r="X20" s="8" t="s">
        <v>338</v>
      </c>
    </row>
    <row r="21">
      <c r="A21" s="38">
        <v>45180.77316833333</v>
      </c>
      <c r="B21" s="8" t="s">
        <v>339</v>
      </c>
      <c r="C21" s="8" t="s">
        <v>160</v>
      </c>
      <c r="D21" s="8" t="s">
        <v>258</v>
      </c>
      <c r="E21" s="8">
        <v>6.0</v>
      </c>
      <c r="F21" s="8" t="s">
        <v>259</v>
      </c>
      <c r="G21" s="8" t="s">
        <v>289</v>
      </c>
      <c r="H21" s="8">
        <v>10.0</v>
      </c>
      <c r="I21" s="8" t="s">
        <v>270</v>
      </c>
      <c r="J21" s="8">
        <v>1.0</v>
      </c>
      <c r="K21" s="8">
        <v>0.0</v>
      </c>
      <c r="L21" s="8">
        <v>0.0</v>
      </c>
      <c r="M21" s="8">
        <v>0.0</v>
      </c>
      <c r="N21" s="8">
        <v>0.0</v>
      </c>
      <c r="O21" s="8">
        <v>0.0</v>
      </c>
      <c r="P21" s="8" t="s">
        <v>261</v>
      </c>
      <c r="Q21" s="8" t="s">
        <v>262</v>
      </c>
      <c r="R21" s="8" t="s">
        <v>263</v>
      </c>
      <c r="S21" s="8" t="s">
        <v>299</v>
      </c>
      <c r="T21" s="8" t="s">
        <v>335</v>
      </c>
      <c r="U21" s="8" t="s">
        <v>265</v>
      </c>
      <c r="V21" s="8" t="s">
        <v>266</v>
      </c>
      <c r="W21" s="8">
        <v>2.0</v>
      </c>
      <c r="X21" s="8" t="s">
        <v>340</v>
      </c>
    </row>
    <row r="22">
      <c r="A22" s="38">
        <v>45180.8434179051</v>
      </c>
      <c r="B22" s="8" t="s">
        <v>341</v>
      </c>
      <c r="C22" s="8" t="s">
        <v>152</v>
      </c>
      <c r="D22" s="8" t="s">
        <v>258</v>
      </c>
      <c r="E22" s="8">
        <v>7.0</v>
      </c>
      <c r="F22" s="8" t="s">
        <v>259</v>
      </c>
      <c r="G22" s="8" t="s">
        <v>260</v>
      </c>
      <c r="H22" s="8">
        <v>10.0</v>
      </c>
      <c r="I22" s="8" t="s">
        <v>270</v>
      </c>
      <c r="J22" s="8">
        <v>1.0</v>
      </c>
      <c r="K22" s="8">
        <v>0.0</v>
      </c>
      <c r="L22" s="8">
        <v>0.0</v>
      </c>
      <c r="M22" s="8">
        <v>0.0</v>
      </c>
      <c r="N22" s="8">
        <v>0.0</v>
      </c>
      <c r="O22" s="8">
        <v>0.0</v>
      </c>
      <c r="P22" s="8" t="s">
        <v>261</v>
      </c>
      <c r="Q22" s="8" t="s">
        <v>262</v>
      </c>
      <c r="R22" s="8" t="s">
        <v>263</v>
      </c>
      <c r="S22" s="8" t="s">
        <v>299</v>
      </c>
      <c r="T22" s="8" t="s">
        <v>335</v>
      </c>
      <c r="U22" s="8" t="s">
        <v>277</v>
      </c>
      <c r="V22" s="8" t="s">
        <v>266</v>
      </c>
      <c r="W22" s="8">
        <v>25.0</v>
      </c>
      <c r="X22" s="8" t="s">
        <v>342</v>
      </c>
    </row>
    <row r="23">
      <c r="A23" s="38">
        <v>45180.91737167824</v>
      </c>
      <c r="B23" s="8" t="s">
        <v>343</v>
      </c>
      <c r="C23" s="8" t="s">
        <v>191</v>
      </c>
      <c r="D23" s="8" t="s">
        <v>275</v>
      </c>
      <c r="E23" s="8">
        <v>7.0</v>
      </c>
      <c r="F23" s="8" t="s">
        <v>259</v>
      </c>
      <c r="G23" s="8" t="s">
        <v>260</v>
      </c>
      <c r="H23" s="8">
        <v>30.0</v>
      </c>
      <c r="I23" s="8" t="s">
        <v>270</v>
      </c>
      <c r="J23" s="8">
        <v>1.0</v>
      </c>
      <c r="K23" s="8">
        <v>0.0</v>
      </c>
      <c r="L23" s="8">
        <v>0.0</v>
      </c>
      <c r="M23" s="8">
        <v>0.0</v>
      </c>
      <c r="N23" s="8">
        <v>1.0</v>
      </c>
      <c r="O23" s="8">
        <v>0.0</v>
      </c>
      <c r="P23" s="8" t="s">
        <v>261</v>
      </c>
      <c r="Q23" s="8" t="s">
        <v>262</v>
      </c>
      <c r="R23" s="8" t="s">
        <v>263</v>
      </c>
      <c r="S23" s="8" t="s">
        <v>299</v>
      </c>
      <c r="T23" s="8" t="s">
        <v>264</v>
      </c>
      <c r="U23" s="8" t="s">
        <v>265</v>
      </c>
      <c r="V23" s="8" t="s">
        <v>266</v>
      </c>
      <c r="W23" s="8">
        <v>1.0</v>
      </c>
      <c r="X23" s="8" t="s">
        <v>344</v>
      </c>
    </row>
    <row r="24">
      <c r="A24" s="38">
        <v>45180.95355987268</v>
      </c>
      <c r="B24" s="8" t="s">
        <v>345</v>
      </c>
      <c r="C24" s="8" t="s">
        <v>155</v>
      </c>
      <c r="D24" s="8" t="s">
        <v>258</v>
      </c>
      <c r="E24" s="8">
        <v>7.0</v>
      </c>
      <c r="F24" s="8" t="s">
        <v>259</v>
      </c>
      <c r="G24" s="8" t="s">
        <v>260</v>
      </c>
      <c r="H24" s="8">
        <v>30.0</v>
      </c>
      <c r="I24" s="8" t="s">
        <v>282</v>
      </c>
      <c r="J24" s="8">
        <v>1.0</v>
      </c>
      <c r="K24" s="8">
        <v>0.0</v>
      </c>
      <c r="L24" s="8">
        <v>0.0</v>
      </c>
      <c r="M24" s="8">
        <v>0.0</v>
      </c>
      <c r="N24" s="8">
        <v>2.0</v>
      </c>
      <c r="O24" s="8">
        <v>0.0</v>
      </c>
      <c r="P24" s="8" t="s">
        <v>261</v>
      </c>
      <c r="Q24" s="8" t="s">
        <v>262</v>
      </c>
      <c r="R24" s="8" t="s">
        <v>271</v>
      </c>
      <c r="S24" s="8" t="s">
        <v>299</v>
      </c>
      <c r="T24" s="8" t="s">
        <v>284</v>
      </c>
      <c r="U24" s="8" t="s">
        <v>265</v>
      </c>
      <c r="V24" s="8" t="s">
        <v>266</v>
      </c>
      <c r="W24" s="8">
        <v>1.0</v>
      </c>
      <c r="X24" s="8" t="s">
        <v>346</v>
      </c>
    </row>
    <row r="25">
      <c r="A25" s="38">
        <v>45180.95814653936</v>
      </c>
      <c r="B25" s="8" t="s">
        <v>347</v>
      </c>
      <c r="C25" s="8" t="s">
        <v>66</v>
      </c>
      <c r="D25" s="8" t="s">
        <v>258</v>
      </c>
      <c r="E25" s="8">
        <v>7.0</v>
      </c>
      <c r="F25" s="8" t="s">
        <v>259</v>
      </c>
      <c r="G25" s="8" t="s">
        <v>260</v>
      </c>
      <c r="H25" s="8">
        <v>20.0</v>
      </c>
      <c r="I25" s="8" t="s">
        <v>270</v>
      </c>
      <c r="J25" s="8">
        <v>1.0</v>
      </c>
      <c r="K25" s="8">
        <v>0.0</v>
      </c>
      <c r="L25" s="8">
        <v>0.0</v>
      </c>
      <c r="M25" s="8">
        <v>0.0</v>
      </c>
      <c r="N25" s="8">
        <v>1.0</v>
      </c>
      <c r="O25" s="8">
        <v>0.0</v>
      </c>
      <c r="P25" s="8" t="s">
        <v>261</v>
      </c>
      <c r="Q25" s="8" t="s">
        <v>262</v>
      </c>
      <c r="R25" s="8" t="s">
        <v>276</v>
      </c>
      <c r="S25" s="8" t="s">
        <v>299</v>
      </c>
      <c r="T25" s="9" t="s">
        <v>318</v>
      </c>
      <c r="U25" s="8" t="s">
        <v>265</v>
      </c>
      <c r="V25" s="8" t="s">
        <v>266</v>
      </c>
      <c r="W25" s="8">
        <v>2.0</v>
      </c>
      <c r="X25" s="8" t="s">
        <v>348</v>
      </c>
    </row>
    <row r="26">
      <c r="A26" s="38">
        <v>45180.95938484954</v>
      </c>
      <c r="B26" s="8" t="s">
        <v>347</v>
      </c>
      <c r="C26" s="8" t="s">
        <v>93</v>
      </c>
      <c r="D26" s="8" t="s">
        <v>258</v>
      </c>
      <c r="E26" s="8">
        <v>7.0</v>
      </c>
      <c r="F26" s="8" t="s">
        <v>259</v>
      </c>
      <c r="G26" s="8" t="s">
        <v>260</v>
      </c>
      <c r="H26" s="8">
        <v>20.0</v>
      </c>
      <c r="I26" s="8" t="s">
        <v>270</v>
      </c>
      <c r="J26" s="8">
        <v>1.0</v>
      </c>
      <c r="K26" s="8">
        <v>0.0</v>
      </c>
      <c r="L26" s="8">
        <v>0.0</v>
      </c>
      <c r="M26" s="8">
        <v>0.0</v>
      </c>
      <c r="N26" s="8">
        <v>1.0</v>
      </c>
      <c r="O26" s="8">
        <v>0.0</v>
      </c>
      <c r="P26" s="8" t="s">
        <v>261</v>
      </c>
      <c r="Q26" s="8" t="s">
        <v>262</v>
      </c>
      <c r="R26" s="8" t="s">
        <v>271</v>
      </c>
      <c r="S26" s="8" t="s">
        <v>299</v>
      </c>
      <c r="T26" s="9" t="s">
        <v>318</v>
      </c>
      <c r="U26" s="8" t="s">
        <v>265</v>
      </c>
      <c r="V26" s="8" t="s">
        <v>266</v>
      </c>
      <c r="W26" s="8">
        <v>1.0</v>
      </c>
      <c r="X26" s="8" t="s">
        <v>349</v>
      </c>
    </row>
    <row r="27">
      <c r="A27" s="38">
        <v>45180.994166805554</v>
      </c>
      <c r="B27" s="8" t="s">
        <v>350</v>
      </c>
      <c r="C27" s="8" t="s">
        <v>126</v>
      </c>
      <c r="D27" s="8" t="s">
        <v>258</v>
      </c>
      <c r="E27" s="8">
        <v>7.0</v>
      </c>
      <c r="F27" s="8" t="s">
        <v>259</v>
      </c>
      <c r="G27" s="8" t="s">
        <v>260</v>
      </c>
      <c r="H27" s="8">
        <v>10.0</v>
      </c>
      <c r="I27" s="8" t="s">
        <v>270</v>
      </c>
      <c r="J27" s="8">
        <v>0.0</v>
      </c>
      <c r="K27" s="8">
        <v>0.0</v>
      </c>
      <c r="L27" s="8">
        <v>1.0</v>
      </c>
      <c r="M27" s="8">
        <v>0.0</v>
      </c>
      <c r="N27" s="8">
        <v>0.0</v>
      </c>
      <c r="O27" s="8">
        <v>0.0</v>
      </c>
      <c r="P27" s="8" t="s">
        <v>262</v>
      </c>
      <c r="Q27" s="8" t="s">
        <v>262</v>
      </c>
      <c r="R27" s="8" t="s">
        <v>271</v>
      </c>
      <c r="S27" s="8" t="s">
        <v>299</v>
      </c>
      <c r="T27" s="8" t="s">
        <v>264</v>
      </c>
      <c r="U27" s="8" t="s">
        <v>277</v>
      </c>
      <c r="V27" s="8" t="s">
        <v>292</v>
      </c>
      <c r="W27" s="8">
        <v>1.0</v>
      </c>
      <c r="X27" s="8" t="s">
        <v>351</v>
      </c>
    </row>
    <row r="28">
      <c r="A28" s="38">
        <v>45180.99807019676</v>
      </c>
      <c r="B28" s="8" t="s">
        <v>350</v>
      </c>
      <c r="C28" s="8" t="s">
        <v>130</v>
      </c>
      <c r="D28" s="8" t="s">
        <v>258</v>
      </c>
      <c r="E28" s="8">
        <v>7.0</v>
      </c>
      <c r="F28" s="8" t="s">
        <v>259</v>
      </c>
      <c r="G28" s="8" t="s">
        <v>260</v>
      </c>
      <c r="H28" s="8">
        <v>10.0</v>
      </c>
      <c r="I28" s="8" t="s">
        <v>270</v>
      </c>
      <c r="J28" s="8">
        <v>0.0</v>
      </c>
      <c r="K28" s="8">
        <v>0.0</v>
      </c>
      <c r="L28" s="8">
        <v>1.0</v>
      </c>
      <c r="M28" s="8">
        <v>0.0</v>
      </c>
      <c r="N28" s="8">
        <v>0.0</v>
      </c>
      <c r="O28" s="8">
        <v>0.0</v>
      </c>
      <c r="P28" s="8" t="s">
        <v>262</v>
      </c>
      <c r="Q28" s="8" t="s">
        <v>262</v>
      </c>
      <c r="R28" s="8" t="s">
        <v>271</v>
      </c>
      <c r="S28" s="8" t="s">
        <v>299</v>
      </c>
      <c r="T28" s="8" t="s">
        <v>264</v>
      </c>
      <c r="U28" s="8" t="s">
        <v>277</v>
      </c>
      <c r="V28" s="8" t="s">
        <v>266</v>
      </c>
      <c r="W28" s="8">
        <v>3.0</v>
      </c>
      <c r="X28" s="8" t="s">
        <v>352</v>
      </c>
    </row>
    <row r="29">
      <c r="A29" s="38">
        <v>45181.006141087964</v>
      </c>
      <c r="B29" s="8" t="s">
        <v>353</v>
      </c>
      <c r="C29" s="8" t="s">
        <v>183</v>
      </c>
      <c r="D29" s="8" t="s">
        <v>275</v>
      </c>
      <c r="E29" s="8">
        <v>7.0</v>
      </c>
      <c r="G29" s="8" t="s">
        <v>260</v>
      </c>
      <c r="H29" s="8">
        <v>66.6</v>
      </c>
      <c r="I29" s="8" t="s">
        <v>282</v>
      </c>
      <c r="J29" s="8">
        <v>0.0</v>
      </c>
      <c r="K29" s="8">
        <v>0.0</v>
      </c>
      <c r="L29" s="8">
        <v>0.0</v>
      </c>
      <c r="M29" s="8">
        <v>1.0</v>
      </c>
      <c r="N29" s="8">
        <v>0.0</v>
      </c>
      <c r="O29" s="8">
        <v>0.0</v>
      </c>
      <c r="P29" s="8" t="s">
        <v>261</v>
      </c>
      <c r="Q29" s="8" t="s">
        <v>262</v>
      </c>
      <c r="R29" s="8" t="s">
        <v>276</v>
      </c>
      <c r="S29" s="8" t="s">
        <v>299</v>
      </c>
      <c r="T29" s="8" t="s">
        <v>335</v>
      </c>
      <c r="U29" s="8" t="s">
        <v>277</v>
      </c>
      <c r="V29" s="8" t="s">
        <v>292</v>
      </c>
      <c r="W29" s="8">
        <v>50.0</v>
      </c>
      <c r="X29" s="8" t="s">
        <v>354</v>
      </c>
    </row>
    <row r="30">
      <c r="A30" s="38">
        <v>45181.10048891204</v>
      </c>
      <c r="B30" s="8" t="s">
        <v>355</v>
      </c>
      <c r="C30" s="8" t="s">
        <v>90</v>
      </c>
      <c r="D30" s="8" t="s">
        <v>258</v>
      </c>
      <c r="E30" s="8">
        <v>7.0</v>
      </c>
      <c r="F30" s="8" t="s">
        <v>259</v>
      </c>
      <c r="G30" s="8" t="s">
        <v>260</v>
      </c>
      <c r="H30" s="8">
        <v>10.0</v>
      </c>
      <c r="I30" s="8" t="s">
        <v>270</v>
      </c>
      <c r="J30" s="8">
        <v>1.0</v>
      </c>
      <c r="K30" s="8">
        <v>0.0</v>
      </c>
      <c r="L30" s="8">
        <v>0.0</v>
      </c>
      <c r="M30" s="8">
        <v>0.0</v>
      </c>
      <c r="N30" s="8">
        <v>1.0</v>
      </c>
      <c r="O30" s="8">
        <v>0.0</v>
      </c>
      <c r="P30" s="8" t="s">
        <v>261</v>
      </c>
      <c r="Q30" s="8" t="s">
        <v>262</v>
      </c>
      <c r="R30" s="8" t="s">
        <v>276</v>
      </c>
      <c r="S30" s="8" t="s">
        <v>299</v>
      </c>
      <c r="T30" s="8" t="s">
        <v>264</v>
      </c>
      <c r="U30" s="8" t="s">
        <v>265</v>
      </c>
      <c r="V30" s="8" t="s">
        <v>295</v>
      </c>
      <c r="W30" s="8">
        <v>3.0</v>
      </c>
      <c r="X30" s="8" t="s">
        <v>356</v>
      </c>
    </row>
    <row r="31">
      <c r="A31" s="38">
        <v>45181.12609071759</v>
      </c>
      <c r="B31" s="8" t="s">
        <v>357</v>
      </c>
      <c r="C31" s="8" t="s">
        <v>136</v>
      </c>
      <c r="D31" s="8" t="s">
        <v>258</v>
      </c>
      <c r="E31" s="8">
        <v>7.0</v>
      </c>
      <c r="F31" s="8" t="s">
        <v>259</v>
      </c>
      <c r="G31" s="8" t="s">
        <v>260</v>
      </c>
      <c r="H31" s="8">
        <v>10.0</v>
      </c>
      <c r="I31" s="8" t="s">
        <v>270</v>
      </c>
      <c r="J31" s="8">
        <v>2.0</v>
      </c>
      <c r="K31" s="8">
        <v>0.0</v>
      </c>
      <c r="L31" s="8">
        <v>1.0</v>
      </c>
      <c r="M31" s="8">
        <v>0.0</v>
      </c>
      <c r="N31" s="8">
        <v>1.0</v>
      </c>
      <c r="O31" s="8">
        <v>0.0</v>
      </c>
      <c r="P31" s="8" t="s">
        <v>261</v>
      </c>
      <c r="Q31" s="8" t="s">
        <v>262</v>
      </c>
      <c r="R31" s="8" t="s">
        <v>271</v>
      </c>
      <c r="S31" s="8" t="s">
        <v>299</v>
      </c>
      <c r="T31" s="8" t="s">
        <v>358</v>
      </c>
      <c r="U31" s="8" t="s">
        <v>265</v>
      </c>
      <c r="V31" s="8" t="s">
        <v>266</v>
      </c>
      <c r="W31" s="8">
        <v>1.0</v>
      </c>
      <c r="X31" s="8" t="s">
        <v>359</v>
      </c>
    </row>
    <row r="32">
      <c r="A32" s="38">
        <v>45181.130109652775</v>
      </c>
      <c r="B32" s="8" t="s">
        <v>357</v>
      </c>
      <c r="C32" s="8" t="s">
        <v>139</v>
      </c>
      <c r="D32" s="8" t="s">
        <v>360</v>
      </c>
      <c r="E32" s="8">
        <v>7.0</v>
      </c>
      <c r="F32" s="8" t="s">
        <v>259</v>
      </c>
      <c r="G32" s="8" t="s">
        <v>260</v>
      </c>
      <c r="H32" s="8">
        <v>10.0</v>
      </c>
      <c r="I32" s="8" t="s">
        <v>270</v>
      </c>
      <c r="J32" s="8">
        <v>1.0</v>
      </c>
      <c r="K32" s="8">
        <v>0.0</v>
      </c>
      <c r="L32" s="8">
        <v>0.0</v>
      </c>
      <c r="M32" s="8">
        <v>0.0</v>
      </c>
      <c r="N32" s="8">
        <v>0.0</v>
      </c>
      <c r="O32" s="8">
        <v>0.0</v>
      </c>
      <c r="P32" s="8" t="s">
        <v>261</v>
      </c>
      <c r="Q32" s="8" t="s">
        <v>262</v>
      </c>
      <c r="R32" s="8" t="s">
        <v>271</v>
      </c>
      <c r="S32" s="8" t="s">
        <v>299</v>
      </c>
      <c r="T32" s="8" t="s">
        <v>358</v>
      </c>
      <c r="U32" s="8" t="s">
        <v>265</v>
      </c>
      <c r="V32" s="8" t="s">
        <v>266</v>
      </c>
      <c r="W32" s="8">
        <v>2.0</v>
      </c>
      <c r="X32" s="8" t="s">
        <v>361</v>
      </c>
    </row>
    <row r="33">
      <c r="A33" s="38">
        <v>45181.202654884255</v>
      </c>
      <c r="B33" s="8" t="s">
        <v>362</v>
      </c>
      <c r="C33" s="8" t="s">
        <v>193</v>
      </c>
      <c r="D33" s="8" t="s">
        <v>258</v>
      </c>
      <c r="E33" s="8">
        <v>4.0</v>
      </c>
      <c r="G33" s="8" t="s">
        <v>363</v>
      </c>
      <c r="H33" s="8">
        <v>500.0</v>
      </c>
      <c r="I33" s="8" t="s">
        <v>270</v>
      </c>
      <c r="J33" s="8">
        <v>0.0</v>
      </c>
      <c r="K33" s="8">
        <v>0.0</v>
      </c>
      <c r="L33" s="8">
        <v>0.0</v>
      </c>
      <c r="M33" s="8">
        <v>0.0</v>
      </c>
      <c r="N33" s="8">
        <v>0.0</v>
      </c>
      <c r="O33" s="8">
        <v>0.0</v>
      </c>
      <c r="P33" s="8" t="s">
        <v>261</v>
      </c>
      <c r="Q33" s="8" t="s">
        <v>262</v>
      </c>
      <c r="R33" s="8" t="s">
        <v>271</v>
      </c>
      <c r="S33" s="8" t="s">
        <v>299</v>
      </c>
      <c r="T33" s="8" t="s">
        <v>284</v>
      </c>
      <c r="U33" s="8" t="s">
        <v>277</v>
      </c>
      <c r="V33" s="8" t="s">
        <v>364</v>
      </c>
      <c r="W33" s="8">
        <v>1.0</v>
      </c>
      <c r="X33" s="8" t="s">
        <v>365</v>
      </c>
    </row>
    <row r="34">
      <c r="A34" s="38">
        <v>45181.235932511576</v>
      </c>
      <c r="B34" s="8" t="s">
        <v>366</v>
      </c>
      <c r="C34" s="8" t="s">
        <v>186</v>
      </c>
      <c r="D34" s="8" t="s">
        <v>258</v>
      </c>
      <c r="E34" s="8">
        <v>7.0</v>
      </c>
      <c r="F34" s="8" t="s">
        <v>315</v>
      </c>
      <c r="G34" s="8" t="s">
        <v>260</v>
      </c>
      <c r="H34" s="8">
        <v>10.0</v>
      </c>
      <c r="I34" s="8" t="s">
        <v>282</v>
      </c>
      <c r="J34" s="8">
        <v>0.0</v>
      </c>
      <c r="K34" s="8">
        <v>0.0</v>
      </c>
      <c r="L34" s="8">
        <v>0.0</v>
      </c>
      <c r="M34" s="8">
        <v>0.0</v>
      </c>
      <c r="N34" s="8">
        <v>1.0</v>
      </c>
      <c r="O34" s="8">
        <v>0.0</v>
      </c>
      <c r="P34" s="8" t="s">
        <v>261</v>
      </c>
      <c r="Q34" s="8" t="s">
        <v>261</v>
      </c>
      <c r="R34" s="8" t="s">
        <v>263</v>
      </c>
      <c r="S34" s="8" t="s">
        <v>299</v>
      </c>
      <c r="T34" s="8" t="s">
        <v>367</v>
      </c>
      <c r="U34" s="8" t="s">
        <v>265</v>
      </c>
      <c r="V34" s="8" t="s">
        <v>266</v>
      </c>
      <c r="W34" s="8">
        <v>1.0</v>
      </c>
      <c r="X34" s="8" t="s">
        <v>368</v>
      </c>
    </row>
    <row r="35">
      <c r="A35" s="38">
        <v>45181.409988217594</v>
      </c>
      <c r="B35" s="8" t="s">
        <v>369</v>
      </c>
      <c r="C35" s="8" t="s">
        <v>84</v>
      </c>
      <c r="D35" s="8" t="s">
        <v>258</v>
      </c>
      <c r="E35" s="8">
        <v>7.0</v>
      </c>
      <c r="G35" s="8" t="s">
        <v>260</v>
      </c>
      <c r="H35" s="8">
        <v>20.0</v>
      </c>
      <c r="I35" s="8" t="s">
        <v>270</v>
      </c>
      <c r="J35" s="8">
        <v>1.0</v>
      </c>
      <c r="K35" s="8">
        <v>0.0</v>
      </c>
      <c r="L35" s="8">
        <v>0.0</v>
      </c>
      <c r="M35" s="8">
        <v>0.0</v>
      </c>
      <c r="N35" s="8">
        <v>0.0</v>
      </c>
      <c r="O35" s="8">
        <v>0.0</v>
      </c>
      <c r="P35" s="8" t="s">
        <v>261</v>
      </c>
      <c r="Q35" s="8" t="s">
        <v>262</v>
      </c>
      <c r="R35" s="8" t="s">
        <v>271</v>
      </c>
      <c r="S35" s="8" t="s">
        <v>299</v>
      </c>
      <c r="T35" s="8" t="s">
        <v>335</v>
      </c>
      <c r="U35" s="8" t="s">
        <v>277</v>
      </c>
      <c r="V35" s="8" t="s">
        <v>266</v>
      </c>
      <c r="W35" s="8">
        <v>1.0</v>
      </c>
      <c r="X35" s="8" t="s">
        <v>370</v>
      </c>
    </row>
    <row r="36">
      <c r="A36" s="38">
        <v>45181.56046400463</v>
      </c>
      <c r="B36" s="8" t="s">
        <v>371</v>
      </c>
      <c r="C36" s="8" t="s">
        <v>203</v>
      </c>
      <c r="D36" s="8" t="s">
        <v>258</v>
      </c>
      <c r="E36" s="8">
        <v>6.0</v>
      </c>
      <c r="F36" s="8" t="s">
        <v>259</v>
      </c>
      <c r="G36" s="8" t="s">
        <v>260</v>
      </c>
      <c r="H36" s="8">
        <v>10.0</v>
      </c>
      <c r="I36" s="8" t="s">
        <v>282</v>
      </c>
      <c r="J36" s="8">
        <v>1.0</v>
      </c>
      <c r="K36" s="8">
        <v>0.0</v>
      </c>
      <c r="L36" s="8">
        <v>0.0</v>
      </c>
      <c r="M36" s="8">
        <v>0.0</v>
      </c>
      <c r="N36" s="8">
        <v>1.0</v>
      </c>
      <c r="O36" s="8">
        <v>0.0</v>
      </c>
      <c r="P36" s="8" t="s">
        <v>261</v>
      </c>
      <c r="Q36" s="8" t="s">
        <v>262</v>
      </c>
      <c r="R36" s="8" t="s">
        <v>263</v>
      </c>
      <c r="S36" s="8" t="s">
        <v>299</v>
      </c>
      <c r="T36" s="8" t="s">
        <v>264</v>
      </c>
      <c r="U36" s="8" t="s">
        <v>277</v>
      </c>
      <c r="V36" s="8" t="s">
        <v>266</v>
      </c>
      <c r="W36" s="8">
        <v>5.0</v>
      </c>
      <c r="X36" s="8" t="s">
        <v>372</v>
      </c>
    </row>
    <row r="37">
      <c r="A37" s="38">
        <v>45181.60691725694</v>
      </c>
      <c r="B37" s="8" t="s">
        <v>373</v>
      </c>
      <c r="C37" s="8" t="s">
        <v>200</v>
      </c>
      <c r="D37" s="8" t="s">
        <v>258</v>
      </c>
      <c r="E37" s="8">
        <v>6.0</v>
      </c>
      <c r="F37" s="8" t="s">
        <v>259</v>
      </c>
      <c r="G37" s="8" t="s">
        <v>260</v>
      </c>
      <c r="H37" s="8">
        <v>20.0</v>
      </c>
      <c r="I37" s="8" t="s">
        <v>270</v>
      </c>
      <c r="J37" s="8">
        <v>1.0</v>
      </c>
      <c r="K37" s="8">
        <v>0.0</v>
      </c>
      <c r="L37" s="8">
        <v>0.0</v>
      </c>
      <c r="M37" s="8">
        <v>0.0</v>
      </c>
      <c r="N37" s="8">
        <v>1.0</v>
      </c>
      <c r="O37" s="8">
        <v>0.0</v>
      </c>
      <c r="P37" s="8" t="s">
        <v>261</v>
      </c>
      <c r="Q37" s="8" t="s">
        <v>262</v>
      </c>
      <c r="R37" s="8" t="s">
        <v>374</v>
      </c>
      <c r="S37" s="8" t="s">
        <v>299</v>
      </c>
      <c r="T37" s="9" t="s">
        <v>318</v>
      </c>
      <c r="U37" s="8" t="s">
        <v>265</v>
      </c>
      <c r="V37" s="8" t="s">
        <v>266</v>
      </c>
      <c r="W37" s="8">
        <v>1.0</v>
      </c>
      <c r="X37" s="8" t="s">
        <v>375</v>
      </c>
    </row>
    <row r="38">
      <c r="A38" s="38">
        <v>45181.60835643519</v>
      </c>
      <c r="B38" s="8" t="s">
        <v>376</v>
      </c>
      <c r="C38" s="8" t="s">
        <v>62</v>
      </c>
      <c r="D38" s="8" t="s">
        <v>275</v>
      </c>
      <c r="F38" s="8" t="s">
        <v>259</v>
      </c>
      <c r="G38" s="8" t="s">
        <v>260</v>
      </c>
      <c r="H38" s="8">
        <v>3.0</v>
      </c>
      <c r="I38" s="8" t="s">
        <v>282</v>
      </c>
      <c r="J38" s="8">
        <v>0.0</v>
      </c>
      <c r="K38" s="8">
        <v>0.0</v>
      </c>
      <c r="L38" s="8">
        <v>0.0</v>
      </c>
      <c r="M38" s="8">
        <v>0.0</v>
      </c>
      <c r="N38" s="8">
        <v>1.0</v>
      </c>
      <c r="O38" s="8">
        <v>0.0</v>
      </c>
      <c r="P38" s="8" t="s">
        <v>262</v>
      </c>
      <c r="Q38" s="8" t="s">
        <v>261</v>
      </c>
      <c r="R38" s="8" t="s">
        <v>271</v>
      </c>
      <c r="S38" s="8" t="s">
        <v>299</v>
      </c>
      <c r="T38" s="8" t="s">
        <v>367</v>
      </c>
      <c r="U38" s="8" t="s">
        <v>277</v>
      </c>
      <c r="V38" s="8" t="s">
        <v>377</v>
      </c>
      <c r="W38" s="8">
        <v>3.0</v>
      </c>
      <c r="X38" s="8" t="s">
        <v>378</v>
      </c>
    </row>
    <row r="39">
      <c r="A39" s="38">
        <v>45181.7467452662</v>
      </c>
      <c r="B39" s="8" t="s">
        <v>379</v>
      </c>
      <c r="C39" s="8" t="s">
        <v>123</v>
      </c>
      <c r="D39" s="8" t="s">
        <v>258</v>
      </c>
      <c r="F39" s="8" t="s">
        <v>380</v>
      </c>
      <c r="G39" s="8" t="s">
        <v>260</v>
      </c>
      <c r="H39" s="8">
        <v>10.0</v>
      </c>
      <c r="I39" s="8" t="s">
        <v>282</v>
      </c>
      <c r="J39" s="8">
        <v>1.0</v>
      </c>
      <c r="K39" s="8">
        <v>0.0</v>
      </c>
      <c r="L39" s="8">
        <v>0.0</v>
      </c>
      <c r="M39" s="8">
        <v>0.0</v>
      </c>
      <c r="N39" s="8">
        <v>0.0</v>
      </c>
      <c r="O39" s="8">
        <v>0.0</v>
      </c>
      <c r="P39" s="8" t="s">
        <v>261</v>
      </c>
      <c r="Q39" s="8" t="s">
        <v>261</v>
      </c>
      <c r="R39" s="8" t="s">
        <v>271</v>
      </c>
      <c r="S39" s="8" t="s">
        <v>299</v>
      </c>
      <c r="T39" s="8" t="s">
        <v>284</v>
      </c>
      <c r="U39" s="8" t="s">
        <v>265</v>
      </c>
      <c r="V39" s="8" t="s">
        <v>295</v>
      </c>
      <c r="W39" s="8" t="s">
        <v>381</v>
      </c>
      <c r="X39" s="8" t="s">
        <v>382</v>
      </c>
    </row>
    <row r="40">
      <c r="A40" s="38">
        <v>45181.77399136574</v>
      </c>
      <c r="B40" s="8" t="s">
        <v>383</v>
      </c>
      <c r="C40" s="8" t="s">
        <v>108</v>
      </c>
      <c r="D40" s="8" t="s">
        <v>258</v>
      </c>
      <c r="E40" s="8">
        <v>7.0</v>
      </c>
      <c r="F40" s="8" t="s">
        <v>259</v>
      </c>
      <c r="G40" s="8" t="s">
        <v>260</v>
      </c>
      <c r="H40" s="8">
        <v>2.0</v>
      </c>
      <c r="I40" s="8" t="s">
        <v>282</v>
      </c>
      <c r="J40" s="8">
        <v>1.0</v>
      </c>
      <c r="K40" s="8">
        <v>0.0</v>
      </c>
      <c r="L40" s="8">
        <v>0.0</v>
      </c>
      <c r="M40" s="8">
        <v>0.0</v>
      </c>
      <c r="N40" s="8">
        <v>0.0</v>
      </c>
      <c r="O40" s="8">
        <v>0.0</v>
      </c>
      <c r="P40" s="8" t="s">
        <v>261</v>
      </c>
      <c r="Q40" s="8" t="s">
        <v>262</v>
      </c>
      <c r="R40" s="8" t="s">
        <v>263</v>
      </c>
      <c r="S40" s="8" t="s">
        <v>299</v>
      </c>
      <c r="T40" s="8" t="s">
        <v>264</v>
      </c>
      <c r="U40" s="8" t="s">
        <v>265</v>
      </c>
      <c r="V40" s="8" t="s">
        <v>292</v>
      </c>
      <c r="W40" s="8">
        <v>3.0</v>
      </c>
      <c r="X40" s="8" t="s">
        <v>384</v>
      </c>
    </row>
    <row r="41">
      <c r="A41" s="38">
        <v>45181.88218023148</v>
      </c>
      <c r="B41" s="8" t="s">
        <v>385</v>
      </c>
      <c r="C41" s="8" t="s">
        <v>111</v>
      </c>
      <c r="D41" s="8" t="s">
        <v>258</v>
      </c>
      <c r="E41" s="8">
        <v>7.0</v>
      </c>
      <c r="F41" s="8" t="s">
        <v>259</v>
      </c>
      <c r="G41" s="8" t="s">
        <v>289</v>
      </c>
      <c r="H41" s="8">
        <v>3.0</v>
      </c>
      <c r="I41" s="8" t="s">
        <v>270</v>
      </c>
      <c r="J41" s="8">
        <v>1.0</v>
      </c>
      <c r="K41" s="8">
        <v>0.0</v>
      </c>
      <c r="L41" s="8">
        <v>0.0</v>
      </c>
      <c r="M41" s="8">
        <v>0.0</v>
      </c>
      <c r="N41" s="8">
        <v>0.0</v>
      </c>
      <c r="O41" s="8">
        <v>0.0</v>
      </c>
      <c r="P41" s="8" t="s">
        <v>261</v>
      </c>
      <c r="Q41" s="8" t="s">
        <v>262</v>
      </c>
      <c r="R41" s="8" t="s">
        <v>276</v>
      </c>
      <c r="S41" s="8" t="s">
        <v>299</v>
      </c>
      <c r="T41" s="8" t="s">
        <v>335</v>
      </c>
      <c r="U41" s="8" t="s">
        <v>277</v>
      </c>
      <c r="V41" s="8" t="s">
        <v>295</v>
      </c>
      <c r="W41" s="8">
        <v>2.0</v>
      </c>
      <c r="X41" s="8" t="s">
        <v>386</v>
      </c>
    </row>
    <row r="42">
      <c r="A42" s="38">
        <v>45182.05360201389</v>
      </c>
      <c r="B42" s="8" t="s">
        <v>387</v>
      </c>
      <c r="C42" s="8" t="s">
        <v>164</v>
      </c>
      <c r="D42" s="8" t="s">
        <v>258</v>
      </c>
      <c r="E42" s="8">
        <v>7.0</v>
      </c>
      <c r="F42" s="8" t="s">
        <v>315</v>
      </c>
      <c r="G42" s="8" t="s">
        <v>289</v>
      </c>
      <c r="H42" s="8">
        <v>10.0</v>
      </c>
      <c r="I42" s="8" t="s">
        <v>282</v>
      </c>
      <c r="J42" s="8">
        <v>1.0</v>
      </c>
      <c r="K42" s="8">
        <v>0.0</v>
      </c>
      <c r="L42" s="8">
        <v>0.0</v>
      </c>
      <c r="M42" s="8">
        <v>0.0</v>
      </c>
      <c r="N42" s="8">
        <v>0.0</v>
      </c>
      <c r="O42" s="8">
        <v>0.0</v>
      </c>
      <c r="P42" s="8" t="s">
        <v>261</v>
      </c>
      <c r="Q42" s="8" t="s">
        <v>262</v>
      </c>
      <c r="R42" s="8" t="s">
        <v>271</v>
      </c>
      <c r="S42" s="8" t="s">
        <v>299</v>
      </c>
      <c r="T42" s="8" t="s">
        <v>335</v>
      </c>
      <c r="U42" s="8" t="s">
        <v>277</v>
      </c>
      <c r="V42" s="8" t="s">
        <v>388</v>
      </c>
      <c r="W42" s="8">
        <v>1.0</v>
      </c>
      <c r="X42" s="8" t="s">
        <v>389</v>
      </c>
    </row>
    <row r="43">
      <c r="A43" s="38">
        <v>45182.05590680556</v>
      </c>
      <c r="B43" s="8" t="s">
        <v>387</v>
      </c>
      <c r="C43" s="8" t="s">
        <v>168</v>
      </c>
      <c r="D43" s="8" t="s">
        <v>258</v>
      </c>
      <c r="E43" s="8">
        <v>7.0</v>
      </c>
      <c r="F43" s="8" t="s">
        <v>390</v>
      </c>
      <c r="G43" s="8" t="s">
        <v>289</v>
      </c>
      <c r="H43" s="8">
        <v>10.0</v>
      </c>
      <c r="I43" s="8" t="s">
        <v>282</v>
      </c>
      <c r="J43" s="8">
        <v>1.0</v>
      </c>
      <c r="K43" s="8">
        <v>0.0</v>
      </c>
      <c r="L43" s="8">
        <v>0.0</v>
      </c>
      <c r="M43" s="8">
        <v>0.0</v>
      </c>
      <c r="N43" s="8">
        <v>0.0</v>
      </c>
      <c r="O43" s="8">
        <v>0.0</v>
      </c>
      <c r="P43" s="8" t="s">
        <v>261</v>
      </c>
      <c r="Q43" s="8" t="s">
        <v>262</v>
      </c>
      <c r="R43" s="8" t="s">
        <v>271</v>
      </c>
      <c r="S43" s="8" t="s">
        <v>299</v>
      </c>
      <c r="T43" s="8" t="s">
        <v>335</v>
      </c>
      <c r="U43" s="8" t="s">
        <v>277</v>
      </c>
      <c r="V43" s="8" t="s">
        <v>391</v>
      </c>
      <c r="W43" s="8">
        <v>1.0</v>
      </c>
      <c r="X43" s="8" t="s">
        <v>392</v>
      </c>
    </row>
    <row r="44">
      <c r="A44" s="38">
        <v>45182.338014560184</v>
      </c>
      <c r="B44" s="8" t="s">
        <v>393</v>
      </c>
      <c r="C44" s="8" t="s">
        <v>171</v>
      </c>
      <c r="D44" s="8" t="s">
        <v>258</v>
      </c>
      <c r="E44" s="8">
        <v>8.0</v>
      </c>
      <c r="F44" s="8" t="s">
        <v>394</v>
      </c>
      <c r="G44" s="8" t="s">
        <v>260</v>
      </c>
      <c r="H44" s="8">
        <v>5.0</v>
      </c>
      <c r="I44" s="8" t="s">
        <v>282</v>
      </c>
      <c r="J44" s="8">
        <v>1.0</v>
      </c>
      <c r="K44" s="8">
        <v>0.0</v>
      </c>
      <c r="L44" s="8">
        <v>0.0</v>
      </c>
      <c r="M44" s="8">
        <v>0.0</v>
      </c>
      <c r="N44" s="8">
        <v>0.0</v>
      </c>
      <c r="O44" s="8">
        <v>0.0</v>
      </c>
      <c r="P44" s="8" t="s">
        <v>261</v>
      </c>
      <c r="Q44" s="8" t="s">
        <v>262</v>
      </c>
      <c r="R44" s="8" t="s">
        <v>276</v>
      </c>
      <c r="S44" s="8" t="s">
        <v>299</v>
      </c>
      <c r="T44" s="8" t="s">
        <v>395</v>
      </c>
      <c r="U44" s="8" t="s">
        <v>277</v>
      </c>
      <c r="V44" s="8" t="s">
        <v>396</v>
      </c>
      <c r="W44" s="8">
        <v>2.0</v>
      </c>
      <c r="X44" s="8" t="s">
        <v>397</v>
      </c>
    </row>
    <row r="45">
      <c r="A45" s="38">
        <v>45182.40307123843</v>
      </c>
      <c r="B45" s="8" t="s">
        <v>398</v>
      </c>
      <c r="C45" s="8" t="s">
        <v>114</v>
      </c>
      <c r="D45" s="8" t="s">
        <v>258</v>
      </c>
      <c r="E45" s="8">
        <v>7.0</v>
      </c>
      <c r="F45" s="8" t="s">
        <v>259</v>
      </c>
      <c r="G45" s="8" t="s">
        <v>289</v>
      </c>
      <c r="H45" s="8">
        <v>20.0</v>
      </c>
      <c r="I45" s="8" t="s">
        <v>270</v>
      </c>
      <c r="J45" s="8">
        <v>1.0</v>
      </c>
      <c r="K45" s="8">
        <v>0.0</v>
      </c>
      <c r="L45" s="8">
        <v>0.0</v>
      </c>
      <c r="M45" s="8">
        <v>0.0</v>
      </c>
      <c r="N45" s="8">
        <v>1.0</v>
      </c>
      <c r="O45" s="8">
        <v>0.0</v>
      </c>
      <c r="P45" s="8" t="s">
        <v>261</v>
      </c>
      <c r="Q45" s="8" t="s">
        <v>262</v>
      </c>
      <c r="R45" s="8" t="s">
        <v>271</v>
      </c>
      <c r="S45" s="8" t="s">
        <v>299</v>
      </c>
      <c r="T45" s="8" t="s">
        <v>318</v>
      </c>
      <c r="U45" s="8" t="s">
        <v>265</v>
      </c>
      <c r="V45" s="8" t="s">
        <v>295</v>
      </c>
      <c r="W45" s="8">
        <v>1.0</v>
      </c>
      <c r="X45" s="8" t="s">
        <v>399</v>
      </c>
    </row>
    <row r="46">
      <c r="A46" s="38">
        <v>45182.40665900463</v>
      </c>
      <c r="B46" s="8" t="s">
        <v>398</v>
      </c>
      <c r="C46" s="8" t="s">
        <v>117</v>
      </c>
      <c r="D46" s="8" t="s">
        <v>258</v>
      </c>
      <c r="E46" s="8">
        <v>7.0</v>
      </c>
      <c r="F46" s="8" t="s">
        <v>259</v>
      </c>
      <c r="G46" s="8" t="s">
        <v>289</v>
      </c>
      <c r="H46" s="8">
        <v>20.0</v>
      </c>
      <c r="I46" s="8" t="s">
        <v>270</v>
      </c>
      <c r="J46" s="8">
        <v>1.0</v>
      </c>
      <c r="K46" s="8">
        <v>0.0</v>
      </c>
      <c r="L46" s="8">
        <v>0.0</v>
      </c>
      <c r="M46" s="8">
        <v>0.0</v>
      </c>
      <c r="N46" s="8">
        <v>1.0</v>
      </c>
      <c r="O46" s="8">
        <v>0.0</v>
      </c>
      <c r="P46" s="8" t="s">
        <v>261</v>
      </c>
      <c r="Q46" s="8" t="s">
        <v>262</v>
      </c>
      <c r="R46" s="8" t="s">
        <v>271</v>
      </c>
      <c r="S46" s="8" t="s">
        <v>299</v>
      </c>
      <c r="T46" s="8" t="s">
        <v>318</v>
      </c>
      <c r="U46" s="8" t="s">
        <v>265</v>
      </c>
      <c r="V46" s="8" t="s">
        <v>266</v>
      </c>
      <c r="W46" s="8">
        <v>2.0</v>
      </c>
      <c r="X46" s="8" t="s">
        <v>400</v>
      </c>
    </row>
    <row r="47">
      <c r="A47" s="38">
        <v>45182.421201550926</v>
      </c>
      <c r="B47" s="8" t="s">
        <v>401</v>
      </c>
      <c r="C47" s="8" t="s">
        <v>34</v>
      </c>
      <c r="D47" s="8" t="s">
        <v>275</v>
      </c>
      <c r="E47" s="8">
        <v>6.0</v>
      </c>
      <c r="F47" s="8" t="s">
        <v>259</v>
      </c>
      <c r="G47" s="8" t="s">
        <v>260</v>
      </c>
      <c r="H47" s="8">
        <v>3.0</v>
      </c>
      <c r="I47" s="8" t="s">
        <v>282</v>
      </c>
      <c r="J47" s="8">
        <v>0.0</v>
      </c>
      <c r="K47" s="8">
        <v>0.0</v>
      </c>
      <c r="L47" s="8">
        <v>1.0</v>
      </c>
      <c r="M47" s="8">
        <v>1.0</v>
      </c>
      <c r="N47" s="8">
        <v>0.0</v>
      </c>
      <c r="O47" s="8">
        <v>0.0</v>
      </c>
      <c r="P47" s="8" t="s">
        <v>261</v>
      </c>
      <c r="Q47" s="8" t="s">
        <v>262</v>
      </c>
      <c r="R47" s="8" t="s">
        <v>276</v>
      </c>
      <c r="S47" s="8" t="s">
        <v>299</v>
      </c>
      <c r="T47" s="8" t="s">
        <v>264</v>
      </c>
      <c r="U47" s="8" t="s">
        <v>265</v>
      </c>
      <c r="V47" s="8" t="s">
        <v>295</v>
      </c>
      <c r="W47" s="8">
        <v>10.0</v>
      </c>
      <c r="X47" s="8" t="s">
        <v>402</v>
      </c>
    </row>
    <row r="48">
      <c r="A48" s="38">
        <v>45182.424018171296</v>
      </c>
      <c r="B48" s="8" t="s">
        <v>401</v>
      </c>
      <c r="C48" s="8" t="s">
        <v>38</v>
      </c>
      <c r="D48" s="8" t="s">
        <v>258</v>
      </c>
      <c r="E48" s="8">
        <v>7.0</v>
      </c>
      <c r="F48" s="8" t="s">
        <v>259</v>
      </c>
      <c r="G48" s="8" t="s">
        <v>260</v>
      </c>
      <c r="H48" s="8">
        <v>10.0</v>
      </c>
      <c r="I48" s="8" t="s">
        <v>282</v>
      </c>
      <c r="J48" s="8">
        <v>1.0</v>
      </c>
      <c r="K48" s="8">
        <v>0.0</v>
      </c>
      <c r="L48" s="8">
        <v>0.0</v>
      </c>
      <c r="M48" s="8">
        <v>0.0</v>
      </c>
      <c r="N48" s="8">
        <v>0.0</v>
      </c>
      <c r="O48" s="8">
        <v>0.0</v>
      </c>
      <c r="P48" s="8" t="s">
        <v>261</v>
      </c>
      <c r="Q48" s="8" t="s">
        <v>262</v>
      </c>
      <c r="R48" s="8" t="s">
        <v>271</v>
      </c>
      <c r="S48" s="8" t="s">
        <v>299</v>
      </c>
      <c r="T48" s="8" t="s">
        <v>335</v>
      </c>
      <c r="U48" s="8" t="s">
        <v>265</v>
      </c>
      <c r="V48" s="8" t="s">
        <v>266</v>
      </c>
      <c r="W48" s="8">
        <v>1.0</v>
      </c>
      <c r="X48" s="8" t="s">
        <v>403</v>
      </c>
    </row>
    <row r="49">
      <c r="A49" s="38">
        <v>45182.42812722222</v>
      </c>
      <c r="B49" s="8" t="s">
        <v>401</v>
      </c>
      <c r="C49" s="8" t="s">
        <v>58</v>
      </c>
      <c r="D49" s="8" t="s">
        <v>258</v>
      </c>
      <c r="E49" s="8">
        <v>7.0</v>
      </c>
      <c r="F49" s="8" t="s">
        <v>259</v>
      </c>
      <c r="G49" s="8" t="s">
        <v>260</v>
      </c>
      <c r="H49" s="8">
        <v>10.0</v>
      </c>
      <c r="I49" s="8" t="s">
        <v>282</v>
      </c>
      <c r="J49" s="8">
        <v>2.0</v>
      </c>
      <c r="K49" s="8">
        <v>1.0</v>
      </c>
      <c r="L49" s="8">
        <v>0.0</v>
      </c>
      <c r="M49" s="8">
        <v>0.0</v>
      </c>
      <c r="N49" s="8">
        <v>0.0</v>
      </c>
      <c r="O49" s="8">
        <v>0.0</v>
      </c>
      <c r="P49" s="8" t="s">
        <v>261</v>
      </c>
      <c r="Q49" s="8" t="s">
        <v>262</v>
      </c>
      <c r="R49" s="8" t="s">
        <v>276</v>
      </c>
      <c r="S49" s="8" t="s">
        <v>299</v>
      </c>
      <c r="T49" s="8" t="s">
        <v>264</v>
      </c>
      <c r="U49" s="8" t="s">
        <v>265</v>
      </c>
      <c r="V49" s="8" t="s">
        <v>266</v>
      </c>
      <c r="W49" s="8">
        <v>3.0</v>
      </c>
      <c r="X49" s="8" t="s">
        <v>404</v>
      </c>
    </row>
    <row r="50">
      <c r="A50" s="38">
        <v>45182.432857569445</v>
      </c>
      <c r="B50" s="8" t="s">
        <v>401</v>
      </c>
      <c r="C50" s="8" t="s">
        <v>77</v>
      </c>
      <c r="D50" s="8" t="s">
        <v>258</v>
      </c>
      <c r="E50" s="8">
        <v>6.0</v>
      </c>
      <c r="F50" s="8" t="s">
        <v>405</v>
      </c>
      <c r="G50" s="8" t="s">
        <v>260</v>
      </c>
      <c r="H50" s="8">
        <v>10.0</v>
      </c>
      <c r="I50" s="8" t="s">
        <v>282</v>
      </c>
      <c r="J50" s="8">
        <v>1.0</v>
      </c>
      <c r="K50" s="8">
        <v>0.0</v>
      </c>
      <c r="L50" s="8">
        <v>0.0</v>
      </c>
      <c r="M50" s="8">
        <v>0.0</v>
      </c>
      <c r="N50" s="8">
        <v>0.0</v>
      </c>
      <c r="O50" s="8">
        <v>0.0</v>
      </c>
      <c r="P50" s="8" t="s">
        <v>261</v>
      </c>
      <c r="Q50" s="8" t="s">
        <v>262</v>
      </c>
      <c r="R50" s="8" t="s">
        <v>263</v>
      </c>
      <c r="S50" s="8" t="s">
        <v>299</v>
      </c>
      <c r="T50" s="8" t="s">
        <v>264</v>
      </c>
      <c r="U50" s="8" t="s">
        <v>265</v>
      </c>
      <c r="V50" s="8" t="s">
        <v>266</v>
      </c>
      <c r="W50" s="8">
        <v>1.0</v>
      </c>
      <c r="X50" s="8" t="s">
        <v>406</v>
      </c>
    </row>
    <row r="51">
      <c r="A51" s="38">
        <v>45182.437887673615</v>
      </c>
      <c r="B51" s="8" t="s">
        <v>407</v>
      </c>
      <c r="C51" s="8" t="s">
        <v>55</v>
      </c>
      <c r="D51" s="8" t="s">
        <v>258</v>
      </c>
      <c r="E51" s="8">
        <v>7.0</v>
      </c>
      <c r="F51" s="8" t="s">
        <v>259</v>
      </c>
      <c r="G51" s="8" t="s">
        <v>289</v>
      </c>
      <c r="H51" s="8">
        <v>10.0</v>
      </c>
      <c r="I51" s="8" t="s">
        <v>282</v>
      </c>
      <c r="J51" s="8">
        <v>1.0</v>
      </c>
      <c r="K51" s="8">
        <v>0.0</v>
      </c>
      <c r="L51" s="8">
        <v>0.0</v>
      </c>
      <c r="M51" s="8">
        <v>0.0</v>
      </c>
      <c r="N51" s="8">
        <v>2.0</v>
      </c>
      <c r="O51" s="8">
        <v>0.0</v>
      </c>
      <c r="P51" s="8" t="s">
        <v>261</v>
      </c>
      <c r="Q51" s="8" t="s">
        <v>262</v>
      </c>
      <c r="R51" s="8" t="s">
        <v>271</v>
      </c>
      <c r="S51" s="8" t="s">
        <v>299</v>
      </c>
      <c r="T51" s="8" t="s">
        <v>264</v>
      </c>
      <c r="U51" s="8" t="s">
        <v>265</v>
      </c>
      <c r="V51" s="8" t="s">
        <v>266</v>
      </c>
      <c r="W51" s="8">
        <v>1.0</v>
      </c>
      <c r="X51" s="8" t="s">
        <v>408</v>
      </c>
    </row>
    <row r="52">
      <c r="A52" s="38">
        <v>45182.44852232639</v>
      </c>
      <c r="B52" s="8" t="s">
        <v>409</v>
      </c>
      <c r="C52" s="8" t="s">
        <v>99</v>
      </c>
      <c r="D52" s="8" t="s">
        <v>258</v>
      </c>
      <c r="E52" s="8">
        <v>7.0</v>
      </c>
      <c r="F52" s="8" t="s">
        <v>259</v>
      </c>
      <c r="G52" s="8" t="s">
        <v>260</v>
      </c>
      <c r="H52" s="8">
        <v>20.0</v>
      </c>
      <c r="I52" s="8" t="s">
        <v>270</v>
      </c>
      <c r="J52" s="8">
        <v>1.0</v>
      </c>
      <c r="K52" s="8">
        <v>1.0</v>
      </c>
      <c r="L52" s="8">
        <v>0.0</v>
      </c>
      <c r="M52" s="8">
        <v>0.0</v>
      </c>
      <c r="N52" s="8">
        <v>1.0</v>
      </c>
      <c r="O52" s="8">
        <v>1.0</v>
      </c>
      <c r="P52" s="8" t="s">
        <v>262</v>
      </c>
      <c r="Q52" s="8" t="s">
        <v>262</v>
      </c>
      <c r="R52" s="8" t="s">
        <v>276</v>
      </c>
      <c r="S52" s="8" t="s">
        <v>283</v>
      </c>
      <c r="T52" s="8" t="s">
        <v>284</v>
      </c>
      <c r="U52" s="8" t="s">
        <v>277</v>
      </c>
      <c r="V52" s="8" t="s">
        <v>266</v>
      </c>
      <c r="W52" s="8">
        <v>1.0</v>
      </c>
      <c r="X52" s="8" t="s">
        <v>410</v>
      </c>
    </row>
    <row r="53">
      <c r="A53" s="38">
        <v>45182.46969353009</v>
      </c>
      <c r="B53" s="8" t="s">
        <v>411</v>
      </c>
      <c r="C53" s="8" t="s">
        <v>217</v>
      </c>
      <c r="D53" s="8" t="s">
        <v>412</v>
      </c>
      <c r="G53" s="8" t="s">
        <v>289</v>
      </c>
      <c r="H53" s="8">
        <v>3.0</v>
      </c>
      <c r="I53" s="8" t="s">
        <v>270</v>
      </c>
      <c r="J53" s="8">
        <v>0.0</v>
      </c>
      <c r="K53" s="8">
        <v>0.0</v>
      </c>
      <c r="L53" s="8">
        <v>2.0</v>
      </c>
      <c r="M53" s="8">
        <v>0.0</v>
      </c>
      <c r="N53" s="8">
        <v>0.0</v>
      </c>
      <c r="O53" s="8">
        <v>1.0</v>
      </c>
      <c r="P53" s="8" t="s">
        <v>261</v>
      </c>
      <c r="Q53" s="8" t="s">
        <v>261</v>
      </c>
      <c r="R53" s="8" t="s">
        <v>271</v>
      </c>
      <c r="S53" s="8" t="s">
        <v>299</v>
      </c>
      <c r="T53" s="8" t="s">
        <v>284</v>
      </c>
      <c r="U53" s="8" t="s">
        <v>277</v>
      </c>
      <c r="V53" s="8" t="s">
        <v>413</v>
      </c>
      <c r="W53" s="8">
        <v>14.0</v>
      </c>
      <c r="X53" s="8" t="s">
        <v>414</v>
      </c>
    </row>
    <row r="54">
      <c r="A54" s="38">
        <v>45182.470521689815</v>
      </c>
      <c r="B54" s="8" t="s">
        <v>415</v>
      </c>
      <c r="C54" s="8" t="s">
        <v>221</v>
      </c>
      <c r="D54" s="8" t="s">
        <v>412</v>
      </c>
      <c r="G54" s="8" t="s">
        <v>289</v>
      </c>
      <c r="H54" s="8">
        <v>5.0</v>
      </c>
      <c r="I54" s="8" t="s">
        <v>270</v>
      </c>
      <c r="J54" s="8">
        <v>0.0</v>
      </c>
      <c r="K54" s="8">
        <v>0.0</v>
      </c>
      <c r="L54" s="8">
        <v>1.0</v>
      </c>
      <c r="M54" s="8">
        <v>0.0</v>
      </c>
      <c r="N54" s="8">
        <v>0.0</v>
      </c>
      <c r="O54" s="8">
        <v>0.0</v>
      </c>
      <c r="P54" s="8" t="s">
        <v>261</v>
      </c>
      <c r="Q54" s="8" t="s">
        <v>261</v>
      </c>
      <c r="R54" s="8" t="s">
        <v>271</v>
      </c>
      <c r="S54" s="8" t="s">
        <v>299</v>
      </c>
      <c r="T54" s="8" t="s">
        <v>335</v>
      </c>
      <c r="U54" s="8" t="s">
        <v>265</v>
      </c>
      <c r="V54" s="8" t="s">
        <v>416</v>
      </c>
      <c r="W54" s="8">
        <v>1.0</v>
      </c>
      <c r="X54" s="8" t="s">
        <v>417</v>
      </c>
    </row>
    <row r="55">
      <c r="A55" s="38">
        <v>45182.47157130787</v>
      </c>
      <c r="B55" s="8" t="s">
        <v>415</v>
      </c>
      <c r="C55" s="8" t="s">
        <v>225</v>
      </c>
      <c r="D55" s="8" t="s">
        <v>412</v>
      </c>
      <c r="E55" s="8">
        <v>1.0</v>
      </c>
      <c r="G55" s="8" t="s">
        <v>260</v>
      </c>
      <c r="H55" s="8">
        <v>10.0</v>
      </c>
      <c r="I55" s="8" t="s">
        <v>270</v>
      </c>
      <c r="J55" s="8">
        <v>0.0</v>
      </c>
      <c r="K55" s="8">
        <v>0.0</v>
      </c>
      <c r="L55" s="8">
        <v>2.0</v>
      </c>
      <c r="M55" s="8">
        <v>1.0</v>
      </c>
      <c r="N55" s="8">
        <v>0.0</v>
      </c>
      <c r="O55" s="8">
        <v>0.0</v>
      </c>
      <c r="P55" s="8" t="s">
        <v>262</v>
      </c>
      <c r="Q55" s="8" t="s">
        <v>261</v>
      </c>
      <c r="R55" s="8" t="s">
        <v>271</v>
      </c>
      <c r="S55" s="8" t="s">
        <v>299</v>
      </c>
      <c r="T55" s="8" t="s">
        <v>335</v>
      </c>
      <c r="U55" s="8" t="s">
        <v>265</v>
      </c>
      <c r="V55" s="8" t="s">
        <v>416</v>
      </c>
      <c r="W55" s="8">
        <v>5.0</v>
      </c>
      <c r="X55" s="8" t="s">
        <v>418</v>
      </c>
    </row>
    <row r="56">
      <c r="A56" s="38">
        <v>45182.48720674768</v>
      </c>
      <c r="B56" s="8" t="s">
        <v>401</v>
      </c>
      <c r="C56" s="8" t="s">
        <v>105</v>
      </c>
      <c r="D56" s="8" t="s">
        <v>258</v>
      </c>
      <c r="E56" s="8">
        <v>7.0</v>
      </c>
      <c r="F56" s="8" t="s">
        <v>259</v>
      </c>
      <c r="G56" s="8" t="s">
        <v>260</v>
      </c>
      <c r="H56" s="8">
        <v>10.0</v>
      </c>
      <c r="I56" s="8" t="s">
        <v>270</v>
      </c>
      <c r="J56" s="8">
        <v>1.0</v>
      </c>
      <c r="K56" s="8">
        <v>0.0</v>
      </c>
      <c r="L56" s="8">
        <v>0.0</v>
      </c>
      <c r="M56" s="8">
        <v>0.0</v>
      </c>
      <c r="N56" s="8">
        <v>0.0</v>
      </c>
      <c r="O56" s="8">
        <v>0.0</v>
      </c>
      <c r="P56" s="8" t="s">
        <v>261</v>
      </c>
      <c r="Q56" s="8" t="s">
        <v>261</v>
      </c>
      <c r="R56" s="8" t="s">
        <v>276</v>
      </c>
      <c r="S56" s="8" t="s">
        <v>299</v>
      </c>
      <c r="T56" s="8" t="s">
        <v>335</v>
      </c>
      <c r="U56" s="8" t="s">
        <v>277</v>
      </c>
      <c r="V56" s="8" t="s">
        <v>292</v>
      </c>
      <c r="W56" s="8">
        <v>1.0</v>
      </c>
      <c r="X56" s="8" t="s">
        <v>419</v>
      </c>
    </row>
    <row r="57">
      <c r="A57" s="38">
        <v>45182.49901530093</v>
      </c>
      <c r="B57" s="8" t="s">
        <v>401</v>
      </c>
      <c r="C57" s="8" t="s">
        <v>207</v>
      </c>
      <c r="D57" s="8" t="s">
        <v>258</v>
      </c>
      <c r="E57" s="8">
        <v>7.0</v>
      </c>
      <c r="F57" s="8" t="s">
        <v>259</v>
      </c>
      <c r="G57" s="8" t="s">
        <v>260</v>
      </c>
      <c r="H57" s="8">
        <v>10.0</v>
      </c>
      <c r="I57" s="8" t="s">
        <v>270</v>
      </c>
      <c r="J57" s="8">
        <v>1.0</v>
      </c>
      <c r="K57" s="8">
        <v>0.0</v>
      </c>
      <c r="L57" s="8">
        <v>0.0</v>
      </c>
      <c r="M57" s="8">
        <v>0.0</v>
      </c>
      <c r="N57" s="8">
        <v>2.0</v>
      </c>
      <c r="O57" s="8">
        <v>0.0</v>
      </c>
      <c r="P57" s="8" t="s">
        <v>261</v>
      </c>
      <c r="Q57" s="8" t="s">
        <v>262</v>
      </c>
      <c r="R57" s="8" t="s">
        <v>276</v>
      </c>
      <c r="S57" s="8" t="s">
        <v>299</v>
      </c>
      <c r="T57" s="8" t="s">
        <v>284</v>
      </c>
      <c r="U57" s="8" t="s">
        <v>265</v>
      </c>
      <c r="V57" s="8" t="s">
        <v>266</v>
      </c>
      <c r="W57" s="8">
        <v>1.0</v>
      </c>
      <c r="X57" s="8" t="s">
        <v>420</v>
      </c>
    </row>
    <row r="58">
      <c r="A58" s="38">
        <v>45182.503401643524</v>
      </c>
      <c r="B58" s="8" t="s">
        <v>401</v>
      </c>
      <c r="C58" s="8" t="s">
        <v>213</v>
      </c>
      <c r="D58" s="8" t="s">
        <v>275</v>
      </c>
      <c r="E58" s="8">
        <v>2.0</v>
      </c>
      <c r="F58" s="8" t="s">
        <v>259</v>
      </c>
      <c r="G58" s="8" t="s">
        <v>260</v>
      </c>
      <c r="H58" s="8">
        <v>10.0</v>
      </c>
      <c r="I58" s="8" t="s">
        <v>282</v>
      </c>
      <c r="J58" s="8">
        <v>1.0</v>
      </c>
      <c r="K58" s="8">
        <v>0.0</v>
      </c>
      <c r="L58" s="8">
        <v>0.0</v>
      </c>
      <c r="M58" s="8">
        <v>0.0</v>
      </c>
      <c r="N58" s="8">
        <v>0.0</v>
      </c>
      <c r="O58" s="8">
        <v>0.0</v>
      </c>
      <c r="P58" s="8" t="s">
        <v>261</v>
      </c>
      <c r="Q58" s="8" t="s">
        <v>262</v>
      </c>
      <c r="R58" s="8" t="s">
        <v>276</v>
      </c>
      <c r="S58" s="8" t="s">
        <v>299</v>
      </c>
      <c r="T58" s="8" t="s">
        <v>335</v>
      </c>
      <c r="U58" s="8" t="s">
        <v>265</v>
      </c>
      <c r="V58" s="8" t="s">
        <v>377</v>
      </c>
      <c r="W58" s="8">
        <v>10.0</v>
      </c>
      <c r="X58" s="8" t="s">
        <v>421</v>
      </c>
    </row>
    <row r="59">
      <c r="A59" s="38">
        <v>45183.72811582176</v>
      </c>
      <c r="B59" s="8" t="s">
        <v>422</v>
      </c>
      <c r="C59" s="8" t="s">
        <v>146</v>
      </c>
      <c r="D59" s="8" t="s">
        <v>258</v>
      </c>
      <c r="E59" s="8">
        <v>7.0</v>
      </c>
      <c r="F59" s="8" t="s">
        <v>259</v>
      </c>
      <c r="G59" s="8" t="s">
        <v>334</v>
      </c>
      <c r="H59" s="8">
        <v>5.0</v>
      </c>
      <c r="I59" s="8" t="s">
        <v>282</v>
      </c>
      <c r="J59" s="8">
        <v>0.0</v>
      </c>
      <c r="K59" s="8">
        <v>0.0</v>
      </c>
      <c r="L59" s="8">
        <v>0.0</v>
      </c>
      <c r="M59" s="8">
        <v>0.0</v>
      </c>
      <c r="N59" s="8">
        <v>1.0</v>
      </c>
      <c r="O59" s="8">
        <v>0.0</v>
      </c>
      <c r="P59" s="8" t="s">
        <v>261</v>
      </c>
      <c r="Q59" s="8" t="s">
        <v>262</v>
      </c>
      <c r="R59" s="8" t="s">
        <v>276</v>
      </c>
      <c r="S59" s="8" t="s">
        <v>299</v>
      </c>
      <c r="T59" s="8" t="s">
        <v>264</v>
      </c>
      <c r="U59" s="8" t="s">
        <v>265</v>
      </c>
      <c r="V59" s="8" t="s">
        <v>295</v>
      </c>
      <c r="W59" s="8">
        <v>4.0</v>
      </c>
      <c r="X59" s="8" t="s">
        <v>423</v>
      </c>
    </row>
    <row r="60">
      <c r="A60" s="38">
        <v>45183.72974248843</v>
      </c>
      <c r="B60" s="8" t="s">
        <v>422</v>
      </c>
      <c r="C60" s="8" t="s">
        <v>149</v>
      </c>
      <c r="D60" s="8" t="s">
        <v>258</v>
      </c>
      <c r="E60" s="8">
        <v>7.0</v>
      </c>
      <c r="F60" s="8" t="s">
        <v>259</v>
      </c>
      <c r="G60" s="8" t="s">
        <v>334</v>
      </c>
      <c r="H60" s="8">
        <v>30.0</v>
      </c>
      <c r="I60" s="8" t="s">
        <v>282</v>
      </c>
      <c r="J60" s="8">
        <v>2.0</v>
      </c>
      <c r="K60" s="8">
        <v>0.0</v>
      </c>
      <c r="L60" s="8">
        <v>0.0</v>
      </c>
      <c r="M60" s="8">
        <v>0.0</v>
      </c>
      <c r="N60" s="8">
        <v>1.0</v>
      </c>
      <c r="O60" s="8">
        <v>0.0</v>
      </c>
      <c r="P60" s="8" t="s">
        <v>261</v>
      </c>
      <c r="Q60" s="8" t="s">
        <v>262</v>
      </c>
      <c r="R60" s="8" t="s">
        <v>276</v>
      </c>
      <c r="S60" s="8" t="s">
        <v>299</v>
      </c>
      <c r="T60" s="8" t="s">
        <v>284</v>
      </c>
      <c r="U60" s="8" t="s">
        <v>265</v>
      </c>
      <c r="V60" s="8" t="s">
        <v>266</v>
      </c>
      <c r="W60" s="8">
        <v>1.0</v>
      </c>
      <c r="X60" s="8" t="s">
        <v>424</v>
      </c>
    </row>
    <row r="61">
      <c r="A61" s="38">
        <v>45185.796611666665</v>
      </c>
      <c r="B61" s="8" t="s">
        <v>425</v>
      </c>
      <c r="C61" s="8" t="s">
        <v>74</v>
      </c>
      <c r="D61" s="8" t="s">
        <v>258</v>
      </c>
      <c r="E61" s="8">
        <v>7.0</v>
      </c>
      <c r="F61" s="8" t="s">
        <v>259</v>
      </c>
      <c r="G61" s="8" t="s">
        <v>334</v>
      </c>
      <c r="H61" s="8">
        <v>30.0</v>
      </c>
      <c r="I61" s="8" t="s">
        <v>270</v>
      </c>
      <c r="J61" s="8">
        <v>1.0</v>
      </c>
      <c r="K61" s="8">
        <v>0.0</v>
      </c>
      <c r="L61" s="8">
        <v>0.0</v>
      </c>
      <c r="M61" s="8">
        <v>0.0</v>
      </c>
      <c r="N61" s="8">
        <v>0.0</v>
      </c>
      <c r="O61" s="8">
        <v>0.0</v>
      </c>
      <c r="P61" s="8" t="s">
        <v>261</v>
      </c>
      <c r="Q61" s="8" t="s">
        <v>262</v>
      </c>
      <c r="R61" s="8" t="s">
        <v>271</v>
      </c>
      <c r="S61" s="8" t="s">
        <v>299</v>
      </c>
      <c r="T61" s="8" t="s">
        <v>426</v>
      </c>
      <c r="U61" s="8" t="s">
        <v>277</v>
      </c>
      <c r="V61" s="8" t="s">
        <v>266</v>
      </c>
      <c r="W61" s="8">
        <v>1.0</v>
      </c>
      <c r="X61" s="8" t="s">
        <v>427</v>
      </c>
    </row>
    <row r="62">
      <c r="A62" s="38">
        <v>45196.73370643519</v>
      </c>
      <c r="B62" s="8" t="s">
        <v>401</v>
      </c>
      <c r="C62" s="8" t="s">
        <v>230</v>
      </c>
      <c r="D62" s="8" t="s">
        <v>360</v>
      </c>
      <c r="E62" s="8">
        <v>6.0</v>
      </c>
      <c r="F62" s="8" t="s">
        <v>311</v>
      </c>
      <c r="G62" s="8" t="s">
        <v>260</v>
      </c>
      <c r="H62" s="8">
        <v>50.0</v>
      </c>
      <c r="I62" s="8" t="s">
        <v>270</v>
      </c>
      <c r="J62" s="8">
        <v>2.0</v>
      </c>
      <c r="K62" s="8">
        <v>0.0</v>
      </c>
      <c r="L62" s="8">
        <v>0.0</v>
      </c>
      <c r="M62" s="8">
        <v>0.0</v>
      </c>
      <c r="N62" s="8">
        <v>2.0</v>
      </c>
      <c r="O62" s="8">
        <v>0.0</v>
      </c>
      <c r="P62" s="8" t="s">
        <v>261</v>
      </c>
      <c r="Q62" s="8" t="s">
        <v>262</v>
      </c>
      <c r="R62" s="8" t="s">
        <v>276</v>
      </c>
      <c r="S62" s="8" t="s">
        <v>299</v>
      </c>
      <c r="T62" s="8" t="s">
        <v>358</v>
      </c>
      <c r="U62" s="8" t="s">
        <v>265</v>
      </c>
      <c r="V62" s="8" t="s">
        <v>266</v>
      </c>
      <c r="W62" s="8">
        <v>1.0</v>
      </c>
      <c r="X62" s="8" t="s">
        <v>428</v>
      </c>
    </row>
    <row r="63">
      <c r="A63" s="38">
        <v>45198.50344298611</v>
      </c>
      <c r="B63" s="8" t="s">
        <v>429</v>
      </c>
      <c r="C63" s="8" t="s">
        <v>210</v>
      </c>
      <c r="D63" s="8" t="s">
        <v>258</v>
      </c>
      <c r="E63" s="8">
        <v>7.0</v>
      </c>
      <c r="F63" s="8" t="s">
        <v>430</v>
      </c>
      <c r="G63" s="8" t="s">
        <v>260</v>
      </c>
      <c r="H63" s="8">
        <v>5.0</v>
      </c>
      <c r="I63" s="8" t="s">
        <v>270</v>
      </c>
      <c r="J63" s="8">
        <v>1.0</v>
      </c>
      <c r="K63" s="8">
        <v>0.0</v>
      </c>
      <c r="L63" s="8">
        <v>0.0</v>
      </c>
      <c r="M63" s="8">
        <v>0.0</v>
      </c>
      <c r="N63" s="8">
        <v>0.0</v>
      </c>
      <c r="O63" s="8">
        <v>0.0</v>
      </c>
      <c r="P63" s="8" t="s">
        <v>261</v>
      </c>
      <c r="Q63" s="8" t="s">
        <v>262</v>
      </c>
      <c r="R63" s="8" t="s">
        <v>263</v>
      </c>
      <c r="S63" s="8" t="s">
        <v>299</v>
      </c>
      <c r="T63" s="8" t="s">
        <v>264</v>
      </c>
      <c r="U63" s="8" t="s">
        <v>265</v>
      </c>
      <c r="V63" s="8" t="s">
        <v>295</v>
      </c>
      <c r="W63" s="8">
        <v>3.0</v>
      </c>
      <c r="X63" s="8" t="s">
        <v>431</v>
      </c>
    </row>
    <row r="64">
      <c r="A64" s="38">
        <v>45198.55383296296</v>
      </c>
      <c r="B64" s="8" t="s">
        <v>429</v>
      </c>
      <c r="C64" s="8" t="s">
        <v>432</v>
      </c>
      <c r="D64" s="8" t="s">
        <v>258</v>
      </c>
      <c r="E64" s="8">
        <v>3.0</v>
      </c>
      <c r="F64" s="8" t="s">
        <v>259</v>
      </c>
      <c r="G64" s="8" t="s">
        <v>260</v>
      </c>
      <c r="H64" s="8">
        <v>0.5</v>
      </c>
      <c r="I64" s="8" t="s">
        <v>282</v>
      </c>
      <c r="J64" s="8">
        <v>1.0</v>
      </c>
      <c r="K64" s="8">
        <v>0.0</v>
      </c>
      <c r="L64" s="8">
        <v>0.0</v>
      </c>
      <c r="M64" s="8">
        <v>0.0</v>
      </c>
      <c r="N64" s="8">
        <v>0.0</v>
      </c>
      <c r="O64" s="8">
        <v>0.0</v>
      </c>
      <c r="P64" s="8" t="s">
        <v>261</v>
      </c>
      <c r="Q64" s="8" t="s">
        <v>262</v>
      </c>
      <c r="R64" s="8" t="s">
        <v>276</v>
      </c>
      <c r="S64" s="8" t="s">
        <v>299</v>
      </c>
      <c r="T64" s="8" t="s">
        <v>335</v>
      </c>
      <c r="U64" s="8" t="s">
        <v>277</v>
      </c>
      <c r="V64" s="8" t="s">
        <v>433</v>
      </c>
      <c r="W64" s="8">
        <v>5.0</v>
      </c>
      <c r="X64" s="8" t="s">
        <v>434</v>
      </c>
    </row>
  </sheetData>
  <drawing r:id="rId1"/>
</worksheet>
</file>