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pearson\Desktop\"/>
    </mc:Choice>
  </mc:AlternateContent>
  <xr:revisionPtr revIDLastSave="0" documentId="13_ncr:1_{B9C20A05-81A7-49EB-9214-73D99AF388A4}" xr6:coauthVersionLast="47" xr6:coauthVersionMax="47" xr10:uidLastSave="{00000000-0000-0000-0000-000000000000}"/>
  <bookViews>
    <workbookView xWindow="-110" yWindow="-110" windowWidth="19420" windowHeight="10420" xr2:uid="{D6030212-C862-480D-8969-D70BA07F9381}"/>
  </bookViews>
  <sheets>
    <sheet name="Insurance Policies" sheetId="1" r:id="rId1"/>
    <sheet name="Age &amp; Smoking Profits" sheetId="3" r:id="rId2"/>
    <sheet name="Gender Profits &amp; Costs" sheetId="5" r:id="rId3"/>
    <sheet name="Normal Distribution" sheetId="7" r:id="rId4"/>
    <sheet name="Age vs. Premium Reggressions" sheetId="11" r:id="rId5"/>
  </sheets>
  <definedNames>
    <definedName name="_xlcn.WorksheetConnection_InsurancePolicies.csv.xlsxTable3" hidden="1">Table3[]</definedName>
    <definedName name="_xlcn.WorksheetConnection_InsurancePolicies.csv.xlsxTable5" hidden="1">Table5[]</definedName>
  </definedNames>
  <calcPr calcId="191029"/>
  <pivotCaches>
    <pivotCache cacheId="0" r:id="rId6"/>
    <pivotCache cacheId="1" r:id="rId7"/>
    <pivotCache cacheId="2" r:id="rId8"/>
  </pivotCaches>
  <extLst>
    <ext xmlns:x15="http://schemas.microsoft.com/office/spreadsheetml/2010/11/main" uri="{FCE2AD5D-F65C-4FA6-A056-5C36A1767C68}">
      <x15:dataModel>
        <x15:modelTables>
          <x15:modelTable id="Table3" name="Table3" connection="WorksheetConnection_Insurance Policies.csv.xlsx!Table3"/>
          <x15:modelTable id="Table5" name="Table5" connection="WorksheetConnection_Insurance Policies.csv.xlsx!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6" i="1" l="1"/>
  <c r="S11" i="1"/>
  <c r="S12" i="1"/>
  <c r="R11" i="1"/>
  <c r="R12" i="1"/>
  <c r="Q11" i="1"/>
  <c r="Q480" i="1" s="1"/>
  <c r="Q12" i="1"/>
  <c r="Q8" i="1" a="1"/>
  <c r="Q8" i="1" s="1"/>
  <c r="U25" i="1"/>
  <c r="U26" i="1"/>
  <c r="U8" i="1" a="1"/>
  <c r="U8" i="1" s="1"/>
  <c r="Q6" i="1"/>
  <c r="Q24" i="1" s="1"/>
  <c r="S2" i="1"/>
  <c r="L2" i="1"/>
  <c r="T12" i="1" s="1"/>
  <c r="T25" i="1"/>
  <c r="T26" i="1"/>
  <c r="X8" i="1" a="1"/>
  <c r="X8" i="1" s="1"/>
  <c r="W8" i="1" a="1"/>
  <c r="W8" i="1" s="1"/>
  <c r="V8" i="1" a="1"/>
  <c r="V8" i="1" s="1"/>
  <c r="T8" i="1" a="1"/>
  <c r="T8" i="1" s="1"/>
  <c r="S8" i="1" a="1"/>
  <c r="S8" i="1" s="1"/>
  <c r="R8" i="1" a="1"/>
  <c r="R8" i="1" s="1"/>
  <c r="R6" i="1"/>
  <c r="Q26" i="1" s="1"/>
  <c r="R7" i="1"/>
  <c r="Q7" i="1"/>
  <c r="V6" i="1"/>
  <c r="V7" i="1"/>
  <c r="U6" i="1"/>
  <c r="U7" i="1"/>
  <c r="T6" i="1"/>
  <c r="T7" i="1"/>
  <c r="S6" i="1"/>
  <c r="S7" i="1"/>
  <c r="Y2" i="1"/>
  <c r="X2" i="1"/>
  <c r="W2" i="1"/>
  <c r="V2" i="1"/>
  <c r="U2" i="1"/>
  <c r="T2" i="1"/>
  <c r="R2" i="1"/>
  <c r="Q2" i="1"/>
  <c r="L462" i="1"/>
  <c r="L3" i="1"/>
  <c r="T11" i="1" s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Z2" i="1"/>
  <c r="AA2" i="1" s="1"/>
  <c r="Q473" i="1" l="1"/>
  <c r="Q465" i="1"/>
  <c r="Q457" i="1"/>
  <c r="Q449" i="1"/>
  <c r="Q441" i="1"/>
  <c r="Q433" i="1"/>
  <c r="Q425" i="1"/>
  <c r="Q417" i="1"/>
  <c r="Q409" i="1"/>
  <c r="Q401" i="1"/>
  <c r="Q393" i="1"/>
  <c r="Q385" i="1"/>
  <c r="Q377" i="1"/>
  <c r="Q369" i="1"/>
  <c r="Q361" i="1"/>
  <c r="Q353" i="1"/>
  <c r="Q345" i="1"/>
  <c r="Q337" i="1"/>
  <c r="Q329" i="1"/>
  <c r="Q321" i="1"/>
  <c r="Q313" i="1"/>
  <c r="Q305" i="1"/>
  <c r="Q297" i="1"/>
  <c r="Q289" i="1"/>
  <c r="Q281" i="1"/>
  <c r="Q273" i="1"/>
  <c r="Q265" i="1"/>
  <c r="Q257" i="1"/>
  <c r="Q249" i="1"/>
  <c r="Q241" i="1"/>
  <c r="Q233" i="1"/>
  <c r="Q225" i="1"/>
  <c r="Q217" i="1"/>
  <c r="Q209" i="1"/>
  <c r="Q201" i="1"/>
  <c r="Q193" i="1"/>
  <c r="Q185" i="1"/>
  <c r="Q177" i="1"/>
  <c r="Q169" i="1"/>
  <c r="Q161" i="1"/>
  <c r="Q153" i="1"/>
  <c r="Q145" i="1"/>
  <c r="Q137" i="1"/>
  <c r="Q129" i="1"/>
  <c r="Q121" i="1"/>
  <c r="Q113" i="1"/>
  <c r="Q105" i="1"/>
  <c r="Q97" i="1"/>
  <c r="Q89" i="1"/>
  <c r="Q81" i="1"/>
  <c r="Q73" i="1"/>
  <c r="Q65" i="1"/>
  <c r="Q57" i="1"/>
  <c r="Q49" i="1"/>
  <c r="Q41" i="1"/>
  <c r="Q33" i="1"/>
  <c r="Q25" i="1"/>
  <c r="Q472" i="1"/>
  <c r="Q464" i="1"/>
  <c r="Q456" i="1"/>
  <c r="Q448" i="1"/>
  <c r="Q440" i="1"/>
  <c r="Q432" i="1"/>
  <c r="Q424" i="1"/>
  <c r="Q416" i="1"/>
  <c r="Q408" i="1"/>
  <c r="Q400" i="1"/>
  <c r="Q392" i="1"/>
  <c r="Q384" i="1"/>
  <c r="Q376" i="1"/>
  <c r="Q368" i="1"/>
  <c r="Q360" i="1"/>
  <c r="Q352" i="1"/>
  <c r="Q344" i="1"/>
  <c r="Q336" i="1"/>
  <c r="Q328" i="1"/>
  <c r="Q320" i="1"/>
  <c r="Q312" i="1"/>
  <c r="Q304" i="1"/>
  <c r="Q296" i="1"/>
  <c r="Q288" i="1"/>
  <c r="Q280" i="1"/>
  <c r="Q272" i="1"/>
  <c r="Q264" i="1"/>
  <c r="Q256" i="1"/>
  <c r="Q248" i="1"/>
  <c r="Q240" i="1"/>
  <c r="Q232" i="1"/>
  <c r="Q224" i="1"/>
  <c r="Q216" i="1"/>
  <c r="Q208" i="1"/>
  <c r="Q200" i="1"/>
  <c r="Q192" i="1"/>
  <c r="Q184" i="1"/>
  <c r="Q176" i="1"/>
  <c r="Q168" i="1"/>
  <c r="Q160" i="1"/>
  <c r="Q152" i="1"/>
  <c r="Q144" i="1"/>
  <c r="Q136" i="1"/>
  <c r="Q128" i="1"/>
  <c r="Q120" i="1"/>
  <c r="Q112" i="1"/>
  <c r="Q104" i="1"/>
  <c r="Q96" i="1"/>
  <c r="Q88" i="1"/>
  <c r="Q80" i="1"/>
  <c r="Q72" i="1"/>
  <c r="Q64" i="1"/>
  <c r="Q56" i="1"/>
  <c r="Q48" i="1"/>
  <c r="Q40" i="1"/>
  <c r="Q32" i="1"/>
  <c r="Q479" i="1"/>
  <c r="Q471" i="1"/>
  <c r="Q463" i="1"/>
  <c r="Q455" i="1"/>
  <c r="Q447" i="1"/>
  <c r="Q439" i="1"/>
  <c r="Q431" i="1"/>
  <c r="Q423" i="1"/>
  <c r="Q415" i="1"/>
  <c r="Q407" i="1"/>
  <c r="Q399" i="1"/>
  <c r="Q391" i="1"/>
  <c r="Q383" i="1"/>
  <c r="Q375" i="1"/>
  <c r="Q367" i="1"/>
  <c r="Q359" i="1"/>
  <c r="Q351" i="1"/>
  <c r="Q343" i="1"/>
  <c r="Q335" i="1"/>
  <c r="Q327" i="1"/>
  <c r="Q319" i="1"/>
  <c r="Q311" i="1"/>
  <c r="Q303" i="1"/>
  <c r="Q295" i="1"/>
  <c r="Q287" i="1"/>
  <c r="Q279" i="1"/>
  <c r="Q271" i="1"/>
  <c r="Q263" i="1"/>
  <c r="Q255" i="1"/>
  <c r="Q247" i="1"/>
  <c r="Q239" i="1"/>
  <c r="Q231" i="1"/>
  <c r="Q223" i="1"/>
  <c r="Q215" i="1"/>
  <c r="Q207" i="1"/>
  <c r="Q199" i="1"/>
  <c r="Q191" i="1"/>
  <c r="Q183" i="1"/>
  <c r="Q175" i="1"/>
  <c r="Q167" i="1"/>
  <c r="Q159" i="1"/>
  <c r="Q151" i="1"/>
  <c r="Q143" i="1"/>
  <c r="Q135" i="1"/>
  <c r="Q127" i="1"/>
  <c r="Q119" i="1"/>
  <c r="Q111" i="1"/>
  <c r="Q103" i="1"/>
  <c r="Q95" i="1"/>
  <c r="Q87" i="1"/>
  <c r="Q79" i="1"/>
  <c r="Q71" i="1"/>
  <c r="Q63" i="1"/>
  <c r="Q55" i="1"/>
  <c r="Q47" i="1"/>
  <c r="Q39" i="1"/>
  <c r="Q31" i="1"/>
  <c r="Q23" i="1"/>
  <c r="Q478" i="1"/>
  <c r="Q470" i="1"/>
  <c r="Q462" i="1"/>
  <c r="Q454" i="1"/>
  <c r="Q446" i="1"/>
  <c r="Q438" i="1"/>
  <c r="Q430" i="1"/>
  <c r="Q422" i="1"/>
  <c r="Q414" i="1"/>
  <c r="Q406" i="1"/>
  <c r="Q398" i="1"/>
  <c r="Q390" i="1"/>
  <c r="Q382" i="1"/>
  <c r="Q374" i="1"/>
  <c r="Q366" i="1"/>
  <c r="Q358" i="1"/>
  <c r="Q350" i="1"/>
  <c r="Q342" i="1"/>
  <c r="Q334" i="1"/>
  <c r="Q326" i="1"/>
  <c r="Q318" i="1"/>
  <c r="Q310" i="1"/>
  <c r="Q302" i="1"/>
  <c r="Q294" i="1"/>
  <c r="Q286" i="1"/>
  <c r="Q278" i="1"/>
  <c r="Q270" i="1"/>
  <c r="Q262" i="1"/>
  <c r="Q254" i="1"/>
  <c r="Q246" i="1"/>
  <c r="Q238" i="1"/>
  <c r="Q230" i="1"/>
  <c r="Q222" i="1"/>
  <c r="Q214" i="1"/>
  <c r="Q206" i="1"/>
  <c r="Q198" i="1"/>
  <c r="Q190" i="1"/>
  <c r="Q182" i="1"/>
  <c r="Q174" i="1"/>
  <c r="Q166" i="1"/>
  <c r="Q158" i="1"/>
  <c r="Q150" i="1"/>
  <c r="Q142" i="1"/>
  <c r="Q134" i="1"/>
  <c r="Q126" i="1"/>
  <c r="Q118" i="1"/>
  <c r="Q110" i="1"/>
  <c r="Q102" i="1"/>
  <c r="Q94" i="1"/>
  <c r="Q86" i="1"/>
  <c r="Q78" i="1"/>
  <c r="Q70" i="1"/>
  <c r="Q62" i="1"/>
  <c r="Q54" i="1"/>
  <c r="Q46" i="1"/>
  <c r="Q38" i="1"/>
  <c r="Q30" i="1"/>
  <c r="Q22" i="1"/>
  <c r="Q477" i="1"/>
  <c r="Q469" i="1"/>
  <c r="Q461" i="1"/>
  <c r="Q453" i="1"/>
  <c r="Q445" i="1"/>
  <c r="Q437" i="1"/>
  <c r="Q429" i="1"/>
  <c r="Q421" i="1"/>
  <c r="Q413" i="1"/>
  <c r="Q405" i="1"/>
  <c r="Q397" i="1"/>
  <c r="Q389" i="1"/>
  <c r="Q381" i="1"/>
  <c r="Q373" i="1"/>
  <c r="Q365" i="1"/>
  <c r="Q357" i="1"/>
  <c r="Q349" i="1"/>
  <c r="Q341" i="1"/>
  <c r="Q333" i="1"/>
  <c r="Q325" i="1"/>
  <c r="Q317" i="1"/>
  <c r="Q309" i="1"/>
  <c r="Q301" i="1"/>
  <c r="Q293" i="1"/>
  <c r="Q285" i="1"/>
  <c r="Q277" i="1"/>
  <c r="Q269" i="1"/>
  <c r="Q261" i="1"/>
  <c r="Q253" i="1"/>
  <c r="Q245" i="1"/>
  <c r="Q237" i="1"/>
  <c r="Q229" i="1"/>
  <c r="Q221" i="1"/>
  <c r="Q213" i="1"/>
  <c r="Q205" i="1"/>
  <c r="Q197" i="1"/>
  <c r="Q189" i="1"/>
  <c r="Q181" i="1"/>
  <c r="Q173" i="1"/>
  <c r="Q165" i="1"/>
  <c r="Q157" i="1"/>
  <c r="Q149" i="1"/>
  <c r="Q141" i="1"/>
  <c r="Q133" i="1"/>
  <c r="Q125" i="1"/>
  <c r="Q117" i="1"/>
  <c r="Q109" i="1"/>
  <c r="Q101" i="1"/>
  <c r="Q93" i="1"/>
  <c r="Q85" i="1"/>
  <c r="Q77" i="1"/>
  <c r="Q69" i="1"/>
  <c r="Q61" i="1"/>
  <c r="Q53" i="1"/>
  <c r="Q45" i="1"/>
  <c r="Q37" i="1"/>
  <c r="Q29" i="1"/>
  <c r="Q21" i="1"/>
  <c r="Q476" i="1"/>
  <c r="Q468" i="1"/>
  <c r="Q460" i="1"/>
  <c r="Q452" i="1"/>
  <c r="Q444" i="1"/>
  <c r="Q436" i="1"/>
  <c r="Q428" i="1"/>
  <c r="Q420" i="1"/>
  <c r="Q412" i="1"/>
  <c r="Q404" i="1"/>
  <c r="Q396" i="1"/>
  <c r="Q388" i="1"/>
  <c r="Q380" i="1"/>
  <c r="Q372" i="1"/>
  <c r="Q364" i="1"/>
  <c r="Q356" i="1"/>
  <c r="Q348" i="1"/>
  <c r="Q340" i="1"/>
  <c r="Q332" i="1"/>
  <c r="Q324" i="1"/>
  <c r="Q316" i="1"/>
  <c r="Q308" i="1"/>
  <c r="Q300" i="1"/>
  <c r="Q292" i="1"/>
  <c r="Q284" i="1"/>
  <c r="Q276" i="1"/>
  <c r="Q268" i="1"/>
  <c r="Q260" i="1"/>
  <c r="Q252" i="1"/>
  <c r="Q244" i="1"/>
  <c r="Q236" i="1"/>
  <c r="Q228" i="1"/>
  <c r="Q220" i="1"/>
  <c r="Q212" i="1"/>
  <c r="Q204" i="1"/>
  <c r="Q196" i="1"/>
  <c r="Q188" i="1"/>
  <c r="Q180" i="1"/>
  <c r="Q172" i="1"/>
  <c r="Q164" i="1"/>
  <c r="Q156" i="1"/>
  <c r="Q148" i="1"/>
  <c r="Q140" i="1"/>
  <c r="Q132" i="1"/>
  <c r="Q124" i="1"/>
  <c r="Q116" i="1"/>
  <c r="Q108" i="1"/>
  <c r="Q100" i="1"/>
  <c r="Q92" i="1"/>
  <c r="Q84" i="1"/>
  <c r="Q76" i="1"/>
  <c r="Q68" i="1"/>
  <c r="Q60" i="1"/>
  <c r="Q52" i="1"/>
  <c r="Q44" i="1"/>
  <c r="Q36" i="1"/>
  <c r="Q28" i="1"/>
  <c r="Q20" i="1"/>
  <c r="Q475" i="1"/>
  <c r="Q467" i="1"/>
  <c r="Q459" i="1"/>
  <c r="Q451" i="1"/>
  <c r="Q443" i="1"/>
  <c r="Q435" i="1"/>
  <c r="Q427" i="1"/>
  <c r="Q419" i="1"/>
  <c r="Q411" i="1"/>
  <c r="Q403" i="1"/>
  <c r="Q395" i="1"/>
  <c r="Q387" i="1"/>
  <c r="Q379" i="1"/>
  <c r="Q371" i="1"/>
  <c r="Q363" i="1"/>
  <c r="Q355" i="1"/>
  <c r="Q347" i="1"/>
  <c r="Q339" i="1"/>
  <c r="Q331" i="1"/>
  <c r="Q323" i="1"/>
  <c r="Q315" i="1"/>
  <c r="Q307" i="1"/>
  <c r="Q299" i="1"/>
  <c r="Q291" i="1"/>
  <c r="Q283" i="1"/>
  <c r="Q275" i="1"/>
  <c r="Q267" i="1"/>
  <c r="Q259" i="1"/>
  <c r="Q251" i="1"/>
  <c r="Q243" i="1"/>
  <c r="Q235" i="1"/>
  <c r="Q227" i="1"/>
  <c r="Q219" i="1"/>
  <c r="Q211" i="1"/>
  <c r="Q203" i="1"/>
  <c r="Q195" i="1"/>
  <c r="Q187" i="1"/>
  <c r="Q179" i="1"/>
  <c r="Q171" i="1"/>
  <c r="Q163" i="1"/>
  <c r="Q155" i="1"/>
  <c r="Q147" i="1"/>
  <c r="Q139" i="1"/>
  <c r="Q131" i="1"/>
  <c r="Q123" i="1"/>
  <c r="Q115" i="1"/>
  <c r="Q107" i="1"/>
  <c r="Q99" i="1"/>
  <c r="Q91" i="1"/>
  <c r="Q83" i="1"/>
  <c r="Q75" i="1"/>
  <c r="Q67" i="1"/>
  <c r="Q59" i="1"/>
  <c r="Q51" i="1"/>
  <c r="Q43" i="1"/>
  <c r="Q35" i="1"/>
  <c r="Q27" i="1"/>
  <c r="Q474" i="1"/>
  <c r="Q466" i="1"/>
  <c r="Q458" i="1"/>
  <c r="Q450" i="1"/>
  <c r="Q442" i="1"/>
  <c r="Q434" i="1"/>
  <c r="Q426" i="1"/>
  <c r="Q418" i="1"/>
  <c r="Q410" i="1"/>
  <c r="Q402" i="1"/>
  <c r="Q394" i="1"/>
  <c r="Q386" i="1"/>
  <c r="Q378" i="1"/>
  <c r="Q370" i="1"/>
  <c r="Q362" i="1"/>
  <c r="Q354" i="1"/>
  <c r="Q346" i="1"/>
  <c r="Q338" i="1"/>
  <c r="Q330" i="1"/>
  <c r="Q322" i="1"/>
  <c r="Q314" i="1"/>
  <c r="Q306" i="1"/>
  <c r="Q298" i="1"/>
  <c r="Q290" i="1"/>
  <c r="Q282" i="1"/>
  <c r="Q274" i="1"/>
  <c r="Q266" i="1"/>
  <c r="Q258" i="1"/>
  <c r="Q250" i="1"/>
  <c r="Q242" i="1"/>
  <c r="Q234" i="1"/>
  <c r="Q226" i="1"/>
  <c r="Q218" i="1"/>
  <c r="Q210" i="1"/>
  <c r="Q202" i="1"/>
  <c r="Q194" i="1"/>
  <c r="Q186" i="1"/>
  <c r="Q178" i="1"/>
  <c r="Q170" i="1"/>
  <c r="Q162" i="1"/>
  <c r="Q154" i="1"/>
  <c r="Q146" i="1"/>
  <c r="Q138" i="1"/>
  <c r="Q130" i="1"/>
  <c r="Q122" i="1"/>
  <c r="Q114" i="1"/>
  <c r="Q106" i="1"/>
  <c r="Q98" i="1"/>
  <c r="Q90" i="1"/>
  <c r="Q82" i="1"/>
  <c r="Q74" i="1"/>
  <c r="Q66" i="1"/>
  <c r="Q58" i="1"/>
  <c r="Q50" i="1"/>
  <c r="Q42" i="1"/>
  <c r="Q34" i="1"/>
  <c r="V26" i="1"/>
  <c r="V25" i="1"/>
  <c r="W7" i="1"/>
  <c r="W6" i="1"/>
  <c r="X6" i="1"/>
  <c r="X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tc={3CEBE469-C96E-4A6C-BCC6-364502722116}</author>
    <author>tc={644BEE69-513D-4398-8FE3-07639A4BF1B8}</author>
  </authors>
  <commentList>
    <comment ref="P2" authorId="0" shapeId="0" xr:uid="{3CEBE469-C96E-4A6C-BCC6-364502722116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Policy ID to Search Customer Data.</t>
      </text>
    </comment>
    <comment ref="P15" authorId="1" shapeId="0" xr:uid="{644BEE69-513D-4398-8FE3-07639A4BF1B8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name find customer policy ID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tc={592A69F5-3F24-4427-ABBD-0B7A457FDC46}</author>
  </authors>
  <commentList>
    <comment ref="A3" authorId="0" shapeId="0" xr:uid="{592A69F5-3F24-4427-ABBD-0B7A457FDC46}">
      <text>
        <t>[Threaded comment]
Your version of Excel allows you to read this threaded comment; however, any edits to it will get removed if the file is opened in a newer version of Excel. Learn more: https://go.microsoft.com/fwlink/?linkid=870924
Comment:
    Enlarge graph to see all policy ids on the x-axis.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21E13A-3B65-489E-B2C2-04CCAD7CD5F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F4016EF-FEA2-4C5C-8359-A11E622C1AC9}" name="WorksheetConnection_Insurance Policies.csv.xlsx!Table3" type="102" refreshedVersion="8" minRefreshableVersion="5">
    <extLst>
      <ext xmlns:x15="http://schemas.microsoft.com/office/spreadsheetml/2010/11/main" uri="{DE250136-89BD-433C-8126-D09CA5730AF9}">
        <x15:connection id="Table3" autoDelete="1">
          <x15:rangePr sourceName="_xlcn.WorksheetConnection_InsurancePolicies.csv.xlsxTable3"/>
        </x15:connection>
      </ext>
    </extLst>
  </connection>
  <connection id="3" xr16:uid="{FB61AB6C-3D0E-42DF-A658-F35989604DD8}" name="WorksheetConnection_Insurance Policies.csv.xlsx!Table5" type="102" refreshedVersion="8" minRefreshableVersion="5">
    <extLst>
      <ext xmlns:x15="http://schemas.microsoft.com/office/spreadsheetml/2010/11/main" uri="{DE250136-89BD-433C-8126-D09CA5730AF9}">
        <x15:connection id="Table5">
          <x15:rangePr sourceName="_xlcn.WorksheetConnection_InsurancePolicies.csv.xlsxTable5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<sst xmlns="http://schemas.openxmlformats.org/spreadsheetml/2006/main" count="3333" uniqueCount="1002">
  <si>
    <t>Policy_ID</t>
  </si>
  <si>
    <t>Name</t>
  </si>
  <si>
    <t>Age</t>
  </si>
  <si>
    <t>Gender</t>
  </si>
  <si>
    <t>Smoker</t>
  </si>
  <si>
    <t>Premium</t>
  </si>
  <si>
    <t>POL100000</t>
  </si>
  <si>
    <t>John Shannon</t>
  </si>
  <si>
    <t>Other</t>
  </si>
  <si>
    <t>Health</t>
  </si>
  <si>
    <t>POL100001</t>
  </si>
  <si>
    <t>Laurie Bruce</t>
  </si>
  <si>
    <t>Female</t>
  </si>
  <si>
    <t>Disability</t>
  </si>
  <si>
    <t>POL100002</t>
  </si>
  <si>
    <t>Jill Smith</t>
  </si>
  <si>
    <t>Male</t>
  </si>
  <si>
    <t>Non-Smoker</t>
  </si>
  <si>
    <t>POL100003</t>
  </si>
  <si>
    <t>Jesse Browning</t>
  </si>
  <si>
    <t>Life</t>
  </si>
  <si>
    <t>POL100004</t>
  </si>
  <si>
    <t>Karen Sexton</t>
  </si>
  <si>
    <t>POL100005</t>
  </si>
  <si>
    <t>Bobby Lewis</t>
  </si>
  <si>
    <t>Auto</t>
  </si>
  <si>
    <t>POL100006</t>
  </si>
  <si>
    <t>Sean Andrade</t>
  </si>
  <si>
    <t>POL100007</t>
  </si>
  <si>
    <t>Mary Baker</t>
  </si>
  <si>
    <t>POL100008</t>
  </si>
  <si>
    <t>Stacey Hall MD</t>
  </si>
  <si>
    <t>POL100009</t>
  </si>
  <si>
    <t>Nicole Scott</t>
  </si>
  <si>
    <t>POL100010</t>
  </si>
  <si>
    <t>Nicole Crawford</t>
  </si>
  <si>
    <t>POL100011</t>
  </si>
  <si>
    <t>Gina Conrad PhD</t>
  </si>
  <si>
    <t>POL100012</t>
  </si>
  <si>
    <t>Connie Johnson</t>
  </si>
  <si>
    <t>POL100013</t>
  </si>
  <si>
    <t>Samuel Douglas</t>
  </si>
  <si>
    <t>POL100014</t>
  </si>
  <si>
    <t>Autumn Hayden</t>
  </si>
  <si>
    <t>Home</t>
  </si>
  <si>
    <t>POL100015</t>
  </si>
  <si>
    <t>Jesus Brooks</t>
  </si>
  <si>
    <t>POL100016</t>
  </si>
  <si>
    <t>Dana Mccormick</t>
  </si>
  <si>
    <t>POL100017</t>
  </si>
  <si>
    <t>Dustin Terrell</t>
  </si>
  <si>
    <t>POL100018</t>
  </si>
  <si>
    <t>John Anderson</t>
  </si>
  <si>
    <t>POL100019</t>
  </si>
  <si>
    <t>Carl Keith</t>
  </si>
  <si>
    <t>POL100020</t>
  </si>
  <si>
    <t>Melissa Morton</t>
  </si>
  <si>
    <t>POL100021</t>
  </si>
  <si>
    <t>Nathan Richardson</t>
  </si>
  <si>
    <t>POL100022</t>
  </si>
  <si>
    <t>Douglas Black</t>
  </si>
  <si>
    <t>POL100023</t>
  </si>
  <si>
    <t>Danielle Clark</t>
  </si>
  <si>
    <t>POL100024</t>
  </si>
  <si>
    <t>Ruben Wells</t>
  </si>
  <si>
    <t>POL100025</t>
  </si>
  <si>
    <t>Mrs. Stephanie Meadows</t>
  </si>
  <si>
    <t>POL100026</t>
  </si>
  <si>
    <t>Billy Watts</t>
  </si>
  <si>
    <t>POL100027</t>
  </si>
  <si>
    <t>Lori Mcdaniel</t>
  </si>
  <si>
    <t>POL100028</t>
  </si>
  <si>
    <t>Ms. Kathryn Johnson</t>
  </si>
  <si>
    <t>POL100029</t>
  </si>
  <si>
    <t>Robert Ballard</t>
  </si>
  <si>
    <t>POL100030</t>
  </si>
  <si>
    <t>Nicholas Young</t>
  </si>
  <si>
    <t>POL100031</t>
  </si>
  <si>
    <t>Dana Brown</t>
  </si>
  <si>
    <t>POL100032</t>
  </si>
  <si>
    <t>Stephanie Davidson</t>
  </si>
  <si>
    <t>POL100033</t>
  </si>
  <si>
    <t>Adriana Jefferson</t>
  </si>
  <si>
    <t>POL100034</t>
  </si>
  <si>
    <t>Michael Lamb</t>
  </si>
  <si>
    <t>POL100035</t>
  </si>
  <si>
    <t>David Humphrey</t>
  </si>
  <si>
    <t>POL100036</t>
  </si>
  <si>
    <t>Robert Smith</t>
  </si>
  <si>
    <t>POL100037</t>
  </si>
  <si>
    <t>Tammy Cline</t>
  </si>
  <si>
    <t>POL100038</t>
  </si>
  <si>
    <t>Joe Owens</t>
  </si>
  <si>
    <t>POL100039</t>
  </si>
  <si>
    <t>Thomas Moore</t>
  </si>
  <si>
    <t>POL100040</t>
  </si>
  <si>
    <t>David Rice</t>
  </si>
  <si>
    <t>POL100041</t>
  </si>
  <si>
    <t>Jill Reed</t>
  </si>
  <si>
    <t>POL100042</t>
  </si>
  <si>
    <t>Joseph Johnson</t>
  </si>
  <si>
    <t>POL100043</t>
  </si>
  <si>
    <t>Lauren Stevens</t>
  </si>
  <si>
    <t>POL100044</t>
  </si>
  <si>
    <t>George Thornton</t>
  </si>
  <si>
    <t>POL100045</t>
  </si>
  <si>
    <t>Kristin Mccormick</t>
  </si>
  <si>
    <t>POL100046</t>
  </si>
  <si>
    <t>Chad Anderson DDS</t>
  </si>
  <si>
    <t>POL100047</t>
  </si>
  <si>
    <t>Leslie Melendez</t>
  </si>
  <si>
    <t>POL100048</t>
  </si>
  <si>
    <t>James Higgins</t>
  </si>
  <si>
    <t>POL100049</t>
  </si>
  <si>
    <t>Kevin Rivera</t>
  </si>
  <si>
    <t>POL100050</t>
  </si>
  <si>
    <t>Jonathan Krause</t>
  </si>
  <si>
    <t>POL100051</t>
  </si>
  <si>
    <t>Natalie Peterson</t>
  </si>
  <si>
    <t>POL100052</t>
  </si>
  <si>
    <t>Mrs. Pamela Larson DVM</t>
  </si>
  <si>
    <t>POL100053</t>
  </si>
  <si>
    <t>Jason Thomas</t>
  </si>
  <si>
    <t>POL100054</t>
  </si>
  <si>
    <t>Jeff Bowman</t>
  </si>
  <si>
    <t>POL100055</t>
  </si>
  <si>
    <t>Cheryl Smith</t>
  </si>
  <si>
    <t>POL100056</t>
  </si>
  <si>
    <t>Diane Nichols</t>
  </si>
  <si>
    <t>POL100057</t>
  </si>
  <si>
    <t>Vincent Gonzalez</t>
  </si>
  <si>
    <t>POL100058</t>
  </si>
  <si>
    <t>Brittany Mitchell</t>
  </si>
  <si>
    <t>POL100059</t>
  </si>
  <si>
    <t>Anthony Huber</t>
  </si>
  <si>
    <t>POL100060</t>
  </si>
  <si>
    <t>Michael Lewis</t>
  </si>
  <si>
    <t>POL100061</t>
  </si>
  <si>
    <t>John Jensen</t>
  </si>
  <si>
    <t>POL100062</t>
  </si>
  <si>
    <t>Jeffery Jackson</t>
  </si>
  <si>
    <t>POL100063</t>
  </si>
  <si>
    <t>Mary Suarez</t>
  </si>
  <si>
    <t>POL100064</t>
  </si>
  <si>
    <t>Kirsten Klein</t>
  </si>
  <si>
    <t>POL100065</t>
  </si>
  <si>
    <t>Katie Baker</t>
  </si>
  <si>
    <t>POL100066</t>
  </si>
  <si>
    <t>Crystal Hall</t>
  </si>
  <si>
    <t>POL100067</t>
  </si>
  <si>
    <t>Nancy Lindsey</t>
  </si>
  <si>
    <t>POL100068</t>
  </si>
  <si>
    <t>Justin Jordan</t>
  </si>
  <si>
    <t>POL100069</t>
  </si>
  <si>
    <t>James Jacobson</t>
  </si>
  <si>
    <t>POL100070</t>
  </si>
  <si>
    <t>Rachel Santos</t>
  </si>
  <si>
    <t>POL100071</t>
  </si>
  <si>
    <t>Charles Long</t>
  </si>
  <si>
    <t>POL100072</t>
  </si>
  <si>
    <t>Jose Morse</t>
  </si>
  <si>
    <t>POL100073</t>
  </si>
  <si>
    <t>Nicole Barber</t>
  </si>
  <si>
    <t>POL100074</t>
  </si>
  <si>
    <t>Robert Wallace</t>
  </si>
  <si>
    <t>POL100075</t>
  </si>
  <si>
    <t>Kendra Clark</t>
  </si>
  <si>
    <t>POL100076</t>
  </si>
  <si>
    <t>Melanie Terry</t>
  </si>
  <si>
    <t>POL100077</t>
  </si>
  <si>
    <t>Margaret Brown</t>
  </si>
  <si>
    <t>POL100078</t>
  </si>
  <si>
    <t>Amy Mclaughlin</t>
  </si>
  <si>
    <t>POL100079</t>
  </si>
  <si>
    <t>Joseph Cardenas</t>
  </si>
  <si>
    <t>POL100080</t>
  </si>
  <si>
    <t>Brandon Hill</t>
  </si>
  <si>
    <t>POL100081</t>
  </si>
  <si>
    <t>Alice Kelley</t>
  </si>
  <si>
    <t>POL100082</t>
  </si>
  <si>
    <t>Jared Marquez</t>
  </si>
  <si>
    <t>POL100083</t>
  </si>
  <si>
    <t>James Hopkins</t>
  </si>
  <si>
    <t>POL100084</t>
  </si>
  <si>
    <t>Brian Green</t>
  </si>
  <si>
    <t>POL100085</t>
  </si>
  <si>
    <t>Victoria Smith</t>
  </si>
  <si>
    <t>POL100086</t>
  </si>
  <si>
    <t>Elizabeth Sexton</t>
  </si>
  <si>
    <t>POL100087</t>
  </si>
  <si>
    <t>Debra King</t>
  </si>
  <si>
    <t>POL100088</t>
  </si>
  <si>
    <t>Debra Carr</t>
  </si>
  <si>
    <t>POL100089</t>
  </si>
  <si>
    <t>Caroline Kelly</t>
  </si>
  <si>
    <t>POL100090</t>
  </si>
  <si>
    <t>Christopher Perez</t>
  </si>
  <si>
    <t>POL100091</t>
  </si>
  <si>
    <t>Valerie Flores</t>
  </si>
  <si>
    <t>POL100092</t>
  </si>
  <si>
    <t>Louis Carter</t>
  </si>
  <si>
    <t>POL100093</t>
  </si>
  <si>
    <t>Jessica Jacobson</t>
  </si>
  <si>
    <t>POL100094</t>
  </si>
  <si>
    <t>Todd Petersen</t>
  </si>
  <si>
    <t>POL100095</t>
  </si>
  <si>
    <t>Erica Perez</t>
  </si>
  <si>
    <t>POL100096</t>
  </si>
  <si>
    <t>Christina Payne</t>
  </si>
  <si>
    <t>POL100097</t>
  </si>
  <si>
    <t>Dr. Nicholas Peterson</t>
  </si>
  <si>
    <t>POL100098</t>
  </si>
  <si>
    <t>Beverly Carter</t>
  </si>
  <si>
    <t>POL100099</t>
  </si>
  <si>
    <t>Sheila Carroll</t>
  </si>
  <si>
    <t>POL100100</t>
  </si>
  <si>
    <t>Jeffrey Perez</t>
  </si>
  <si>
    <t>POL100101</t>
  </si>
  <si>
    <t>Jamie Kirk</t>
  </si>
  <si>
    <t>POL100102</t>
  </si>
  <si>
    <t>Destiny Macias</t>
  </si>
  <si>
    <t>POL100103</t>
  </si>
  <si>
    <t>Paul Jackson</t>
  </si>
  <si>
    <t>POL100104</t>
  </si>
  <si>
    <t>Mrs. Kathleen Smith</t>
  </si>
  <si>
    <t>POL100105</t>
  </si>
  <si>
    <t>Robert Nguyen</t>
  </si>
  <si>
    <t>POL100106</t>
  </si>
  <si>
    <t>Aaron Brown</t>
  </si>
  <si>
    <t>POL100107</t>
  </si>
  <si>
    <t>Mrs. Denise Browning</t>
  </si>
  <si>
    <t>POL100108</t>
  </si>
  <si>
    <t>Christopher Welch</t>
  </si>
  <si>
    <t>POL100109</t>
  </si>
  <si>
    <t>Kathryn Ford</t>
  </si>
  <si>
    <t>POL100110</t>
  </si>
  <si>
    <t>Jason Campbell</t>
  </si>
  <si>
    <t>POL100111</t>
  </si>
  <si>
    <t>Alison Black</t>
  </si>
  <si>
    <t>POL100112</t>
  </si>
  <si>
    <t>Jessica Murray</t>
  </si>
  <si>
    <t>POL100113</t>
  </si>
  <si>
    <t>Kendra Scott</t>
  </si>
  <si>
    <t>POL100114</t>
  </si>
  <si>
    <t>Nathaniel Gomez</t>
  </si>
  <si>
    <t>POL100115</t>
  </si>
  <si>
    <t>Christopher Ford</t>
  </si>
  <si>
    <t>POL100116</t>
  </si>
  <si>
    <t>Kenneth Austin</t>
  </si>
  <si>
    <t>POL100117</t>
  </si>
  <si>
    <t>Johnny Patrick</t>
  </si>
  <si>
    <t>POL100118</t>
  </si>
  <si>
    <t>Michelle Scott</t>
  </si>
  <si>
    <t>POL100119</t>
  </si>
  <si>
    <t>Lisa Burton</t>
  </si>
  <si>
    <t>POL100120</t>
  </si>
  <si>
    <t>Andrew Jones</t>
  </si>
  <si>
    <t>POL100121</t>
  </si>
  <si>
    <t>Julia Adams</t>
  </si>
  <si>
    <t>POL100122</t>
  </si>
  <si>
    <t>Theresa Carter</t>
  </si>
  <si>
    <t>POL100123</t>
  </si>
  <si>
    <t>Christopher Kelley</t>
  </si>
  <si>
    <t>POL100124</t>
  </si>
  <si>
    <t>Clifford Cruz</t>
  </si>
  <si>
    <t>POL100125</t>
  </si>
  <si>
    <t>Jesus Estrada</t>
  </si>
  <si>
    <t>POL100126</t>
  </si>
  <si>
    <t>Jean Holmes</t>
  </si>
  <si>
    <t>POL100127</t>
  </si>
  <si>
    <t>Kathryn Moore MD</t>
  </si>
  <si>
    <t>POL100128</t>
  </si>
  <si>
    <t>Christopher Harris</t>
  </si>
  <si>
    <t>POL100129</t>
  </si>
  <si>
    <t>Kimberly Hendrix</t>
  </si>
  <si>
    <t>POL100130</t>
  </si>
  <si>
    <t>Gloria King</t>
  </si>
  <si>
    <t>POL100131</t>
  </si>
  <si>
    <t>Mary Hernandez</t>
  </si>
  <si>
    <t>POL100132</t>
  </si>
  <si>
    <t>Emma King</t>
  </si>
  <si>
    <t>POL100133</t>
  </si>
  <si>
    <t>Elizabeth Rowe</t>
  </si>
  <si>
    <t>POL100134</t>
  </si>
  <si>
    <t>Victoria Hopkins</t>
  </si>
  <si>
    <t>POL100135</t>
  </si>
  <si>
    <t>Elizabeth Contreras</t>
  </si>
  <si>
    <t>POL100136</t>
  </si>
  <si>
    <t>Cameron Shepherd</t>
  </si>
  <si>
    <t>POL100137</t>
  </si>
  <si>
    <t>Mr. Jacob Yu Jr.</t>
  </si>
  <si>
    <t>POL100138</t>
  </si>
  <si>
    <t>Rachel Munoz</t>
  </si>
  <si>
    <t>POL100139</t>
  </si>
  <si>
    <t>Michael Munoz</t>
  </si>
  <si>
    <t>POL100140</t>
  </si>
  <si>
    <t>Tamara Sanders</t>
  </si>
  <si>
    <t>POL100141</t>
  </si>
  <si>
    <t>Chase Smith</t>
  </si>
  <si>
    <t>POL100142</t>
  </si>
  <si>
    <t>Alicia Garcia</t>
  </si>
  <si>
    <t>POL100143</t>
  </si>
  <si>
    <t>Joseph Martinez</t>
  </si>
  <si>
    <t>POL100144</t>
  </si>
  <si>
    <t>Caleb Mack</t>
  </si>
  <si>
    <t>POL100145</t>
  </si>
  <si>
    <t>Megan Shaffer DVM</t>
  </si>
  <si>
    <t>POL100146</t>
  </si>
  <si>
    <t>Randall Reid</t>
  </si>
  <si>
    <t>POL100147</t>
  </si>
  <si>
    <t>Andrew Herrera</t>
  </si>
  <si>
    <t>POL100148</t>
  </si>
  <si>
    <t>Madeline Bryant</t>
  </si>
  <si>
    <t>POL100149</t>
  </si>
  <si>
    <t>Erin Young</t>
  </si>
  <si>
    <t>POL100150</t>
  </si>
  <si>
    <t>Tonya Camacho</t>
  </si>
  <si>
    <t>POL100151</t>
  </si>
  <si>
    <t>Joshua Griffin</t>
  </si>
  <si>
    <t>POL100152</t>
  </si>
  <si>
    <t>Robert Hamilton</t>
  </si>
  <si>
    <t>POL100153</t>
  </si>
  <si>
    <t>Ruth Huff</t>
  </si>
  <si>
    <t>POL100154</t>
  </si>
  <si>
    <t>Eric Bradford</t>
  </si>
  <si>
    <t>POL100155</t>
  </si>
  <si>
    <t>Jeffrey Atkins</t>
  </si>
  <si>
    <t>POL100156</t>
  </si>
  <si>
    <t>Stephen Jones</t>
  </si>
  <si>
    <t>POL100157</t>
  </si>
  <si>
    <t>Taylor Cummings</t>
  </si>
  <si>
    <t>POL100158</t>
  </si>
  <si>
    <t>David Ayers</t>
  </si>
  <si>
    <t>POL100159</t>
  </si>
  <si>
    <t>Michael Robbins</t>
  </si>
  <si>
    <t>POL100160</t>
  </si>
  <si>
    <t>Kristen Bryant</t>
  </si>
  <si>
    <t>POL100161</t>
  </si>
  <si>
    <t>Brianna Silva</t>
  </si>
  <si>
    <t>POL100162</t>
  </si>
  <si>
    <t>Adam Arnold</t>
  </si>
  <si>
    <t>POL100163</t>
  </si>
  <si>
    <t>Christian Murray</t>
  </si>
  <si>
    <t>POL100164</t>
  </si>
  <si>
    <t>Tina Jones</t>
  </si>
  <si>
    <t>POL100165</t>
  </si>
  <si>
    <t>Matthew Wells</t>
  </si>
  <si>
    <t>POL100166</t>
  </si>
  <si>
    <t>Wendy Hill</t>
  </si>
  <si>
    <t>POL100167</t>
  </si>
  <si>
    <t>Patrick Willis</t>
  </si>
  <si>
    <t>POL100168</t>
  </si>
  <si>
    <t>Dakota Peterson</t>
  </si>
  <si>
    <t>POL100169</t>
  </si>
  <si>
    <t>Adam Martinez</t>
  </si>
  <si>
    <t>POL100170</t>
  </si>
  <si>
    <t>Jacqueline Calhoun</t>
  </si>
  <si>
    <t>POL100171</t>
  </si>
  <si>
    <t>Kyle Jones</t>
  </si>
  <si>
    <t>POL100172</t>
  </si>
  <si>
    <t>Cory Herring</t>
  </si>
  <si>
    <t>POL100173</t>
  </si>
  <si>
    <t>Kelly Marquez</t>
  </si>
  <si>
    <t>POL100174</t>
  </si>
  <si>
    <t>Ryan Miller</t>
  </si>
  <si>
    <t>POL100175</t>
  </si>
  <si>
    <t>Mark Reed</t>
  </si>
  <si>
    <t>POL100176</t>
  </si>
  <si>
    <t>Cheryl Carey</t>
  </si>
  <si>
    <t>POL100177</t>
  </si>
  <si>
    <t>Aaron Hall</t>
  </si>
  <si>
    <t>POL100178</t>
  </si>
  <si>
    <t>James Taylor</t>
  </si>
  <si>
    <t>POL100179</t>
  </si>
  <si>
    <t>Terri Lopez</t>
  </si>
  <si>
    <t>POL100180</t>
  </si>
  <si>
    <t>Sherri Green</t>
  </si>
  <si>
    <t>POL100181</t>
  </si>
  <si>
    <t>Elizabeth Carson</t>
  </si>
  <si>
    <t>POL100182</t>
  </si>
  <si>
    <t>Vincent Kaufman</t>
  </si>
  <si>
    <t>POL100183</t>
  </si>
  <si>
    <t>Dawn Williams</t>
  </si>
  <si>
    <t>POL100184</t>
  </si>
  <si>
    <t>Amber Hall</t>
  </si>
  <si>
    <t>POL100185</t>
  </si>
  <si>
    <t>Sarah Benson</t>
  </si>
  <si>
    <t>POL100186</t>
  </si>
  <si>
    <t>Michael Medina</t>
  </si>
  <si>
    <t>POL100187</t>
  </si>
  <si>
    <t>Rebecca Duncan</t>
  </si>
  <si>
    <t>POL100188</t>
  </si>
  <si>
    <t>Edward Black</t>
  </si>
  <si>
    <t>POL100189</t>
  </si>
  <si>
    <t>Eddie Hughes</t>
  </si>
  <si>
    <t>POL100190</t>
  </si>
  <si>
    <t>Lauren Burns</t>
  </si>
  <si>
    <t>POL100191</t>
  </si>
  <si>
    <t>Christina Mann</t>
  </si>
  <si>
    <t>POL100192</t>
  </si>
  <si>
    <t>Lindsay Roberts</t>
  </si>
  <si>
    <t>POL100193</t>
  </si>
  <si>
    <t>Melissa Hunt</t>
  </si>
  <si>
    <t>POL100194</t>
  </si>
  <si>
    <t>Steven Sanders Jr.</t>
  </si>
  <si>
    <t>POL100195</t>
  </si>
  <si>
    <t>Anthony Stevens</t>
  </si>
  <si>
    <t>POL100196</t>
  </si>
  <si>
    <t>Brittany Coleman</t>
  </si>
  <si>
    <t>POL100197</t>
  </si>
  <si>
    <t>Rebecca Mckenzie</t>
  </si>
  <si>
    <t>POL100198</t>
  </si>
  <si>
    <t>Megan Ellison</t>
  </si>
  <si>
    <t>POL100199</t>
  </si>
  <si>
    <t>Ashley Hodges</t>
  </si>
  <si>
    <t>POL100200</t>
  </si>
  <si>
    <t>Juan Roberts</t>
  </si>
  <si>
    <t>POL100201</t>
  </si>
  <si>
    <t>Matthew Lester</t>
  </si>
  <si>
    <t>POL100202</t>
  </si>
  <si>
    <t>Kathryn Gordon</t>
  </si>
  <si>
    <t>POL100203</t>
  </si>
  <si>
    <t>Anthony Deleon</t>
  </si>
  <si>
    <t>POL100204</t>
  </si>
  <si>
    <t>Jason Moore</t>
  </si>
  <si>
    <t>POL100205</t>
  </si>
  <si>
    <t>Felicia Garner</t>
  </si>
  <si>
    <t>POL100206</t>
  </si>
  <si>
    <t>Lisa Underwood</t>
  </si>
  <si>
    <t>POL100207</t>
  </si>
  <si>
    <t>Brenda Frazier</t>
  </si>
  <si>
    <t>POL100208</t>
  </si>
  <si>
    <t>Brittany Lewis</t>
  </si>
  <si>
    <t>POL100209</t>
  </si>
  <si>
    <t>Micheal Gutierrez</t>
  </si>
  <si>
    <t>POL100210</t>
  </si>
  <si>
    <t>William Chapman</t>
  </si>
  <si>
    <t>POL100211</t>
  </si>
  <si>
    <t>Lori Olson</t>
  </si>
  <si>
    <t>POL100212</t>
  </si>
  <si>
    <t>Martin Cox</t>
  </si>
  <si>
    <t>POL100213</t>
  </si>
  <si>
    <t>Tony Gonzalez</t>
  </si>
  <si>
    <t>POL100214</t>
  </si>
  <si>
    <t>Daniel Rogers</t>
  </si>
  <si>
    <t>POL100215</t>
  </si>
  <si>
    <t>Taylor Morgan</t>
  </si>
  <si>
    <t>POL100216</t>
  </si>
  <si>
    <t>Dawn Gould</t>
  </si>
  <si>
    <t>POL100217</t>
  </si>
  <si>
    <t>Emily Stevens</t>
  </si>
  <si>
    <t>POL100218</t>
  </si>
  <si>
    <t>Jennifer Miller</t>
  </si>
  <si>
    <t>POL100219</t>
  </si>
  <si>
    <t>Jacob Carlson</t>
  </si>
  <si>
    <t>POL100220</t>
  </si>
  <si>
    <t>Dr. Patricia Hebert</t>
  </si>
  <si>
    <t>POL100221</t>
  </si>
  <si>
    <t>Chad Johnson</t>
  </si>
  <si>
    <t>POL100222</t>
  </si>
  <si>
    <t>Elizabeth Miller</t>
  </si>
  <si>
    <t>POL100223</t>
  </si>
  <si>
    <t>Mrs. Kristen Henry</t>
  </si>
  <si>
    <t>POL100224</t>
  </si>
  <si>
    <t>Robert Tucker</t>
  </si>
  <si>
    <t>POL100225</t>
  </si>
  <si>
    <t>Judy Davis</t>
  </si>
  <si>
    <t>POL100226</t>
  </si>
  <si>
    <t>Melissa Rogers</t>
  </si>
  <si>
    <t>POL100227</t>
  </si>
  <si>
    <t>Christopher Alvarez</t>
  </si>
  <si>
    <t>POL100228</t>
  </si>
  <si>
    <t>Nancy Rodriguez</t>
  </si>
  <si>
    <t>POL100229</t>
  </si>
  <si>
    <t>Emily Morris</t>
  </si>
  <si>
    <t>POL100230</t>
  </si>
  <si>
    <t>Lauren Morris</t>
  </si>
  <si>
    <t>POL100231</t>
  </si>
  <si>
    <t>Michael Rollins</t>
  </si>
  <si>
    <t>POL100232</t>
  </si>
  <si>
    <t>Hannah Scott</t>
  </si>
  <si>
    <t>POL100233</t>
  </si>
  <si>
    <t>Julie Tran</t>
  </si>
  <si>
    <t>POL100234</t>
  </si>
  <si>
    <t>Daniel Fowler</t>
  </si>
  <si>
    <t>POL100235</t>
  </si>
  <si>
    <t>Theresa Harris</t>
  </si>
  <si>
    <t>POL100236</t>
  </si>
  <si>
    <t>Jennifer Morgan</t>
  </si>
  <si>
    <t>POL100237</t>
  </si>
  <si>
    <t>Sheila Perez</t>
  </si>
  <si>
    <t>POL100238</t>
  </si>
  <si>
    <t>Joseph Morrow</t>
  </si>
  <si>
    <t>POL100239</t>
  </si>
  <si>
    <t>Francisco Fitzgerald</t>
  </si>
  <si>
    <t>POL100240</t>
  </si>
  <si>
    <t>Ashlee Gutierrez</t>
  </si>
  <si>
    <t>POL100241</t>
  </si>
  <si>
    <t>Brad Avery DDS</t>
  </si>
  <si>
    <t>POL100242</t>
  </si>
  <si>
    <t>Kevin Edwards</t>
  </si>
  <si>
    <t>POL100243</t>
  </si>
  <si>
    <t>Lisa Reilly</t>
  </si>
  <si>
    <t>POL100244</t>
  </si>
  <si>
    <t>Cindy Schneider</t>
  </si>
  <si>
    <t>POL100245</t>
  </si>
  <si>
    <t>Laurie Warner</t>
  </si>
  <si>
    <t>POL100246</t>
  </si>
  <si>
    <t>Christopher Lozano</t>
  </si>
  <si>
    <t>POL100247</t>
  </si>
  <si>
    <t>Elizabeth Scott</t>
  </si>
  <si>
    <t>POL100248</t>
  </si>
  <si>
    <t>Pedro Howard</t>
  </si>
  <si>
    <t>POL100249</t>
  </si>
  <si>
    <t>Thomas Jenkins</t>
  </si>
  <si>
    <t>POL100250</t>
  </si>
  <si>
    <t>Mary Bishop</t>
  </si>
  <si>
    <t>POL100251</t>
  </si>
  <si>
    <t>Robert Brennan</t>
  </si>
  <si>
    <t>POL100252</t>
  </si>
  <si>
    <t>Brandy Peterson</t>
  </si>
  <si>
    <t>POL100253</t>
  </si>
  <si>
    <t>Mr. Mitchell Carter DDS</t>
  </si>
  <si>
    <t>POL100254</t>
  </si>
  <si>
    <t>Mikayla Owens</t>
  </si>
  <si>
    <t>POL100255</t>
  </si>
  <si>
    <t>Jonathan Shaffer</t>
  </si>
  <si>
    <t>POL100256</t>
  </si>
  <si>
    <t>Rebecca Taylor</t>
  </si>
  <si>
    <t>POL100257</t>
  </si>
  <si>
    <t>Elizabeth Jackson</t>
  </si>
  <si>
    <t>POL100258</t>
  </si>
  <si>
    <t>Amanda Fletcher</t>
  </si>
  <si>
    <t>POL100259</t>
  </si>
  <si>
    <t>Sherry Whitney</t>
  </si>
  <si>
    <t>POL100260</t>
  </si>
  <si>
    <t>Brent Shepard</t>
  </si>
  <si>
    <t>POL100261</t>
  </si>
  <si>
    <t>Kelly Vega</t>
  </si>
  <si>
    <t>POL100262</t>
  </si>
  <si>
    <t>Craig Fletcher</t>
  </si>
  <si>
    <t>POL100263</t>
  </si>
  <si>
    <t>Taylor Austin</t>
  </si>
  <si>
    <t>POL100264</t>
  </si>
  <si>
    <t>Debbie Morris</t>
  </si>
  <si>
    <t>POL100265</t>
  </si>
  <si>
    <t>Kimberly Massey</t>
  </si>
  <si>
    <t>POL100266</t>
  </si>
  <si>
    <t>Miranda Guerra</t>
  </si>
  <si>
    <t>POL100267</t>
  </si>
  <si>
    <t>Charles Gonzalez</t>
  </si>
  <si>
    <t>POL100268</t>
  </si>
  <si>
    <t>Gina Johnson</t>
  </si>
  <si>
    <t>POL100269</t>
  </si>
  <si>
    <t>Jasmine Mendez</t>
  </si>
  <si>
    <t>POL100270</t>
  </si>
  <si>
    <t>Jason Gomez</t>
  </si>
  <si>
    <t>POL100271</t>
  </si>
  <si>
    <t>Kimberly Oconnell</t>
  </si>
  <si>
    <t>POL100272</t>
  </si>
  <si>
    <t>Casey Price</t>
  </si>
  <si>
    <t>POL100273</t>
  </si>
  <si>
    <t>Andrew Winters</t>
  </si>
  <si>
    <t>POL100274</t>
  </si>
  <si>
    <t>Michele Ruiz</t>
  </si>
  <si>
    <t>POL100275</t>
  </si>
  <si>
    <t>Matthew Williams</t>
  </si>
  <si>
    <t>POL100276</t>
  </si>
  <si>
    <t>Jose Gill</t>
  </si>
  <si>
    <t>POL100277</t>
  </si>
  <si>
    <t>Anthony Murray</t>
  </si>
  <si>
    <t>POL100278</t>
  </si>
  <si>
    <t>Tyler Wright</t>
  </si>
  <si>
    <t>POL100279</t>
  </si>
  <si>
    <t>Sarah House</t>
  </si>
  <si>
    <t>POL100280</t>
  </si>
  <si>
    <t>George Hayes</t>
  </si>
  <si>
    <t>POL100281</t>
  </si>
  <si>
    <t>Derek Baker</t>
  </si>
  <si>
    <t>POL100282</t>
  </si>
  <si>
    <t>Victoria Obrien</t>
  </si>
  <si>
    <t>POL100283</t>
  </si>
  <si>
    <t>Richard Warren</t>
  </si>
  <si>
    <t>POL100284</t>
  </si>
  <si>
    <t>Kevin Watkins</t>
  </si>
  <si>
    <t>POL100285</t>
  </si>
  <si>
    <t>Lindsay Weaver</t>
  </si>
  <si>
    <t>POL100286</t>
  </si>
  <si>
    <t>Tyler Chang</t>
  </si>
  <si>
    <t>POL100287</t>
  </si>
  <si>
    <t>Jon Conway</t>
  </si>
  <si>
    <t>POL100288</t>
  </si>
  <si>
    <t>Alexis Ortiz</t>
  </si>
  <si>
    <t>POL100289</t>
  </si>
  <si>
    <t>Margaret Wallace</t>
  </si>
  <si>
    <t>POL100290</t>
  </si>
  <si>
    <t>Katherine David</t>
  </si>
  <si>
    <t>POL100291</t>
  </si>
  <si>
    <t>Desiree Griffin</t>
  </si>
  <si>
    <t>POL100292</t>
  </si>
  <si>
    <t>Marc Jensen</t>
  </si>
  <si>
    <t>POL100293</t>
  </si>
  <si>
    <t>Krystal Petersen</t>
  </si>
  <si>
    <t>POL100294</t>
  </si>
  <si>
    <t>Donna Watkins</t>
  </si>
  <si>
    <t>POL100295</t>
  </si>
  <si>
    <t>Andrea Smith</t>
  </si>
  <si>
    <t>POL100296</t>
  </si>
  <si>
    <t>Tracy Allen</t>
  </si>
  <si>
    <t>POL100297</t>
  </si>
  <si>
    <t>Jessica Peck</t>
  </si>
  <si>
    <t>POL100298</t>
  </si>
  <si>
    <t>John Moss</t>
  </si>
  <si>
    <t>POL100299</t>
  </si>
  <si>
    <t>Paul Wells</t>
  </si>
  <si>
    <t>POL100300</t>
  </si>
  <si>
    <t>Lisa Baxter</t>
  </si>
  <si>
    <t>POL100301</t>
  </si>
  <si>
    <t>Richard Garrett</t>
  </si>
  <si>
    <t>POL100302</t>
  </si>
  <si>
    <t>Donna Reese</t>
  </si>
  <si>
    <t>POL100303</t>
  </si>
  <si>
    <t>Kevin Hubbard</t>
  </si>
  <si>
    <t>POL100304</t>
  </si>
  <si>
    <t>Roger Cross</t>
  </si>
  <si>
    <t>POL100305</t>
  </si>
  <si>
    <t>Christopher Carlson</t>
  </si>
  <si>
    <t>POL100306</t>
  </si>
  <si>
    <t>Kenneth Rodriguez</t>
  </si>
  <si>
    <t>POL100307</t>
  </si>
  <si>
    <t>John Ortega</t>
  </si>
  <si>
    <t>POL100308</t>
  </si>
  <si>
    <t>James Salazar</t>
  </si>
  <si>
    <t>POL100309</t>
  </si>
  <si>
    <t>Mary Rice</t>
  </si>
  <si>
    <t>POL100310</t>
  </si>
  <si>
    <t>Kirsten Murphy</t>
  </si>
  <si>
    <t>POL100311</t>
  </si>
  <si>
    <t>Derrick Smith</t>
  </si>
  <si>
    <t>POL100312</t>
  </si>
  <si>
    <t>David Frey</t>
  </si>
  <si>
    <t>POL100313</t>
  </si>
  <si>
    <t>Jeremiah Thompson</t>
  </si>
  <si>
    <t>POL100314</t>
  </si>
  <si>
    <t>Aaron Nguyen MD</t>
  </si>
  <si>
    <t>POL100315</t>
  </si>
  <si>
    <t>Carl James</t>
  </si>
  <si>
    <t>POL100316</t>
  </si>
  <si>
    <t>Natalie Garrett</t>
  </si>
  <si>
    <t>POL100317</t>
  </si>
  <si>
    <t>Shannon Mcmahon</t>
  </si>
  <si>
    <t>POL100318</t>
  </si>
  <si>
    <t>Angela Williams</t>
  </si>
  <si>
    <t>POL100319</t>
  </si>
  <si>
    <t>Robert Glenn</t>
  </si>
  <si>
    <t>POL100320</t>
  </si>
  <si>
    <t>Derek Johnson</t>
  </si>
  <si>
    <t>POL100321</t>
  </si>
  <si>
    <t>Beth Lloyd</t>
  </si>
  <si>
    <t>POL100322</t>
  </si>
  <si>
    <t>Kayla Sullivan</t>
  </si>
  <si>
    <t>POL100323</t>
  </si>
  <si>
    <t>Betty Holmes</t>
  </si>
  <si>
    <t>POL100324</t>
  </si>
  <si>
    <t>Walter Leonard</t>
  </si>
  <si>
    <t>POL100325</t>
  </si>
  <si>
    <t>POL100326</t>
  </si>
  <si>
    <t>Robert Young</t>
  </si>
  <si>
    <t>POL100327</t>
  </si>
  <si>
    <t>Justin Bright</t>
  </si>
  <si>
    <t>POL100328</t>
  </si>
  <si>
    <t>Tammy Brown</t>
  </si>
  <si>
    <t>POL100329</t>
  </si>
  <si>
    <t>Emily Hines</t>
  </si>
  <si>
    <t>POL100330</t>
  </si>
  <si>
    <t>Crystal Hicks</t>
  </si>
  <si>
    <t>POL100331</t>
  </si>
  <si>
    <t>Anthony Jackson</t>
  </si>
  <si>
    <t>POL100332</t>
  </si>
  <si>
    <t>Dennis Scott</t>
  </si>
  <si>
    <t>POL100333</t>
  </si>
  <si>
    <t>Jade Sparks</t>
  </si>
  <si>
    <t>POL100334</t>
  </si>
  <si>
    <t>Katelyn Hunt</t>
  </si>
  <si>
    <t>POL100335</t>
  </si>
  <si>
    <t>Erica Montgomery</t>
  </si>
  <si>
    <t>POL100336</t>
  </si>
  <si>
    <t>Joshua Beck</t>
  </si>
  <si>
    <t>POL100337</t>
  </si>
  <si>
    <t>Ronald Alexander</t>
  </si>
  <si>
    <t>POL100338</t>
  </si>
  <si>
    <t>Pam Williams</t>
  </si>
  <si>
    <t>POL100339</t>
  </si>
  <si>
    <t>Amy Woodward</t>
  </si>
  <si>
    <t>POL100340</t>
  </si>
  <si>
    <t>Ann Garcia</t>
  </si>
  <si>
    <t>POL100341</t>
  </si>
  <si>
    <t>Martin Webb</t>
  </si>
  <si>
    <t>POL100342</t>
  </si>
  <si>
    <t>Monique Navarro</t>
  </si>
  <si>
    <t>POL100343</t>
  </si>
  <si>
    <t>James Simpson</t>
  </si>
  <si>
    <t>POL100344</t>
  </si>
  <si>
    <t>Sarah Jones</t>
  </si>
  <si>
    <t>POL100345</t>
  </si>
  <si>
    <t>Ryan Pollard</t>
  </si>
  <si>
    <t>POL100346</t>
  </si>
  <si>
    <t>Patricia Johnson</t>
  </si>
  <si>
    <t>POL100347</t>
  </si>
  <si>
    <t>Xavier Collins</t>
  </si>
  <si>
    <t>POL100348</t>
  </si>
  <si>
    <t>Cynthia Fisher</t>
  </si>
  <si>
    <t>POL100349</t>
  </si>
  <si>
    <t>Brittany Willis</t>
  </si>
  <si>
    <t>POL100350</t>
  </si>
  <si>
    <t>Samantha Sosa</t>
  </si>
  <si>
    <t>POL100351</t>
  </si>
  <si>
    <t>Craig Li</t>
  </si>
  <si>
    <t>POL100352</t>
  </si>
  <si>
    <t>Jason Lara</t>
  </si>
  <si>
    <t>POL100353</t>
  </si>
  <si>
    <t>Michael Stephenson</t>
  </si>
  <si>
    <t>POL100354</t>
  </si>
  <si>
    <t>Tina Hickman</t>
  </si>
  <si>
    <t>POL100355</t>
  </si>
  <si>
    <t>Lynn Smith</t>
  </si>
  <si>
    <t>POL100356</t>
  </si>
  <si>
    <t>POL100357</t>
  </si>
  <si>
    <t>Emma Schultz</t>
  </si>
  <si>
    <t>POL100358</t>
  </si>
  <si>
    <t>Michele Fitzgerald</t>
  </si>
  <si>
    <t>POL100359</t>
  </si>
  <si>
    <t>Kevin Williams</t>
  </si>
  <si>
    <t>POL100360</t>
  </si>
  <si>
    <t>Micheal Graves</t>
  </si>
  <si>
    <t>POL100361</t>
  </si>
  <si>
    <t>Christopher Miller</t>
  </si>
  <si>
    <t>POL100362</t>
  </si>
  <si>
    <t>Erika Sullivan</t>
  </si>
  <si>
    <t>POL100363</t>
  </si>
  <si>
    <t>Andrea Lewis</t>
  </si>
  <si>
    <t>POL100364</t>
  </si>
  <si>
    <t>Glenda Mullins</t>
  </si>
  <si>
    <t>POL100365</t>
  </si>
  <si>
    <t>Dylan Miller</t>
  </si>
  <si>
    <t>POL100366</t>
  </si>
  <si>
    <t>Chad Smith</t>
  </si>
  <si>
    <t>POL100367</t>
  </si>
  <si>
    <t>Austin Rosario</t>
  </si>
  <si>
    <t>POL100368</t>
  </si>
  <si>
    <t>Kyle Lara</t>
  </si>
  <si>
    <t>POL100369</t>
  </si>
  <si>
    <t>David Terry</t>
  </si>
  <si>
    <t>POL100370</t>
  </si>
  <si>
    <t>Christopher Gibbs</t>
  </si>
  <si>
    <t>POL100371</t>
  </si>
  <si>
    <t>Michael Sharp</t>
  </si>
  <si>
    <t>POL100372</t>
  </si>
  <si>
    <t>Timothy Berg</t>
  </si>
  <si>
    <t>POL100373</t>
  </si>
  <si>
    <t>Lori Mitchell</t>
  </si>
  <si>
    <t>POL100374</t>
  </si>
  <si>
    <t>Christina Burns</t>
  </si>
  <si>
    <t>POL100375</t>
  </si>
  <si>
    <t>Clinton Conley</t>
  </si>
  <si>
    <t>POL100376</t>
  </si>
  <si>
    <t>Rhonda Hernandez</t>
  </si>
  <si>
    <t>POL100377</t>
  </si>
  <si>
    <t>Taylor Johnson</t>
  </si>
  <si>
    <t>POL100378</t>
  </si>
  <si>
    <t>Morgan Torres</t>
  </si>
  <si>
    <t>POL100379</t>
  </si>
  <si>
    <t>Amy Perez</t>
  </si>
  <si>
    <t>POL100380</t>
  </si>
  <si>
    <t>Sheila Johnson</t>
  </si>
  <si>
    <t>POL100381</t>
  </si>
  <si>
    <t>John Johnson</t>
  </si>
  <si>
    <t>POL100382</t>
  </si>
  <si>
    <t>Marcus Thompson</t>
  </si>
  <si>
    <t>POL100383</t>
  </si>
  <si>
    <t>Stephen Johnson</t>
  </si>
  <si>
    <t>POL100384</t>
  </si>
  <si>
    <t>Andrew Williams</t>
  </si>
  <si>
    <t>POL100385</t>
  </si>
  <si>
    <t>Daniel Guerrero</t>
  </si>
  <si>
    <t>POL100386</t>
  </si>
  <si>
    <t>Ryan Robinson</t>
  </si>
  <si>
    <t>POL100387</t>
  </si>
  <si>
    <t>James Alexander</t>
  </si>
  <si>
    <t>POL100388</t>
  </si>
  <si>
    <t>Jessica Hayes</t>
  </si>
  <si>
    <t>POL100389</t>
  </si>
  <si>
    <t>Victoria Mitchell</t>
  </si>
  <si>
    <t>POL100390</t>
  </si>
  <si>
    <t>Danny Contreras</t>
  </si>
  <si>
    <t>POL100391</t>
  </si>
  <si>
    <t>Jason Garrett</t>
  </si>
  <si>
    <t>POL100392</t>
  </si>
  <si>
    <t>Katie Freeman</t>
  </si>
  <si>
    <t>POL100393</t>
  </si>
  <si>
    <t>Jeremy Bush</t>
  </si>
  <si>
    <t>POL100394</t>
  </si>
  <si>
    <t>Kristina Nichols</t>
  </si>
  <si>
    <t>POL100395</t>
  </si>
  <si>
    <t>Jeffrey Gutierrez</t>
  </si>
  <si>
    <t>POL100396</t>
  </si>
  <si>
    <t>Maria Lewis</t>
  </si>
  <si>
    <t>POL100397</t>
  </si>
  <si>
    <t>Paul Johnson</t>
  </si>
  <si>
    <t>POL100398</t>
  </si>
  <si>
    <t>Mrs. Leah Miller DDS</t>
  </si>
  <si>
    <t>POL100399</t>
  </si>
  <si>
    <t>Scott Grimes</t>
  </si>
  <si>
    <t>POL100400</t>
  </si>
  <si>
    <t>Taylor Stone</t>
  </si>
  <si>
    <t>POL100401</t>
  </si>
  <si>
    <t>Kurt Conner</t>
  </si>
  <si>
    <t>POL100402</t>
  </si>
  <si>
    <t>Cathy Harper</t>
  </si>
  <si>
    <t>POL100403</t>
  </si>
  <si>
    <t>Shannon Phillips</t>
  </si>
  <si>
    <t>POL100404</t>
  </si>
  <si>
    <t>Amanda Rodriguez</t>
  </si>
  <si>
    <t>POL100405</t>
  </si>
  <si>
    <t>Stephanie Long</t>
  </si>
  <si>
    <t>POL100406</t>
  </si>
  <si>
    <t>Jennifer Cook</t>
  </si>
  <si>
    <t>POL100407</t>
  </si>
  <si>
    <t>Susan Frey</t>
  </si>
  <si>
    <t>POL100408</t>
  </si>
  <si>
    <t>Sylvia Lopez</t>
  </si>
  <si>
    <t>POL100409</t>
  </si>
  <si>
    <t>Dale Simmons</t>
  </si>
  <si>
    <t>POL100410</t>
  </si>
  <si>
    <t>Debbie Stevens</t>
  </si>
  <si>
    <t>POL100411</t>
  </si>
  <si>
    <t>Stacy Buck</t>
  </si>
  <si>
    <t>POL100412</t>
  </si>
  <si>
    <t>Ruth Brown</t>
  </si>
  <si>
    <t>POL100413</t>
  </si>
  <si>
    <t>Jason Harris</t>
  </si>
  <si>
    <t>POL100414</t>
  </si>
  <si>
    <t>Christopher Lindsey</t>
  </si>
  <si>
    <t>POL100415</t>
  </si>
  <si>
    <t>Mitchell Sandoval</t>
  </si>
  <si>
    <t>POL100416</t>
  </si>
  <si>
    <t>Kimberly Smith</t>
  </si>
  <si>
    <t>POL100417</t>
  </si>
  <si>
    <t>Erin Cooper</t>
  </si>
  <si>
    <t>POL100418</t>
  </si>
  <si>
    <t>Brent Miller</t>
  </si>
  <si>
    <t>POL100419</t>
  </si>
  <si>
    <t>Diane Newman</t>
  </si>
  <si>
    <t>POL100420</t>
  </si>
  <si>
    <t>Pamela Woods</t>
  </si>
  <si>
    <t>POL100421</t>
  </si>
  <si>
    <t>Michael Boyd</t>
  </si>
  <si>
    <t>POL100422</t>
  </si>
  <si>
    <t>Michael Moore</t>
  </si>
  <si>
    <t>POL100423</t>
  </si>
  <si>
    <t>Katie Hayes</t>
  </si>
  <si>
    <t>POL100424</t>
  </si>
  <si>
    <t>Evelyn Robinson</t>
  </si>
  <si>
    <t>POL100425</t>
  </si>
  <si>
    <t>Luis Smith</t>
  </si>
  <si>
    <t>POL100426</t>
  </si>
  <si>
    <t>Vanessa Elliott</t>
  </si>
  <si>
    <t>POL100427</t>
  </si>
  <si>
    <t>Spencer Kim</t>
  </si>
  <si>
    <t>POL100428</t>
  </si>
  <si>
    <t>Anna Munoz</t>
  </si>
  <si>
    <t>POL100429</t>
  </si>
  <si>
    <t>Kayla Carlson</t>
  </si>
  <si>
    <t>POL100430</t>
  </si>
  <si>
    <t>Eric Salazar</t>
  </si>
  <si>
    <t>POL100431</t>
  </si>
  <si>
    <t>Benjamin Walker</t>
  </si>
  <si>
    <t>POL100432</t>
  </si>
  <si>
    <t>Samuel Duarte Jr.</t>
  </si>
  <si>
    <t>POL100433</t>
  </si>
  <si>
    <t>Lisa Olson</t>
  </si>
  <si>
    <t>POL100434</t>
  </si>
  <si>
    <t>Kenneth Haas</t>
  </si>
  <si>
    <t>POL100435</t>
  </si>
  <si>
    <t>Gabriel Moore</t>
  </si>
  <si>
    <t>POL100436</t>
  </si>
  <si>
    <t>Chad Cruz</t>
  </si>
  <si>
    <t>POL100437</t>
  </si>
  <si>
    <t>Ronald Montoya</t>
  </si>
  <si>
    <t>POL100438</t>
  </si>
  <si>
    <t>Alejandro Harrington</t>
  </si>
  <si>
    <t>POL100439</t>
  </si>
  <si>
    <t>POL100440</t>
  </si>
  <si>
    <t>Rhonda Phillips</t>
  </si>
  <si>
    <t>POL100441</t>
  </si>
  <si>
    <t>Fred Stein</t>
  </si>
  <si>
    <t>POL100442</t>
  </si>
  <si>
    <t>Michael Gonzalez</t>
  </si>
  <si>
    <t>POL100443</t>
  </si>
  <si>
    <t>Joe Wade</t>
  </si>
  <si>
    <t>POL100444</t>
  </si>
  <si>
    <t>Michael Hoffman</t>
  </si>
  <si>
    <t>POL100445</t>
  </si>
  <si>
    <t>Candice Wood</t>
  </si>
  <si>
    <t>POL100446</t>
  </si>
  <si>
    <t>Michelle Parker</t>
  </si>
  <si>
    <t>POL100447</t>
  </si>
  <si>
    <t>Elizabeth Anderson</t>
  </si>
  <si>
    <t>POL100448</t>
  </si>
  <si>
    <t>Michael Green</t>
  </si>
  <si>
    <t>POL100449</t>
  </si>
  <si>
    <t>Michael Hughes</t>
  </si>
  <si>
    <t>POL100450</t>
  </si>
  <si>
    <t>Chad Floyd</t>
  </si>
  <si>
    <t>POL100451</t>
  </si>
  <si>
    <t>Kenneth Lee</t>
  </si>
  <si>
    <t>POL100452</t>
  </si>
  <si>
    <t>Hailey Jensen</t>
  </si>
  <si>
    <t>POL100453</t>
  </si>
  <si>
    <t>Adam Johnson</t>
  </si>
  <si>
    <t>POL100454</t>
  </si>
  <si>
    <t>Christopher Hubbard</t>
  </si>
  <si>
    <t>POL100455</t>
  </si>
  <si>
    <t>Bethany Johnson</t>
  </si>
  <si>
    <t>POL100456</t>
  </si>
  <si>
    <t>Kimberly Ramos</t>
  </si>
  <si>
    <t>POL100457</t>
  </si>
  <si>
    <t>Stephen Fry</t>
  </si>
  <si>
    <t>POL100458</t>
  </si>
  <si>
    <t>Cynthia Fox</t>
  </si>
  <si>
    <t>POL100459</t>
  </si>
  <si>
    <t>Sharon Serrano</t>
  </si>
  <si>
    <t>POL100460</t>
  </si>
  <si>
    <t>Roger Harris</t>
  </si>
  <si>
    <t>Net Profits</t>
  </si>
  <si>
    <t>Policy ID</t>
  </si>
  <si>
    <t>Policy Type</t>
  </si>
  <si>
    <t>Sum Assured</t>
  </si>
  <si>
    <t>Policy Term</t>
  </si>
  <si>
    <t>Issue Date</t>
  </si>
  <si>
    <t>Payout This Year</t>
  </si>
  <si>
    <t>Profitable</t>
  </si>
  <si>
    <t>Total</t>
  </si>
  <si>
    <t xml:space="preserve">Average Per Customer </t>
  </si>
  <si>
    <t>Smokers (S) Vs. Non-Smokers(NS)</t>
  </si>
  <si>
    <t>Premium (S)</t>
  </si>
  <si>
    <t>Premium (NS)</t>
  </si>
  <si>
    <t>Sum Assured (S)</t>
  </si>
  <si>
    <t>Sum Assured (NS)</t>
  </si>
  <si>
    <t>Payout</t>
  </si>
  <si>
    <t>Payout (S)</t>
  </si>
  <si>
    <t>Payout (NS)</t>
  </si>
  <si>
    <t>Net Profit (NS)</t>
  </si>
  <si>
    <t>Net Profit (S)</t>
  </si>
  <si>
    <t>Standard Deveation</t>
  </si>
  <si>
    <t>Row Labels</t>
  </si>
  <si>
    <t>Grand Total</t>
  </si>
  <si>
    <t>Column Labels</t>
  </si>
  <si>
    <t>Sum of Net Profits</t>
  </si>
  <si>
    <t>Men</t>
  </si>
  <si>
    <t>Women</t>
  </si>
  <si>
    <t>Profits</t>
  </si>
  <si>
    <t>Sum of Profits</t>
  </si>
  <si>
    <t>Sum of Premium</t>
  </si>
  <si>
    <t>Sum of Payout</t>
  </si>
  <si>
    <t>Normal Distribution of Premiums</t>
  </si>
  <si>
    <t>Average</t>
  </si>
  <si>
    <t>All Customers</t>
  </si>
  <si>
    <t>Net Profit</t>
  </si>
  <si>
    <t>Standard Deviation</t>
  </si>
  <si>
    <t>Sum of Normal Distribution of Premiums</t>
  </si>
  <si>
    <t>Search ID By Name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</si>
  <si>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</si>
  <si>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</si>
  <si>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</si>
  <si>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</si>
  <si>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</si>
  <si>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</si>
  <si>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</si>
  <si>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</si>
  <si>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</si>
  <si>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</si>
  <si>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</si>
  <si>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</si>
  <si>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</si>
  <si>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</si>
  <si>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</si>
  <si>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</si>
  <si>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</si>
  <si>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</si>
  <si>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</si>
  <si>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</si>
  <si>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</si>
  <si>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</si>
  <si>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</si>
  <si>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</si>
  <si>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</si>
  <si>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589.09</t>
  </si>
  <si>
    <t>Residuals</t>
  </si>
  <si>
    <t>Standard Residuals</t>
  </si>
  <si>
    <t>PROBABILITY OUTPUT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</si>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</sst>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10" fontId="0" fillId="0" borderId="0" xfId="0" applyNumberFormat="1"/>
    <xf numFmtId="0" fontId="0" fillId="0" borderId="10" xfId="0" applyBorder="1"/>
    <xf numFmtId="0" fontId="19" fillId="0" borderId="11" xfId="0" applyFont="1" applyBorder="1" applyAlignment="1">
      <alignment horizontal="center"/>
    </xf>
    <xf numFmtId="0" fontId="19" fillId="0" borderId="11" xfId="0" applyFont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22/11/relationships/FeaturePropertyBag" Target="featurePropertyBag/featurePropertyBag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[Policy Data.xlsx]Age &amp; Smoking Profits!PivotTable1</c:name>
    <c:fmtId val="7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Smoking vs. Non-Smoking Profits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 &amp; Smoking Profits'!$B$3:$B$4</c:f>
              <c:strCache>
                <c:ptCount val="1"/>
                <c:pt idx="0">
                  <c:v>Non-Smoker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'Age &amp; Smoking Profits'!$A$5:$A$67</c:f>
              <c:strCache>
                <c:ptCount val="62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  <c:pt idx="47">
                  <c:v>65</c:v>
                </c:pt>
                <c:pt idx="48">
                  <c:v>66</c:v>
                </c:pt>
                <c:pt idx="49">
                  <c:v>67</c:v>
                </c:pt>
                <c:pt idx="50">
                  <c:v>68</c:v>
                </c:pt>
                <c:pt idx="51">
                  <c:v>69</c:v>
                </c:pt>
                <c:pt idx="52">
                  <c:v>70</c:v>
                </c:pt>
                <c:pt idx="53">
                  <c:v>71</c:v>
                </c:pt>
                <c:pt idx="54">
                  <c:v>72</c:v>
                </c:pt>
                <c:pt idx="55">
                  <c:v>73</c:v>
                </c:pt>
                <c:pt idx="56">
                  <c:v>74</c:v>
                </c:pt>
                <c:pt idx="57">
                  <c:v>75</c:v>
                </c:pt>
                <c:pt idx="58">
                  <c:v>76</c:v>
                </c:pt>
                <c:pt idx="59">
                  <c:v>77</c:v>
                </c:pt>
                <c:pt idx="60">
                  <c:v>78</c:v>
                </c:pt>
                <c:pt idx="61">
                  <c:v>79</c:v>
                </c:pt>
              </c:strCache>
            </c:strRef>
          </c:cat>
          <c:val>
            <c:numRef>
              <c:f>'Age &amp; Smoking Profits'!$B$5:$B$67</c:f>
              <c:numCache>
                <c:formatCode>General</c:formatCode>
                <c:ptCount val="62"/>
                <c:pt idx="0">
                  <c:v>722.51999999999987</c:v>
                </c:pt>
                <c:pt idx="1">
                  <c:v>-650.10000000000014</c:v>
                </c:pt>
                <c:pt idx="2">
                  <c:v>-582.31000000000006</c:v>
                </c:pt>
                <c:pt idx="3">
                  <c:v>316.42000000000007</c:v>
                </c:pt>
                <c:pt idx="4">
                  <c:v>2918.17</c:v>
                </c:pt>
                <c:pt idx="5">
                  <c:v>2974.41</c:v>
                </c:pt>
                <c:pt idx="6">
                  <c:v>-2224.3699999999994</c:v>
                </c:pt>
                <c:pt idx="7">
                  <c:v>252.44999999999993</c:v>
                </c:pt>
                <c:pt idx="8">
                  <c:v>-2239.4199999999996</c:v>
                </c:pt>
                <c:pt idx="9">
                  <c:v>-779.63999999999987</c:v>
                </c:pt>
                <c:pt idx="10">
                  <c:v>930.51999999999964</c:v>
                </c:pt>
                <c:pt idx="11">
                  <c:v>-1475.9500000000003</c:v>
                </c:pt>
                <c:pt idx="12">
                  <c:v>263.88000000000005</c:v>
                </c:pt>
                <c:pt idx="13">
                  <c:v>-111.24999999999994</c:v>
                </c:pt>
                <c:pt idx="14">
                  <c:v>1040.4000000000001</c:v>
                </c:pt>
                <c:pt idx="15">
                  <c:v>1175.0700000000002</c:v>
                </c:pt>
                <c:pt idx="16">
                  <c:v>-901.25000000000011</c:v>
                </c:pt>
                <c:pt idx="17">
                  <c:v>-1711.6999999999998</c:v>
                </c:pt>
                <c:pt idx="18">
                  <c:v>2389.6800000000003</c:v>
                </c:pt>
                <c:pt idx="19">
                  <c:v>-142.91999999999985</c:v>
                </c:pt>
                <c:pt idx="20">
                  <c:v>1150.54</c:v>
                </c:pt>
                <c:pt idx="21">
                  <c:v>1128.9600000000005</c:v>
                </c:pt>
                <c:pt idx="22">
                  <c:v>1020.5099999999998</c:v>
                </c:pt>
                <c:pt idx="24">
                  <c:v>-419.63000000000011</c:v>
                </c:pt>
                <c:pt idx="25">
                  <c:v>3005.71</c:v>
                </c:pt>
                <c:pt idx="26">
                  <c:v>-2588.2799999999997</c:v>
                </c:pt>
                <c:pt idx="27">
                  <c:v>1050.9300000000003</c:v>
                </c:pt>
                <c:pt idx="28">
                  <c:v>456.94</c:v>
                </c:pt>
                <c:pt idx="29">
                  <c:v>-1130.95</c:v>
                </c:pt>
                <c:pt idx="32">
                  <c:v>-1806.2300000000002</c:v>
                </c:pt>
                <c:pt idx="33">
                  <c:v>-379.97999999999956</c:v>
                </c:pt>
                <c:pt idx="34">
                  <c:v>-3276.64</c:v>
                </c:pt>
                <c:pt idx="35">
                  <c:v>-147.90000000000009</c:v>
                </c:pt>
                <c:pt idx="36">
                  <c:v>681.06999999999994</c:v>
                </c:pt>
                <c:pt idx="37">
                  <c:v>-52.189999999999827</c:v>
                </c:pt>
                <c:pt idx="38">
                  <c:v>-357.91999999999996</c:v>
                </c:pt>
                <c:pt idx="39">
                  <c:v>1038.95</c:v>
                </c:pt>
                <c:pt idx="40">
                  <c:v>-1951.1299999999997</c:v>
                </c:pt>
                <c:pt idx="41">
                  <c:v>2983.7200000000003</c:v>
                </c:pt>
                <c:pt idx="42">
                  <c:v>-893.18999999999983</c:v>
                </c:pt>
                <c:pt idx="43">
                  <c:v>-967.81000000000051</c:v>
                </c:pt>
                <c:pt idx="44">
                  <c:v>574.93000000000029</c:v>
                </c:pt>
                <c:pt idx="45">
                  <c:v>669.34</c:v>
                </c:pt>
                <c:pt idx="46">
                  <c:v>-381.25000000000011</c:v>
                </c:pt>
                <c:pt idx="47">
                  <c:v>3142.11</c:v>
                </c:pt>
                <c:pt idx="48">
                  <c:v>2221.73</c:v>
                </c:pt>
                <c:pt idx="49">
                  <c:v>1959.3000000000002</c:v>
                </c:pt>
                <c:pt idx="50">
                  <c:v>-1636.5</c:v>
                </c:pt>
                <c:pt idx="51">
                  <c:v>-602.11000000000035</c:v>
                </c:pt>
                <c:pt idx="52">
                  <c:v>340.11</c:v>
                </c:pt>
                <c:pt idx="53">
                  <c:v>381.98000000000008</c:v>
                </c:pt>
                <c:pt idx="54">
                  <c:v>-932.1700000000003</c:v>
                </c:pt>
                <c:pt idx="55">
                  <c:v>5338.89</c:v>
                </c:pt>
                <c:pt idx="56">
                  <c:v>-1425.2800000000002</c:v>
                </c:pt>
                <c:pt idx="57">
                  <c:v>-995.65</c:v>
                </c:pt>
                <c:pt idx="58">
                  <c:v>-915.86999999999921</c:v>
                </c:pt>
                <c:pt idx="59">
                  <c:v>-3169.85</c:v>
                </c:pt>
                <c:pt idx="60">
                  <c:v>3145.37</c:v>
                </c:pt>
                <c:pt idx="61">
                  <c:v>-1627.05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C3-4B48-B759-FB86307C5BC8}"/>
            </c:ext>
          </c:extLst>
        </c:ser>
        <c:ser>
          <c:idx val="1"/>
          <c:order val="1"/>
          <c:tx>
            <c:strRef>
              <c:f>'Age &amp; Smoking Profits'!$C$3:$C$4</c:f>
              <c:strCache>
                <c:ptCount val="1"/>
                <c:pt idx="0">
                  <c:v>Smoker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'Age &amp; Smoking Profits'!$A$5:$A$67</c:f>
              <c:strCache>
                <c:ptCount val="62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  <c:pt idx="47">
                  <c:v>65</c:v>
                </c:pt>
                <c:pt idx="48">
                  <c:v>66</c:v>
                </c:pt>
                <c:pt idx="49">
                  <c:v>67</c:v>
                </c:pt>
                <c:pt idx="50">
                  <c:v>68</c:v>
                </c:pt>
                <c:pt idx="51">
                  <c:v>69</c:v>
                </c:pt>
                <c:pt idx="52">
                  <c:v>70</c:v>
                </c:pt>
                <c:pt idx="53">
                  <c:v>71</c:v>
                </c:pt>
                <c:pt idx="54">
                  <c:v>72</c:v>
                </c:pt>
                <c:pt idx="55">
                  <c:v>73</c:v>
                </c:pt>
                <c:pt idx="56">
                  <c:v>74</c:v>
                </c:pt>
                <c:pt idx="57">
                  <c:v>75</c:v>
                </c:pt>
                <c:pt idx="58">
                  <c:v>76</c:v>
                </c:pt>
                <c:pt idx="59">
                  <c:v>77</c:v>
                </c:pt>
                <c:pt idx="60">
                  <c:v>78</c:v>
                </c:pt>
                <c:pt idx="61">
                  <c:v>79</c:v>
                </c:pt>
              </c:strCache>
            </c:strRef>
          </c:cat>
          <c:val>
            <c:numRef>
              <c:f>'Age &amp; Smoking Profits'!$C$5:$C$67</c:f>
              <c:numCache>
                <c:formatCode>General</c:formatCode>
                <c:ptCount val="62"/>
                <c:pt idx="0">
                  <c:v>-133.42999999999984</c:v>
                </c:pt>
                <c:pt idx="1">
                  <c:v>-574.81999999999994</c:v>
                </c:pt>
                <c:pt idx="2">
                  <c:v>3949.41</c:v>
                </c:pt>
                <c:pt idx="3">
                  <c:v>341.57000000000005</c:v>
                </c:pt>
                <c:pt idx="4">
                  <c:v>-2747.3500000000004</c:v>
                </c:pt>
                <c:pt idx="5">
                  <c:v>-622.30999999999983</c:v>
                </c:pt>
                <c:pt idx="6">
                  <c:v>1589.6599999999999</c:v>
                </c:pt>
                <c:pt idx="7">
                  <c:v>1116.1300000000001</c:v>
                </c:pt>
                <c:pt idx="8">
                  <c:v>2335.75</c:v>
                </c:pt>
                <c:pt idx="9">
                  <c:v>4651.17</c:v>
                </c:pt>
                <c:pt idx="10">
                  <c:v>-3352.5</c:v>
                </c:pt>
                <c:pt idx="11">
                  <c:v>-440.02</c:v>
                </c:pt>
                <c:pt idx="12">
                  <c:v>285.67999999999984</c:v>
                </c:pt>
                <c:pt idx="13">
                  <c:v>-312.05999999999972</c:v>
                </c:pt>
                <c:pt idx="14">
                  <c:v>-599.11</c:v>
                </c:pt>
                <c:pt idx="15">
                  <c:v>1634.5</c:v>
                </c:pt>
                <c:pt idx="16">
                  <c:v>1000.3500000000001</c:v>
                </c:pt>
                <c:pt idx="17">
                  <c:v>-2440.8100000000004</c:v>
                </c:pt>
                <c:pt idx="18">
                  <c:v>-1185.2500000000002</c:v>
                </c:pt>
                <c:pt idx="19">
                  <c:v>-1288.7</c:v>
                </c:pt>
                <c:pt idx="20">
                  <c:v>1847.0600000000002</c:v>
                </c:pt>
                <c:pt idx="21">
                  <c:v>1828.3799999999999</c:v>
                </c:pt>
                <c:pt idx="22">
                  <c:v>-2924.58</c:v>
                </c:pt>
                <c:pt idx="23">
                  <c:v>1039.2999999999997</c:v>
                </c:pt>
                <c:pt idx="24">
                  <c:v>-255.50000000000023</c:v>
                </c:pt>
                <c:pt idx="25">
                  <c:v>-1624.6499999999999</c:v>
                </c:pt>
                <c:pt idx="26">
                  <c:v>1433.48</c:v>
                </c:pt>
                <c:pt idx="27">
                  <c:v>-3548.2699999999995</c:v>
                </c:pt>
                <c:pt idx="28">
                  <c:v>789.08999999999992</c:v>
                </c:pt>
                <c:pt idx="29">
                  <c:v>-1046.04</c:v>
                </c:pt>
                <c:pt idx="30">
                  <c:v>-3187.2000000000003</c:v>
                </c:pt>
                <c:pt idx="31">
                  <c:v>2309.9300000000003</c:v>
                </c:pt>
                <c:pt idx="32">
                  <c:v>938.57000000000016</c:v>
                </c:pt>
                <c:pt idx="33">
                  <c:v>736.83000000000015</c:v>
                </c:pt>
                <c:pt idx="34">
                  <c:v>2532.9699999999998</c:v>
                </c:pt>
                <c:pt idx="35">
                  <c:v>-2373.3399999999992</c:v>
                </c:pt>
                <c:pt idx="36">
                  <c:v>-3222.28</c:v>
                </c:pt>
                <c:pt idx="37">
                  <c:v>-1780.8900000000003</c:v>
                </c:pt>
                <c:pt idx="38">
                  <c:v>-549.39000000000044</c:v>
                </c:pt>
                <c:pt idx="39">
                  <c:v>2174.0699999999997</c:v>
                </c:pt>
                <c:pt idx="40">
                  <c:v>827.79000000000019</c:v>
                </c:pt>
                <c:pt idx="41">
                  <c:v>791.33999999999992</c:v>
                </c:pt>
                <c:pt idx="42">
                  <c:v>2030.6099999999997</c:v>
                </c:pt>
                <c:pt idx="43">
                  <c:v>2244.34</c:v>
                </c:pt>
                <c:pt idx="44">
                  <c:v>2017.25</c:v>
                </c:pt>
                <c:pt idx="45">
                  <c:v>491.41999999999996</c:v>
                </c:pt>
                <c:pt idx="46">
                  <c:v>-3640.9400000000005</c:v>
                </c:pt>
                <c:pt idx="47">
                  <c:v>654.6</c:v>
                </c:pt>
                <c:pt idx="48">
                  <c:v>-194.00999999999965</c:v>
                </c:pt>
                <c:pt idx="49">
                  <c:v>-904.51</c:v>
                </c:pt>
                <c:pt idx="50">
                  <c:v>2484.2500000000005</c:v>
                </c:pt>
                <c:pt idx="51">
                  <c:v>-340.56</c:v>
                </c:pt>
                <c:pt idx="52">
                  <c:v>113.07999999999993</c:v>
                </c:pt>
                <c:pt idx="53">
                  <c:v>-291.89999999999952</c:v>
                </c:pt>
                <c:pt idx="54">
                  <c:v>1296.9299999999998</c:v>
                </c:pt>
                <c:pt idx="56">
                  <c:v>-1816.8400000000001</c:v>
                </c:pt>
                <c:pt idx="57">
                  <c:v>3196.7200000000003</c:v>
                </c:pt>
                <c:pt idx="58">
                  <c:v>423.39999999999986</c:v>
                </c:pt>
                <c:pt idx="59">
                  <c:v>383.18000000000029</c:v>
                </c:pt>
                <c:pt idx="60">
                  <c:v>701.15000000000032</c:v>
                </c:pt>
                <c:pt idx="61">
                  <c:v>-287.08000000000004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C3-4B48-B759-FB86307C5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653404800"/>
        <c:axId val="653405280"/>
      </c:barChart>
      <c:catAx>
        <c:axId val="6534048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405280"/>
        <c:crosses val="autoZero"/>
        <c:auto val="1"/>
        <c:lblAlgn val="ctr"/>
        <c:lblOffset val="100"/>
        <c:noMultiLvlLbl val="0"/>
      </c:catAx>
      <c:valAx>
        <c:axId val="6534052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40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[Policy Data.xlsx]Gender Profits &amp; Costs!PivotTable2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Premium,</a:t>
            </a:r>
            <a:r>
              <a:rPr lang="en-US" baseline="0"/>
              <a:t> Payout, and Profits by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'Gender Profits &amp; Costs'!$B$3</c:f>
              <c:strCache>
                <c:ptCount val="1"/>
                <c:pt idx="0">
                  <c:v>Sum of Profits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'Gender Profits &amp; Costs'!$A$4:$A$6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'Gender Profits &amp; Costs'!$B$4:$B$6</c:f>
              <c:numCache>
                <c:formatCode>General</c:formatCode>
                <c:ptCount val="2"/>
                <c:pt idx="0">
                  <c:v>27998.720000000012</c:v>
                </c:pt>
                <c:pt idx="1">
                  <c:v>-13838.509999999997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2A-49B5-801F-2B7E18B8D682}"/>
            </c:ext>
          </c:extLst>
        </c:ser>
        <c:ser>
          <c:idx val="1"/>
          <c:order val="1"/>
          <c:tx>
            <c:strRef>
              <c:f>'Gender Profits &amp; Costs'!$C$3</c:f>
              <c:strCache>
                <c:ptCount val="1"/>
                <c:pt idx="0">
                  <c:v>Sum of Premium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'Gender Profits &amp; Costs'!$A$4:$A$6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'Gender Profits &amp; Costs'!$C$4:$C$6</c:f>
              <c:numCache>
                <c:formatCode>General</c:formatCode>
                <c:ptCount val="2"/>
                <c:pt idx="0">
                  <c:v>225468.57000000009</c:v>
                </c:pt>
                <c:pt idx="1">
                  <c:v>275957.40000000014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2A-49B5-801F-2B7E18B8D682}"/>
            </c:ext>
          </c:extLst>
        </c:ser>
        <c:ser>
          <c:idx val="2"/>
          <c:order val="2"/>
          <c:tx>
            <c:strRef>
              <c:f>'Gender Profits &amp; Costs'!$D$3</c:f>
              <c:strCache>
                <c:ptCount val="1"/>
                <c:pt idx="0">
                  <c:v>Sum of Payout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'Gender Profits &amp; Costs'!$A$4:$A$6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'Gender Profits &amp; Costs'!$D$4:$D$6</c:f>
              <c:numCache>
                <c:formatCode>General</c:formatCode>
                <c:ptCount val="2"/>
                <c:pt idx="0">
                  <c:v>197469.85000000006</c:v>
                </c:pt>
                <c:pt idx="1">
                  <c:v>289795.90999999992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2A-49B5-801F-2B7E18B8D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4427472"/>
        <c:axId val="404433712"/>
      </c:barChart>
      <c:catAx>
        <c:axId val="404427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433712"/>
        <c:crosses val="autoZero"/>
        <c:auto val="1"/>
        <c:lblAlgn val="ctr"/>
        <c:lblOffset val="100"/>
        <c:noMultiLvlLbl val="0"/>
      </c:catAx>
      <c:valAx>
        <c:axId val="40443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Dollar</a:t>
                </a:r>
                <a:r>
                  <a:rPr lang="en-US" baseline="0"/>
                  <a:t> Amount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42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[Policy Data.xlsx]Normal Distribution!PivotTable1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400"/>
              <a:t>Normal Distribution vs. Policy ID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'Normal Distribution'!$B$3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strRef>
              <c:f>'Normal Distribution'!$A$4:$A$465</c:f>
              <c:strCache>
                <c:ptCount val="461"/>
                <c:pt idx="0">
                  <c:v>POL100367</c:v>
                </c:pt>
                <c:pt idx="1">
                  <c:v>POL100174</c:v>
                </c:pt>
                <c:pt idx="2">
                  <c:v>POL100059</c:v>
                </c:pt>
                <c:pt idx="3">
                  <c:v>POL100298</c:v>
                </c:pt>
                <c:pt idx="4">
                  <c:v>POL100109</c:v>
                </c:pt>
                <c:pt idx="5">
                  <c:v>POL100421</c:v>
                </c:pt>
                <c:pt idx="6">
                  <c:v>POL100351</c:v>
                </c:pt>
                <c:pt idx="7">
                  <c:v>POL100189</c:v>
                </c:pt>
                <c:pt idx="8">
                  <c:v>POL100413</c:v>
                </c:pt>
                <c:pt idx="9">
                  <c:v>POL100057</c:v>
                </c:pt>
                <c:pt idx="10">
                  <c:v>POL100036</c:v>
                </c:pt>
                <c:pt idx="11">
                  <c:v>POL100295</c:v>
                </c:pt>
                <c:pt idx="12">
                  <c:v>POL100221</c:v>
                </c:pt>
                <c:pt idx="13">
                  <c:v>POL100348</c:v>
                </c:pt>
                <c:pt idx="14">
                  <c:v>POL100105</c:v>
                </c:pt>
                <c:pt idx="15">
                  <c:v>POL100069</c:v>
                </c:pt>
                <c:pt idx="16">
                  <c:v>POL100041</c:v>
                </c:pt>
                <c:pt idx="17">
                  <c:v>POL100091</c:v>
                </c:pt>
                <c:pt idx="18">
                  <c:v>POL100104</c:v>
                </c:pt>
                <c:pt idx="19">
                  <c:v>POL100341</c:v>
                </c:pt>
                <c:pt idx="20">
                  <c:v>POL100430</c:v>
                </c:pt>
                <c:pt idx="21">
                  <c:v>POL100107</c:v>
                </c:pt>
                <c:pt idx="22">
                  <c:v>POL100135</c:v>
                </c:pt>
                <c:pt idx="23">
                  <c:v>POL100225</c:v>
                </c:pt>
                <c:pt idx="24">
                  <c:v>POL100420</c:v>
                </c:pt>
                <c:pt idx="25">
                  <c:v>POL100436</c:v>
                </c:pt>
                <c:pt idx="26">
                  <c:v>POL100128</c:v>
                </c:pt>
                <c:pt idx="27">
                  <c:v>POL100118</c:v>
                </c:pt>
                <c:pt idx="28">
                  <c:v>POL100158</c:v>
                </c:pt>
                <c:pt idx="29">
                  <c:v>POL100068</c:v>
                </c:pt>
                <c:pt idx="30">
                  <c:v>POL100024</c:v>
                </c:pt>
                <c:pt idx="31">
                  <c:v>POL100190</c:v>
                </c:pt>
                <c:pt idx="32">
                  <c:v>POL100007</c:v>
                </c:pt>
                <c:pt idx="33">
                  <c:v>POL100188</c:v>
                </c:pt>
                <c:pt idx="34">
                  <c:v>POL100173</c:v>
                </c:pt>
                <c:pt idx="35">
                  <c:v>POL100180</c:v>
                </c:pt>
                <c:pt idx="36">
                  <c:v>POL100056</c:v>
                </c:pt>
                <c:pt idx="37">
                  <c:v>POL100228</c:v>
                </c:pt>
                <c:pt idx="38">
                  <c:v>POL100070</c:v>
                </c:pt>
                <c:pt idx="39">
                  <c:v>POL100030</c:v>
                </c:pt>
                <c:pt idx="40">
                  <c:v>POL100249</c:v>
                </c:pt>
                <c:pt idx="41">
                  <c:v>POL100276</c:v>
                </c:pt>
                <c:pt idx="42">
                  <c:v>POL100394</c:v>
                </c:pt>
                <c:pt idx="43">
                  <c:v>POL100334</c:v>
                </c:pt>
                <c:pt idx="44">
                  <c:v>POL100213</c:v>
                </c:pt>
                <c:pt idx="45">
                  <c:v>POL100204</c:v>
                </c:pt>
                <c:pt idx="46">
                  <c:v>POL100116</c:v>
                </c:pt>
                <c:pt idx="47">
                  <c:v>POL100286</c:v>
                </c:pt>
                <c:pt idx="48">
                  <c:v>POL100140</c:v>
                </c:pt>
                <c:pt idx="49">
                  <c:v>POL100000</c:v>
                </c:pt>
                <c:pt idx="50">
                  <c:v>POL100353</c:v>
                </c:pt>
                <c:pt idx="51">
                  <c:v>POL100425</c:v>
                </c:pt>
                <c:pt idx="52">
                  <c:v>POL100387</c:v>
                </c:pt>
                <c:pt idx="53">
                  <c:v>POL100294</c:v>
                </c:pt>
                <c:pt idx="54">
                  <c:v>POL100078</c:v>
                </c:pt>
                <c:pt idx="55">
                  <c:v>POL100031</c:v>
                </c:pt>
                <c:pt idx="56">
                  <c:v>POL100357</c:v>
                </c:pt>
                <c:pt idx="57">
                  <c:v>POL100402</c:v>
                </c:pt>
                <c:pt idx="58">
                  <c:v>POL100265</c:v>
                </c:pt>
                <c:pt idx="59">
                  <c:v>POL100399</c:v>
                </c:pt>
                <c:pt idx="60">
                  <c:v>POL100254</c:v>
                </c:pt>
                <c:pt idx="61">
                  <c:v>POL100252</c:v>
                </c:pt>
                <c:pt idx="62">
                  <c:v>POL100365</c:v>
                </c:pt>
                <c:pt idx="63">
                  <c:v>POL100447</c:v>
                </c:pt>
                <c:pt idx="64">
                  <c:v>POL100016</c:v>
                </c:pt>
                <c:pt idx="65">
                  <c:v>POL100337</c:v>
                </c:pt>
                <c:pt idx="66">
                  <c:v>POL100354</c:v>
                </c:pt>
                <c:pt idx="67">
                  <c:v>POL100231</c:v>
                </c:pt>
                <c:pt idx="68">
                  <c:v>POL100270</c:v>
                </c:pt>
                <c:pt idx="69">
                  <c:v>POL100320</c:v>
                </c:pt>
                <c:pt idx="70">
                  <c:v>POL100256</c:v>
                </c:pt>
                <c:pt idx="71">
                  <c:v>POL100453</c:v>
                </c:pt>
                <c:pt idx="72">
                  <c:v>POL100283</c:v>
                </c:pt>
                <c:pt idx="73">
                  <c:v>POL100291</c:v>
                </c:pt>
                <c:pt idx="74">
                  <c:v>POL100309</c:v>
                </c:pt>
                <c:pt idx="75">
                  <c:v>POL100112</c:v>
                </c:pt>
                <c:pt idx="76">
                  <c:v>POL100005</c:v>
                </c:pt>
                <c:pt idx="77">
                  <c:v>POL100404</c:v>
                </c:pt>
                <c:pt idx="78">
                  <c:v>POL100328</c:v>
                </c:pt>
                <c:pt idx="79">
                  <c:v>POL100037</c:v>
                </c:pt>
                <c:pt idx="80">
                  <c:v>POL100027</c:v>
                </c:pt>
                <c:pt idx="81">
                  <c:v>POL100222</c:v>
                </c:pt>
                <c:pt idx="82">
                  <c:v>POL100098</c:v>
                </c:pt>
                <c:pt idx="83">
                  <c:v>POL100403</c:v>
                </c:pt>
                <c:pt idx="84">
                  <c:v>POL100350</c:v>
                </c:pt>
                <c:pt idx="85">
                  <c:v>POL100327</c:v>
                </c:pt>
                <c:pt idx="86">
                  <c:v>POL100456</c:v>
                </c:pt>
                <c:pt idx="87">
                  <c:v>POL100305</c:v>
                </c:pt>
                <c:pt idx="88">
                  <c:v>POL100201</c:v>
                </c:pt>
                <c:pt idx="89">
                  <c:v>POL100379</c:v>
                </c:pt>
                <c:pt idx="90">
                  <c:v>POL100219</c:v>
                </c:pt>
                <c:pt idx="91">
                  <c:v>POL100230</c:v>
                </c:pt>
                <c:pt idx="92">
                  <c:v>POL100212</c:v>
                </c:pt>
                <c:pt idx="93">
                  <c:v>POL100339</c:v>
                </c:pt>
                <c:pt idx="94">
                  <c:v>POL100258</c:v>
                </c:pt>
                <c:pt idx="95">
                  <c:v>POL100393</c:v>
                </c:pt>
                <c:pt idx="96">
                  <c:v>POL100245</c:v>
                </c:pt>
                <c:pt idx="97">
                  <c:v>POL100196</c:v>
                </c:pt>
                <c:pt idx="98">
                  <c:v>POL100171</c:v>
                </c:pt>
                <c:pt idx="99">
                  <c:v>POL100011</c:v>
                </c:pt>
                <c:pt idx="100">
                  <c:v>POL100250</c:v>
                </c:pt>
                <c:pt idx="101">
                  <c:v>POL100271</c:v>
                </c:pt>
                <c:pt idx="102">
                  <c:v>POL100382</c:v>
                </c:pt>
                <c:pt idx="103">
                  <c:v>POL100205</c:v>
                </c:pt>
                <c:pt idx="104">
                  <c:v>POL100435</c:v>
                </c:pt>
                <c:pt idx="105">
                  <c:v>POL100117</c:v>
                </c:pt>
                <c:pt idx="106">
                  <c:v>POL100079</c:v>
                </c:pt>
                <c:pt idx="107">
                  <c:v>POL100391</c:v>
                </c:pt>
                <c:pt idx="108">
                  <c:v>POL100226</c:v>
                </c:pt>
                <c:pt idx="109">
                  <c:v>POL100330</c:v>
                </c:pt>
                <c:pt idx="110">
                  <c:v>POL100063</c:v>
                </c:pt>
                <c:pt idx="111">
                  <c:v>POL100407</c:v>
                </c:pt>
                <c:pt idx="112">
                  <c:v>POL100440</c:v>
                </c:pt>
                <c:pt idx="113">
                  <c:v>POL100090</c:v>
                </c:pt>
                <c:pt idx="114">
                  <c:v>POL100050</c:v>
                </c:pt>
                <c:pt idx="115">
                  <c:v>POL100369</c:v>
                </c:pt>
                <c:pt idx="116">
                  <c:v>POL100257</c:v>
                </c:pt>
                <c:pt idx="117">
                  <c:v>POL100134</c:v>
                </c:pt>
                <c:pt idx="118">
                  <c:v>POL100082</c:v>
                </c:pt>
                <c:pt idx="119">
                  <c:v>POL100288</c:v>
                </c:pt>
                <c:pt idx="120">
                  <c:v>POL100361</c:v>
                </c:pt>
                <c:pt idx="121">
                  <c:v>POL100418</c:v>
                </c:pt>
                <c:pt idx="122">
                  <c:v>POL100130</c:v>
                </c:pt>
                <c:pt idx="123">
                  <c:v>POL100347</c:v>
                </c:pt>
                <c:pt idx="124">
                  <c:v>POL100062</c:v>
                </c:pt>
                <c:pt idx="125">
                  <c:v>POL100439</c:v>
                </c:pt>
                <c:pt idx="126">
                  <c:v>POL100321</c:v>
                </c:pt>
                <c:pt idx="127">
                  <c:v>POL100192</c:v>
                </c:pt>
                <c:pt idx="128">
                  <c:v>POL100097</c:v>
                </c:pt>
                <c:pt idx="129">
                  <c:v>POL100335</c:v>
                </c:pt>
                <c:pt idx="130">
                  <c:v>POL100023</c:v>
                </c:pt>
                <c:pt idx="131">
                  <c:v>POL100318</c:v>
                </c:pt>
                <c:pt idx="132">
                  <c:v>POL100303</c:v>
                </c:pt>
                <c:pt idx="133">
                  <c:v>POL100145</c:v>
                </c:pt>
                <c:pt idx="134">
                  <c:v>POL100166</c:v>
                </c:pt>
                <c:pt idx="135">
                  <c:v>POL100389</c:v>
                </c:pt>
                <c:pt idx="136">
                  <c:v>POL100240</c:v>
                </c:pt>
                <c:pt idx="137">
                  <c:v>POL100179</c:v>
                </c:pt>
                <c:pt idx="138">
                  <c:v>POL100178</c:v>
                </c:pt>
                <c:pt idx="139">
                  <c:v>POL100235</c:v>
                </c:pt>
                <c:pt idx="140">
                  <c:v>POL100423</c:v>
                </c:pt>
                <c:pt idx="141">
                  <c:v>POL100066</c:v>
                </c:pt>
                <c:pt idx="142">
                  <c:v>POL100449</c:v>
                </c:pt>
                <c:pt idx="143">
                  <c:v>POL100266</c:v>
                </c:pt>
                <c:pt idx="144">
                  <c:v>POL100175</c:v>
                </c:pt>
                <c:pt idx="145">
                  <c:v>POL100451</c:v>
                </c:pt>
                <c:pt idx="146">
                  <c:v>POL100164</c:v>
                </c:pt>
                <c:pt idx="147">
                  <c:v>POL100227</c:v>
                </c:pt>
                <c:pt idx="148">
                  <c:v>POL100378</c:v>
                </c:pt>
                <c:pt idx="149">
                  <c:v>POL100448</c:v>
                </c:pt>
                <c:pt idx="150">
                  <c:v>POL100060</c:v>
                </c:pt>
                <c:pt idx="151">
                  <c:v>POL100042</c:v>
                </c:pt>
                <c:pt idx="152">
                  <c:v>POL100316</c:v>
                </c:pt>
                <c:pt idx="153">
                  <c:v>POL100086</c:v>
                </c:pt>
                <c:pt idx="154">
                  <c:v>POL100218</c:v>
                </c:pt>
                <c:pt idx="155">
                  <c:v>POL100044</c:v>
                </c:pt>
                <c:pt idx="156">
                  <c:v>POL100137</c:v>
                </c:pt>
                <c:pt idx="157">
                  <c:v>POL100279</c:v>
                </c:pt>
                <c:pt idx="158">
                  <c:v>POL100323</c:v>
                </c:pt>
                <c:pt idx="159">
                  <c:v>POL100459</c:v>
                </c:pt>
                <c:pt idx="160">
                  <c:v>POL100274</c:v>
                </c:pt>
                <c:pt idx="161">
                  <c:v>POL100153</c:v>
                </c:pt>
                <c:pt idx="162">
                  <c:v>POL100200</c:v>
                </c:pt>
                <c:pt idx="163">
                  <c:v>POL100215</c:v>
                </c:pt>
                <c:pt idx="164">
                  <c:v>POL100311</c:v>
                </c:pt>
                <c:pt idx="165">
                  <c:v>POL100259</c:v>
                </c:pt>
                <c:pt idx="166">
                  <c:v>POL100324</c:v>
                </c:pt>
                <c:pt idx="167">
                  <c:v>POL100083</c:v>
                </c:pt>
                <c:pt idx="168">
                  <c:v>POL100142</c:v>
                </c:pt>
                <c:pt idx="169">
                  <c:v>POL100386</c:v>
                </c:pt>
                <c:pt idx="170">
                  <c:v>POL100405</c:v>
                </c:pt>
                <c:pt idx="171">
                  <c:v>POL100080</c:v>
                </c:pt>
                <c:pt idx="172">
                  <c:v>POL100020</c:v>
                </c:pt>
                <c:pt idx="173">
                  <c:v>POL100390</c:v>
                </c:pt>
                <c:pt idx="174">
                  <c:v>POL100342</c:v>
                </c:pt>
                <c:pt idx="175">
                  <c:v>POL100229</c:v>
                </c:pt>
                <c:pt idx="176">
                  <c:v>POL100345</c:v>
                </c:pt>
                <c:pt idx="177">
                  <c:v>POL100209</c:v>
                </c:pt>
                <c:pt idx="178">
                  <c:v>POL100161</c:v>
                </c:pt>
                <c:pt idx="179">
                  <c:v>POL100364</c:v>
                </c:pt>
                <c:pt idx="180">
                  <c:v>POL100077</c:v>
                </c:pt>
                <c:pt idx="181">
                  <c:v>POL100096</c:v>
                </c:pt>
                <c:pt idx="182">
                  <c:v>POL100406</c:v>
                </c:pt>
                <c:pt idx="183">
                  <c:v>POL100074</c:v>
                </c:pt>
                <c:pt idx="184">
                  <c:v>POL100168</c:v>
                </c:pt>
                <c:pt idx="185">
                  <c:v>POL100458</c:v>
                </c:pt>
                <c:pt idx="186">
                  <c:v>POL100146</c:v>
                </c:pt>
                <c:pt idx="187">
                  <c:v>POL100268</c:v>
                </c:pt>
                <c:pt idx="188">
                  <c:v>POL100106</c:v>
                </c:pt>
                <c:pt idx="189">
                  <c:v>POL100310</c:v>
                </c:pt>
                <c:pt idx="190">
                  <c:v>POL100048</c:v>
                </c:pt>
                <c:pt idx="191">
                  <c:v>POL100131</c:v>
                </c:pt>
                <c:pt idx="192">
                  <c:v>POL100211</c:v>
                </c:pt>
                <c:pt idx="193">
                  <c:v>POL100025</c:v>
                </c:pt>
                <c:pt idx="194">
                  <c:v>POL100397</c:v>
                </c:pt>
                <c:pt idx="195">
                  <c:v>POL100244</c:v>
                </c:pt>
                <c:pt idx="196">
                  <c:v>POL100039</c:v>
                </c:pt>
                <c:pt idx="197">
                  <c:v>POL100411</c:v>
                </c:pt>
                <c:pt idx="198">
                  <c:v>POL100034</c:v>
                </c:pt>
                <c:pt idx="199">
                  <c:v>POL100127</c:v>
                </c:pt>
                <c:pt idx="200">
                  <c:v>POL100269</c:v>
                </c:pt>
                <c:pt idx="201">
                  <c:v>POL100170</c:v>
                </c:pt>
                <c:pt idx="202">
                  <c:v>POL100434</c:v>
                </c:pt>
                <c:pt idx="203">
                  <c:v>POL100415</c:v>
                </c:pt>
                <c:pt idx="204">
                  <c:v>POL100236</c:v>
                </c:pt>
                <c:pt idx="205">
                  <c:v>POL100217</c:v>
                </c:pt>
                <c:pt idx="206">
                  <c:v>POL100438</c:v>
                </c:pt>
                <c:pt idx="207">
                  <c:v>POL100186</c:v>
                </c:pt>
                <c:pt idx="208">
                  <c:v>POL100075</c:v>
                </c:pt>
                <c:pt idx="209">
                  <c:v>POL100232</c:v>
                </c:pt>
                <c:pt idx="210">
                  <c:v>POL100026</c:v>
                </c:pt>
                <c:pt idx="211">
                  <c:v>POL100122</c:v>
                </c:pt>
                <c:pt idx="212">
                  <c:v>POL100043</c:v>
                </c:pt>
                <c:pt idx="213">
                  <c:v>POL100246</c:v>
                </c:pt>
                <c:pt idx="214">
                  <c:v>POL100185</c:v>
                </c:pt>
                <c:pt idx="215">
                  <c:v>POL100452</c:v>
                </c:pt>
                <c:pt idx="216">
                  <c:v>POL100191</c:v>
                </c:pt>
                <c:pt idx="217">
                  <c:v>POL100055</c:v>
                </c:pt>
                <c:pt idx="218">
                  <c:v>POL100308</c:v>
                </c:pt>
                <c:pt idx="219">
                  <c:v>POL100224</c:v>
                </c:pt>
                <c:pt idx="220">
                  <c:v>POL100133</c:v>
                </c:pt>
                <c:pt idx="221">
                  <c:v>POL100147</c:v>
                </c:pt>
                <c:pt idx="222">
                  <c:v>POL100207</c:v>
                </c:pt>
                <c:pt idx="223">
                  <c:v>POL100400</c:v>
                </c:pt>
                <c:pt idx="224">
                  <c:v>POL100446</c:v>
                </c:pt>
                <c:pt idx="225">
                  <c:v>POL100450</c:v>
                </c:pt>
                <c:pt idx="226">
                  <c:v>POL100216</c:v>
                </c:pt>
                <c:pt idx="227">
                  <c:v>POL100398</c:v>
                </c:pt>
                <c:pt idx="228">
                  <c:v>POL100241</c:v>
                </c:pt>
                <c:pt idx="229">
                  <c:v>POL100296</c:v>
                </c:pt>
                <c:pt idx="230">
                  <c:v>POL100314</c:v>
                </c:pt>
                <c:pt idx="231">
                  <c:v>POL100019</c:v>
                </c:pt>
                <c:pt idx="232">
                  <c:v>POL100384</c:v>
                </c:pt>
                <c:pt idx="233">
                  <c:v>POL100419</c:v>
                </c:pt>
                <c:pt idx="234">
                  <c:v>POL100021</c:v>
                </c:pt>
                <c:pt idx="235">
                  <c:v>POL100003</c:v>
                </c:pt>
                <c:pt idx="236">
                  <c:v>POL100195</c:v>
                </c:pt>
                <c:pt idx="237">
                  <c:v>POL100065</c:v>
                </c:pt>
                <c:pt idx="238">
                  <c:v>POL100012</c:v>
                </c:pt>
                <c:pt idx="239">
                  <c:v>POL100051</c:v>
                </c:pt>
                <c:pt idx="240">
                  <c:v>POL100363</c:v>
                </c:pt>
                <c:pt idx="241">
                  <c:v>POL100129</c:v>
                </c:pt>
                <c:pt idx="242">
                  <c:v>POL100343</c:v>
                </c:pt>
                <c:pt idx="243">
                  <c:v>POL100167</c:v>
                </c:pt>
                <c:pt idx="244">
                  <c:v>POL100099</c:v>
                </c:pt>
                <c:pt idx="245">
                  <c:v>POL100383</c:v>
                </c:pt>
                <c:pt idx="246">
                  <c:v>POL100233</c:v>
                </c:pt>
                <c:pt idx="247">
                  <c:v>POL100388</c:v>
                </c:pt>
                <c:pt idx="248">
                  <c:v>POL100121</c:v>
                </c:pt>
                <c:pt idx="249">
                  <c:v>POL100313</c:v>
                </c:pt>
                <c:pt idx="250">
                  <c:v>POL100437</c:v>
                </c:pt>
                <c:pt idx="251">
                  <c:v>POL100319</c:v>
                </c:pt>
                <c:pt idx="252">
                  <c:v>POL100220</c:v>
                </c:pt>
                <c:pt idx="253">
                  <c:v>POL100100</c:v>
                </c:pt>
                <c:pt idx="254">
                  <c:v>POL100184</c:v>
                </c:pt>
                <c:pt idx="255">
                  <c:v>POL100202</c:v>
                </c:pt>
                <c:pt idx="256">
                  <c:v>POL100416</c:v>
                </c:pt>
                <c:pt idx="257">
                  <c:v>POL100058</c:v>
                </c:pt>
                <c:pt idx="258">
                  <c:v>POL100431</c:v>
                </c:pt>
                <c:pt idx="259">
                  <c:v>POL100113</c:v>
                </c:pt>
                <c:pt idx="260">
                  <c:v>POL100349</c:v>
                </c:pt>
                <c:pt idx="261">
                  <c:v>POL100374</c:v>
                </c:pt>
                <c:pt idx="262">
                  <c:v>POL100401</c:v>
                </c:pt>
                <c:pt idx="263">
                  <c:v>POL100120</c:v>
                </c:pt>
                <c:pt idx="264">
                  <c:v>POL100045</c:v>
                </c:pt>
                <c:pt idx="265">
                  <c:v>POL100181</c:v>
                </c:pt>
                <c:pt idx="266">
                  <c:v>POL100103</c:v>
                </c:pt>
                <c:pt idx="267">
                  <c:v>POL100114</c:v>
                </c:pt>
                <c:pt idx="268">
                  <c:v>POL100138</c:v>
                </c:pt>
                <c:pt idx="269">
                  <c:v>POL100289</c:v>
                </c:pt>
                <c:pt idx="270">
                  <c:v>POL100094</c:v>
                </c:pt>
                <c:pt idx="271">
                  <c:v>POL100053</c:v>
                </c:pt>
                <c:pt idx="272">
                  <c:v>POL100152</c:v>
                </c:pt>
                <c:pt idx="273">
                  <c:v>POL100210</c:v>
                </c:pt>
                <c:pt idx="274">
                  <c:v>POL100338</c:v>
                </c:pt>
                <c:pt idx="275">
                  <c:v>POL100108</c:v>
                </c:pt>
                <c:pt idx="276">
                  <c:v>POL100064</c:v>
                </c:pt>
                <c:pt idx="277">
                  <c:v>POL100187</c:v>
                </c:pt>
                <c:pt idx="278">
                  <c:v>POL100234</c:v>
                </c:pt>
                <c:pt idx="279">
                  <c:v>POL100263</c:v>
                </c:pt>
                <c:pt idx="280">
                  <c:v>POL100052</c:v>
                </c:pt>
                <c:pt idx="281">
                  <c:v>POL100432</c:v>
                </c:pt>
                <c:pt idx="282">
                  <c:v>POL100001</c:v>
                </c:pt>
                <c:pt idx="283">
                  <c:v>POL100071</c:v>
                </c:pt>
                <c:pt idx="284">
                  <c:v>POL100433</c:v>
                </c:pt>
                <c:pt idx="285">
                  <c:v>POL100139</c:v>
                </c:pt>
                <c:pt idx="286">
                  <c:v>POL100029</c:v>
                </c:pt>
                <c:pt idx="287">
                  <c:v>POL100085</c:v>
                </c:pt>
                <c:pt idx="288">
                  <c:v>POL100422</c:v>
                </c:pt>
                <c:pt idx="289">
                  <c:v>POL100017</c:v>
                </c:pt>
                <c:pt idx="290">
                  <c:v>POL100304</c:v>
                </c:pt>
                <c:pt idx="291">
                  <c:v>POL100396</c:v>
                </c:pt>
                <c:pt idx="292">
                  <c:v>POL100123</c:v>
                </c:pt>
                <c:pt idx="293">
                  <c:v>POL100013</c:v>
                </c:pt>
                <c:pt idx="294">
                  <c:v>POL100002</c:v>
                </c:pt>
                <c:pt idx="295">
                  <c:v>POL100072</c:v>
                </c:pt>
                <c:pt idx="296">
                  <c:v>POL100359</c:v>
                </c:pt>
                <c:pt idx="297">
                  <c:v>POL100084</c:v>
                </c:pt>
                <c:pt idx="298">
                  <c:v>POL100332</c:v>
                </c:pt>
                <c:pt idx="299">
                  <c:v>POL100115</c:v>
                </c:pt>
                <c:pt idx="300">
                  <c:v>POL100373</c:v>
                </c:pt>
                <c:pt idx="301">
                  <c:v>POL100093</c:v>
                </c:pt>
                <c:pt idx="302">
                  <c:v>POL100275</c:v>
                </c:pt>
                <c:pt idx="303">
                  <c:v>POL100312</c:v>
                </c:pt>
                <c:pt idx="304">
                  <c:v>POL100284</c:v>
                </c:pt>
                <c:pt idx="305">
                  <c:v>POL100370</c:v>
                </c:pt>
                <c:pt idx="306">
                  <c:v>POL100277</c:v>
                </c:pt>
                <c:pt idx="307">
                  <c:v>POL100355</c:v>
                </c:pt>
                <c:pt idx="308">
                  <c:v>POL100095</c:v>
                </c:pt>
                <c:pt idx="309">
                  <c:v>POL100426</c:v>
                </c:pt>
                <c:pt idx="310">
                  <c:v>POL100409</c:v>
                </c:pt>
                <c:pt idx="311">
                  <c:v>POL100238</c:v>
                </c:pt>
                <c:pt idx="312">
                  <c:v>POL100136</c:v>
                </c:pt>
                <c:pt idx="313">
                  <c:v>POL100428</c:v>
                </c:pt>
                <c:pt idx="314">
                  <c:v>POL100301</c:v>
                </c:pt>
                <c:pt idx="315">
                  <c:v>POL100067</c:v>
                </c:pt>
                <c:pt idx="316">
                  <c:v>POL100251</c:v>
                </c:pt>
                <c:pt idx="317">
                  <c:v>POL100267</c:v>
                </c:pt>
                <c:pt idx="318">
                  <c:v>POL100008</c:v>
                </c:pt>
                <c:pt idx="319">
                  <c:v>POL100417</c:v>
                </c:pt>
                <c:pt idx="320">
                  <c:v>POL100198</c:v>
                </c:pt>
                <c:pt idx="321">
                  <c:v>POL100299</c:v>
                </c:pt>
                <c:pt idx="322">
                  <c:v>POL100336</c:v>
                </c:pt>
                <c:pt idx="323">
                  <c:v>POL100243</c:v>
                </c:pt>
                <c:pt idx="324">
                  <c:v>POL100018</c:v>
                </c:pt>
                <c:pt idx="325">
                  <c:v>POL100408</c:v>
                </c:pt>
                <c:pt idx="326">
                  <c:v>POL100004</c:v>
                </c:pt>
                <c:pt idx="327">
                  <c:v>POL100006</c:v>
                </c:pt>
                <c:pt idx="328">
                  <c:v>POL100248</c:v>
                </c:pt>
                <c:pt idx="329">
                  <c:v>POL100282</c:v>
                </c:pt>
                <c:pt idx="330">
                  <c:v>POL100317</c:v>
                </c:pt>
                <c:pt idx="331">
                  <c:v>POL100203</c:v>
                </c:pt>
                <c:pt idx="332">
                  <c:v>POL100206</c:v>
                </c:pt>
                <c:pt idx="333">
                  <c:v>POL100040</c:v>
                </c:pt>
                <c:pt idx="334">
                  <c:v>POL100306</c:v>
                </c:pt>
                <c:pt idx="335">
                  <c:v>POL100183</c:v>
                </c:pt>
                <c:pt idx="336">
                  <c:v>POL100160</c:v>
                </c:pt>
                <c:pt idx="337">
                  <c:v>POL100110</c:v>
                </c:pt>
                <c:pt idx="338">
                  <c:v>POL100223</c:v>
                </c:pt>
                <c:pt idx="339">
                  <c:v>POL100061</c:v>
                </c:pt>
                <c:pt idx="340">
                  <c:v>POL100455</c:v>
                </c:pt>
                <c:pt idx="341">
                  <c:v>POL100214</c:v>
                </c:pt>
                <c:pt idx="342">
                  <c:v>POL100144</c:v>
                </c:pt>
                <c:pt idx="343">
                  <c:v>POL100132</c:v>
                </c:pt>
                <c:pt idx="344">
                  <c:v>POL100443</c:v>
                </c:pt>
                <c:pt idx="345">
                  <c:v>POL100046</c:v>
                </c:pt>
                <c:pt idx="346">
                  <c:v>POL100380</c:v>
                </c:pt>
                <c:pt idx="347">
                  <c:v>POL100125</c:v>
                </c:pt>
                <c:pt idx="348">
                  <c:v>POL100141</c:v>
                </c:pt>
                <c:pt idx="349">
                  <c:v>POL100385</c:v>
                </c:pt>
                <c:pt idx="350">
                  <c:v>POL100089</c:v>
                </c:pt>
                <c:pt idx="351">
                  <c:v>POL100081</c:v>
                </c:pt>
                <c:pt idx="352">
                  <c:v>POL100009</c:v>
                </c:pt>
                <c:pt idx="353">
                  <c:v>POL100278</c:v>
                </c:pt>
                <c:pt idx="354">
                  <c:v>POL100111</c:v>
                </c:pt>
                <c:pt idx="355">
                  <c:v>POL100102</c:v>
                </c:pt>
                <c:pt idx="356">
                  <c:v>POL100427</c:v>
                </c:pt>
                <c:pt idx="357">
                  <c:v>POL100143</c:v>
                </c:pt>
                <c:pt idx="358">
                  <c:v>POL100414</c:v>
                </c:pt>
                <c:pt idx="359">
                  <c:v>POL100261</c:v>
                </c:pt>
                <c:pt idx="360">
                  <c:v>POL100457</c:v>
                </c:pt>
                <c:pt idx="361">
                  <c:v>POL100360</c:v>
                </c:pt>
                <c:pt idx="362">
                  <c:v>POL100197</c:v>
                </c:pt>
                <c:pt idx="363">
                  <c:v>POL100148</c:v>
                </c:pt>
                <c:pt idx="364">
                  <c:v>POL100038</c:v>
                </c:pt>
                <c:pt idx="365">
                  <c:v>POL100149</c:v>
                </c:pt>
                <c:pt idx="366">
                  <c:v>POL100441</c:v>
                </c:pt>
                <c:pt idx="367">
                  <c:v>POL100302</c:v>
                </c:pt>
                <c:pt idx="368">
                  <c:v>POL100329</c:v>
                </c:pt>
                <c:pt idx="369">
                  <c:v>POL100049</c:v>
                </c:pt>
                <c:pt idx="370">
                  <c:v>POL100260</c:v>
                </c:pt>
                <c:pt idx="371">
                  <c:v>POL100366</c:v>
                </c:pt>
                <c:pt idx="372">
                  <c:v>POL100124</c:v>
                </c:pt>
                <c:pt idx="373">
                  <c:v>POL100239</c:v>
                </c:pt>
                <c:pt idx="374">
                  <c:v>POL100054</c:v>
                </c:pt>
                <c:pt idx="375">
                  <c:v>POL100293</c:v>
                </c:pt>
                <c:pt idx="376">
                  <c:v>POL100352</c:v>
                </c:pt>
                <c:pt idx="377">
                  <c:v>POL100424</c:v>
                </c:pt>
                <c:pt idx="378">
                  <c:v>POL100208</c:v>
                </c:pt>
                <c:pt idx="379">
                  <c:v>POL100047</c:v>
                </c:pt>
                <c:pt idx="380">
                  <c:v>POL100395</c:v>
                </c:pt>
                <c:pt idx="381">
                  <c:v>POL100429</c:v>
                </c:pt>
                <c:pt idx="382">
                  <c:v>POL100154</c:v>
                </c:pt>
                <c:pt idx="383">
                  <c:v>POL100159</c:v>
                </c:pt>
                <c:pt idx="384">
                  <c:v>POL100073</c:v>
                </c:pt>
                <c:pt idx="385">
                  <c:v>POL100322</c:v>
                </c:pt>
                <c:pt idx="386">
                  <c:v>POL100010</c:v>
                </c:pt>
                <c:pt idx="387">
                  <c:v>POL100410</c:v>
                </c:pt>
                <c:pt idx="388">
                  <c:v>POL100176</c:v>
                </c:pt>
                <c:pt idx="389">
                  <c:v>POL100392</c:v>
                </c:pt>
                <c:pt idx="390">
                  <c:v>POL100247</c:v>
                </c:pt>
                <c:pt idx="391">
                  <c:v>POL100092</c:v>
                </c:pt>
                <c:pt idx="392">
                  <c:v>POL100076</c:v>
                </c:pt>
                <c:pt idx="393">
                  <c:v>POL100381</c:v>
                </c:pt>
                <c:pt idx="394">
                  <c:v>POL100151</c:v>
                </c:pt>
                <c:pt idx="395">
                  <c:v>POL100442</c:v>
                </c:pt>
                <c:pt idx="396">
                  <c:v>POL100253</c:v>
                </c:pt>
                <c:pt idx="397">
                  <c:v>POL100444</c:v>
                </c:pt>
                <c:pt idx="398">
                  <c:v>POL100035</c:v>
                </c:pt>
                <c:pt idx="399">
                  <c:v>POL100182</c:v>
                </c:pt>
                <c:pt idx="400">
                  <c:v>POL100156</c:v>
                </c:pt>
                <c:pt idx="401">
                  <c:v>POL100165</c:v>
                </c:pt>
                <c:pt idx="402">
                  <c:v>POL100454</c:v>
                </c:pt>
                <c:pt idx="403">
                  <c:v>POL100237</c:v>
                </c:pt>
                <c:pt idx="404">
                  <c:v>POL100377</c:v>
                </c:pt>
                <c:pt idx="405">
                  <c:v>POL100290</c:v>
                </c:pt>
                <c:pt idx="406">
                  <c:v>POL100272</c:v>
                </c:pt>
                <c:pt idx="407">
                  <c:v>POL100169</c:v>
                </c:pt>
                <c:pt idx="408">
                  <c:v>POL100285</c:v>
                </c:pt>
                <c:pt idx="409">
                  <c:v>POL100376</c:v>
                </c:pt>
                <c:pt idx="410">
                  <c:v>POL100172</c:v>
                </c:pt>
                <c:pt idx="411">
                  <c:v>POL100101</c:v>
                </c:pt>
                <c:pt idx="412">
                  <c:v>POL100333</c:v>
                </c:pt>
                <c:pt idx="413">
                  <c:v>POL100326</c:v>
                </c:pt>
                <c:pt idx="414">
                  <c:v>POL100371</c:v>
                </c:pt>
                <c:pt idx="415">
                  <c:v>POL100346</c:v>
                </c:pt>
                <c:pt idx="416">
                  <c:v>POL100088</c:v>
                </c:pt>
                <c:pt idx="417">
                  <c:v>POL100315</c:v>
                </c:pt>
                <c:pt idx="418">
                  <c:v>POL100344</c:v>
                </c:pt>
                <c:pt idx="419">
                  <c:v>POL100119</c:v>
                </c:pt>
                <c:pt idx="420">
                  <c:v>POL100177</c:v>
                </c:pt>
                <c:pt idx="421">
                  <c:v>POL100199</c:v>
                </c:pt>
                <c:pt idx="422">
                  <c:v>POL100356</c:v>
                </c:pt>
                <c:pt idx="423">
                  <c:v>POL100307</c:v>
                </c:pt>
                <c:pt idx="424">
                  <c:v>POL100300</c:v>
                </c:pt>
                <c:pt idx="425">
                  <c:v>POL100262</c:v>
                </c:pt>
                <c:pt idx="426">
                  <c:v>POL100193</c:v>
                </c:pt>
                <c:pt idx="427">
                  <c:v>POL100264</c:v>
                </c:pt>
                <c:pt idx="428">
                  <c:v>POL100032</c:v>
                </c:pt>
                <c:pt idx="429">
                  <c:v>POL100028</c:v>
                </c:pt>
                <c:pt idx="430">
                  <c:v>POL100242</c:v>
                </c:pt>
                <c:pt idx="431">
                  <c:v>POL100325</c:v>
                </c:pt>
                <c:pt idx="432">
                  <c:v>POL100280</c:v>
                </c:pt>
                <c:pt idx="433">
                  <c:v>POL100372</c:v>
                </c:pt>
                <c:pt idx="434">
                  <c:v>POL100087</c:v>
                </c:pt>
                <c:pt idx="435">
                  <c:v>POL100445</c:v>
                </c:pt>
                <c:pt idx="436">
                  <c:v>POL100340</c:v>
                </c:pt>
                <c:pt idx="437">
                  <c:v>POL100015</c:v>
                </c:pt>
                <c:pt idx="438">
                  <c:v>POL100033</c:v>
                </c:pt>
                <c:pt idx="439">
                  <c:v>POL100412</c:v>
                </c:pt>
                <c:pt idx="440">
                  <c:v>POL100157</c:v>
                </c:pt>
                <c:pt idx="441">
                  <c:v>POL100368</c:v>
                </c:pt>
                <c:pt idx="442">
                  <c:v>POL100194</c:v>
                </c:pt>
                <c:pt idx="443">
                  <c:v>POL100022</c:v>
                </c:pt>
                <c:pt idx="444">
                  <c:v>POL100162</c:v>
                </c:pt>
                <c:pt idx="445">
                  <c:v>POL100163</c:v>
                </c:pt>
                <c:pt idx="446">
                  <c:v>POL100292</c:v>
                </c:pt>
                <c:pt idx="447">
                  <c:v>POL100331</c:v>
                </c:pt>
                <c:pt idx="448">
                  <c:v>POL100126</c:v>
                </c:pt>
                <c:pt idx="449">
                  <c:v>POL100362</c:v>
                </c:pt>
                <c:pt idx="450">
                  <c:v>POL100375</c:v>
                </c:pt>
                <c:pt idx="451">
                  <c:v>POL100014</c:v>
                </c:pt>
                <c:pt idx="452">
                  <c:v>POL100150</c:v>
                </c:pt>
                <c:pt idx="453">
                  <c:v>POL100273</c:v>
                </c:pt>
                <c:pt idx="454">
                  <c:v>POL100255</c:v>
                </c:pt>
                <c:pt idx="455">
                  <c:v>POL100281</c:v>
                </c:pt>
                <c:pt idx="456">
                  <c:v>POL100297</c:v>
                </c:pt>
                <c:pt idx="457">
                  <c:v>POL100460</c:v>
                </c:pt>
                <c:pt idx="458">
                  <c:v>POL100287</c:v>
                </c:pt>
                <c:pt idx="459">
                  <c:v>POL100155</c:v>
                </c:pt>
                <c:pt idx="460">
                  <c:v>POL100358</c:v>
                </c:pt>
              </c:strCache>
            </c:strRef>
          </c:cat>
          <c:val>
            <c:numRef>
              <c:f>'Normal Distribution'!$B$4:$B$465</c:f>
              <c:numCache>
                <c:formatCode>0.00%</c:formatCode>
                <c:ptCount val="461"/>
                <c:pt idx="0">
                  <c:v>1.7570975548912023E-4</c:v>
                </c:pt>
                <c:pt idx="1">
                  <c:v>1.761687671231126E-4</c:v>
                </c:pt>
                <c:pt idx="2">
                  <c:v>1.8263006427932769E-4</c:v>
                </c:pt>
                <c:pt idx="3">
                  <c:v>1.8304347035786315E-4</c:v>
                </c:pt>
                <c:pt idx="4">
                  <c:v>1.9033536356027374E-4</c:v>
                </c:pt>
                <c:pt idx="5">
                  <c:v>1.9595257702639422E-4</c:v>
                </c:pt>
                <c:pt idx="6">
                  <c:v>1.961036449578819E-4</c:v>
                </c:pt>
                <c:pt idx="7">
                  <c:v>2.0268049300883301E-4</c:v>
                </c:pt>
                <c:pt idx="8">
                  <c:v>2.0665600546297374E-4</c:v>
                </c:pt>
                <c:pt idx="9">
                  <c:v>2.1044109103526614E-4</c:v>
                </c:pt>
                <c:pt idx="10">
                  <c:v>2.1071897700484496E-4</c:v>
                </c:pt>
                <c:pt idx="11">
                  <c:v>2.127233289911655E-4</c:v>
                </c:pt>
                <c:pt idx="12">
                  <c:v>2.1306311289349562E-4</c:v>
                </c:pt>
                <c:pt idx="13">
                  <c:v>2.2589804664017752E-4</c:v>
                </c:pt>
                <c:pt idx="14">
                  <c:v>2.2744283279829594E-4</c:v>
                </c:pt>
                <c:pt idx="15">
                  <c:v>2.2931123269935225E-4</c:v>
                </c:pt>
                <c:pt idx="16">
                  <c:v>2.3036754340769326E-4</c:v>
                </c:pt>
                <c:pt idx="17">
                  <c:v>2.3319409781136937E-4</c:v>
                </c:pt>
                <c:pt idx="18">
                  <c:v>2.3505384374877553E-4</c:v>
                </c:pt>
                <c:pt idx="19">
                  <c:v>2.35154952264648E-4</c:v>
                </c:pt>
                <c:pt idx="20">
                  <c:v>2.4189510484919625E-4</c:v>
                </c:pt>
                <c:pt idx="21">
                  <c:v>2.4250676232845256E-4</c:v>
                </c:pt>
                <c:pt idx="22">
                  <c:v>2.4516504773802701E-4</c:v>
                </c:pt>
                <c:pt idx="23">
                  <c:v>2.4732920281448208E-4</c:v>
                </c:pt>
                <c:pt idx="24">
                  <c:v>2.5119861360563386E-4</c:v>
                </c:pt>
                <c:pt idx="25">
                  <c:v>2.5969570247215748E-4</c:v>
                </c:pt>
                <c:pt idx="26">
                  <c:v>2.6114016602320759E-4</c:v>
                </c:pt>
                <c:pt idx="27">
                  <c:v>2.6172970950162416E-4</c:v>
                </c:pt>
                <c:pt idx="28">
                  <c:v>2.6417888383389616E-4</c:v>
                </c:pt>
                <c:pt idx="29">
                  <c:v>2.660173605765452E-4</c:v>
                </c:pt>
                <c:pt idx="30">
                  <c:v>2.6803898073208502E-4</c:v>
                </c:pt>
                <c:pt idx="31">
                  <c:v>2.7103732926887027E-4</c:v>
                </c:pt>
                <c:pt idx="32">
                  <c:v>2.7625596541494177E-4</c:v>
                </c:pt>
                <c:pt idx="33">
                  <c:v>2.8200790212167345E-4</c:v>
                </c:pt>
                <c:pt idx="34">
                  <c:v>2.8866090314289884E-4</c:v>
                </c:pt>
                <c:pt idx="35">
                  <c:v>2.940636408492825E-4</c:v>
                </c:pt>
                <c:pt idx="36">
                  <c:v>2.9511616608528317E-4</c:v>
                </c:pt>
                <c:pt idx="37">
                  <c:v>2.9676655303820818E-4</c:v>
                </c:pt>
                <c:pt idx="38">
                  <c:v>2.977601958498956E-4</c:v>
                </c:pt>
                <c:pt idx="39">
                  <c:v>3.054184231040936E-4</c:v>
                </c:pt>
                <c:pt idx="40">
                  <c:v>3.072261784666178E-4</c:v>
                </c:pt>
                <c:pt idx="41">
                  <c:v>3.0807638687864323E-4</c:v>
                </c:pt>
                <c:pt idx="42">
                  <c:v>3.1264136246546813E-4</c:v>
                </c:pt>
                <c:pt idx="43">
                  <c:v>3.2233753711846132E-4</c:v>
                </c:pt>
                <c:pt idx="44">
                  <c:v>3.2420961171212442E-4</c:v>
                </c:pt>
                <c:pt idx="45">
                  <c:v>3.3277880733763662E-4</c:v>
                </c:pt>
                <c:pt idx="46">
                  <c:v>3.3306778481441993E-4</c:v>
                </c:pt>
                <c:pt idx="47">
                  <c:v>3.4148221478140983E-4</c:v>
                </c:pt>
                <c:pt idx="48">
                  <c:v>3.4630725833806997E-4</c:v>
                </c:pt>
                <c:pt idx="49">
                  <c:v>3.4759928067714996E-4</c:v>
                </c:pt>
                <c:pt idx="50">
                  <c:v>3.5125888415200141E-4</c:v>
                </c:pt>
                <c:pt idx="51">
                  <c:v>3.5277863895718484E-4</c:v>
                </c:pt>
                <c:pt idx="52">
                  <c:v>3.574565760699846E-4</c:v>
                </c:pt>
                <c:pt idx="53">
                  <c:v>3.5793964336165674E-4</c:v>
                </c:pt>
                <c:pt idx="54">
                  <c:v>3.6120679752989297E-4</c:v>
                </c:pt>
                <c:pt idx="55">
                  <c:v>3.6195011553445965E-4</c:v>
                </c:pt>
                <c:pt idx="56">
                  <c:v>3.6277166114178689E-4</c:v>
                </c:pt>
                <c:pt idx="57">
                  <c:v>3.6354313094883074E-4</c:v>
                </c:pt>
                <c:pt idx="58">
                  <c:v>3.690169702242588E-4</c:v>
                </c:pt>
                <c:pt idx="59">
                  <c:v>3.7250372633961139E-4</c:v>
                </c:pt>
                <c:pt idx="60">
                  <c:v>3.8490818104397804E-4</c:v>
                </c:pt>
                <c:pt idx="61">
                  <c:v>3.8533809400959112E-4</c:v>
                </c:pt>
                <c:pt idx="62">
                  <c:v>3.8816826679048086E-4</c:v>
                </c:pt>
                <c:pt idx="63">
                  <c:v>3.9147602641881942E-4</c:v>
                </c:pt>
                <c:pt idx="64">
                  <c:v>3.9311044731097066E-4</c:v>
                </c:pt>
                <c:pt idx="65">
                  <c:v>3.9450367987338582E-4</c:v>
                </c:pt>
                <c:pt idx="66">
                  <c:v>4.0969164266996299E-4</c:v>
                </c:pt>
                <c:pt idx="67">
                  <c:v>4.1497659398181562E-4</c:v>
                </c:pt>
                <c:pt idx="68">
                  <c:v>4.311319189655855E-4</c:v>
                </c:pt>
                <c:pt idx="69">
                  <c:v>4.364557396609772E-4</c:v>
                </c:pt>
                <c:pt idx="70">
                  <c:v>4.536530476717423E-4</c:v>
                </c:pt>
                <c:pt idx="71">
                  <c:v>4.5656883942099183E-4</c:v>
                </c:pt>
                <c:pt idx="72">
                  <c:v>4.6749980412211884E-4</c:v>
                </c:pt>
                <c:pt idx="73">
                  <c:v>4.7342587265319724E-4</c:v>
                </c:pt>
                <c:pt idx="74">
                  <c:v>4.888840742262485E-4</c:v>
                </c:pt>
                <c:pt idx="75">
                  <c:v>5.032939756247736E-4</c:v>
                </c:pt>
                <c:pt idx="76">
                  <c:v>5.0807591558636647E-4</c:v>
                </c:pt>
                <c:pt idx="77">
                  <c:v>5.1250957330458184E-4</c:v>
                </c:pt>
                <c:pt idx="78">
                  <c:v>5.1356843431403E-4</c:v>
                </c:pt>
                <c:pt idx="79">
                  <c:v>5.1569078862307328E-4</c:v>
                </c:pt>
                <c:pt idx="80">
                  <c:v>5.404060197017989E-4</c:v>
                </c:pt>
                <c:pt idx="81">
                  <c:v>5.5245889505396142E-4</c:v>
                </c:pt>
                <c:pt idx="82">
                  <c:v>5.5317365849369589E-4</c:v>
                </c:pt>
                <c:pt idx="83">
                  <c:v>5.564943604878589E-4</c:v>
                </c:pt>
                <c:pt idx="84">
                  <c:v>5.5723027246563797E-4</c:v>
                </c:pt>
                <c:pt idx="85">
                  <c:v>5.5791422324349917E-4</c:v>
                </c:pt>
                <c:pt idx="86">
                  <c:v>5.7940572227792417E-4</c:v>
                </c:pt>
                <c:pt idx="87">
                  <c:v>5.8061313922316566E-4</c:v>
                </c:pt>
                <c:pt idx="88">
                  <c:v>5.930750425254571E-4</c:v>
                </c:pt>
                <c:pt idx="89">
                  <c:v>5.9900546494862518E-4</c:v>
                </c:pt>
                <c:pt idx="90">
                  <c:v>6.0099737217686087E-4</c:v>
                </c:pt>
                <c:pt idx="91">
                  <c:v>6.0192107622416581E-4</c:v>
                </c:pt>
                <c:pt idx="92">
                  <c:v>6.1102447959812895E-4</c:v>
                </c:pt>
                <c:pt idx="93">
                  <c:v>6.2489160115455921E-4</c:v>
                </c:pt>
                <c:pt idx="94">
                  <c:v>6.2661840974497342E-4</c:v>
                </c:pt>
                <c:pt idx="95">
                  <c:v>6.3300299269315068E-4</c:v>
                </c:pt>
                <c:pt idx="96">
                  <c:v>6.3420853519074842E-4</c:v>
                </c:pt>
                <c:pt idx="97">
                  <c:v>6.5085807428635575E-4</c:v>
                </c:pt>
                <c:pt idx="98">
                  <c:v>6.5124779769481231E-4</c:v>
                </c:pt>
                <c:pt idx="99">
                  <c:v>6.5738681827171019E-4</c:v>
                </c:pt>
                <c:pt idx="100">
                  <c:v>6.7168772506537527E-4</c:v>
                </c:pt>
                <c:pt idx="101">
                  <c:v>6.9991924026513647E-4</c:v>
                </c:pt>
                <c:pt idx="102">
                  <c:v>7.0880507679582747E-4</c:v>
                </c:pt>
                <c:pt idx="103">
                  <c:v>7.300458936843221E-4</c:v>
                </c:pt>
                <c:pt idx="104">
                  <c:v>7.3277944515417516E-4</c:v>
                </c:pt>
                <c:pt idx="105">
                  <c:v>7.3581503154492337E-4</c:v>
                </c:pt>
                <c:pt idx="106">
                  <c:v>7.5220479832990318E-4</c:v>
                </c:pt>
                <c:pt idx="107">
                  <c:v>7.5239747825780925E-4</c:v>
                </c:pt>
                <c:pt idx="108">
                  <c:v>7.8301470078967071E-4</c:v>
                </c:pt>
                <c:pt idx="109">
                  <c:v>7.8411299030827246E-4</c:v>
                </c:pt>
                <c:pt idx="110">
                  <c:v>7.8668675259443608E-4</c:v>
                </c:pt>
                <c:pt idx="111">
                  <c:v>8.2399695001215967E-4</c:v>
                </c:pt>
                <c:pt idx="112">
                  <c:v>8.3560402979584157E-4</c:v>
                </c:pt>
                <c:pt idx="113">
                  <c:v>8.3949510975448306E-4</c:v>
                </c:pt>
                <c:pt idx="114">
                  <c:v>8.6664301170014395E-4</c:v>
                </c:pt>
                <c:pt idx="115">
                  <c:v>8.6781180130315839E-4</c:v>
                </c:pt>
                <c:pt idx="116">
                  <c:v>8.7750211451593954E-4</c:v>
                </c:pt>
                <c:pt idx="117">
                  <c:v>8.7816141409902528E-4</c:v>
                </c:pt>
                <c:pt idx="118">
                  <c:v>8.8247768046307228E-4</c:v>
                </c:pt>
                <c:pt idx="119">
                  <c:v>9.027626712126177E-4</c:v>
                </c:pt>
                <c:pt idx="120">
                  <c:v>9.0818277992322821E-4</c:v>
                </c:pt>
                <c:pt idx="121">
                  <c:v>9.1082778356001723E-4</c:v>
                </c:pt>
                <c:pt idx="122">
                  <c:v>9.4078349899618199E-4</c:v>
                </c:pt>
                <c:pt idx="123">
                  <c:v>9.5217715019240388E-4</c:v>
                </c:pt>
                <c:pt idx="124">
                  <c:v>9.7971158870697474E-4</c:v>
                </c:pt>
                <c:pt idx="125">
                  <c:v>9.8738296946023624E-4</c:v>
                </c:pt>
                <c:pt idx="126">
                  <c:v>1.0125145001370927E-3</c:v>
                </c:pt>
                <c:pt idx="127">
                  <c:v>1.0162248600703236E-3</c:v>
                </c:pt>
                <c:pt idx="128">
                  <c:v>1.0272462269581932E-3</c:v>
                </c:pt>
                <c:pt idx="129">
                  <c:v>1.0384364834791549E-3</c:v>
                </c:pt>
                <c:pt idx="130">
                  <c:v>1.0387475484289657E-3</c:v>
                </c:pt>
                <c:pt idx="131">
                  <c:v>1.0531634617278963E-3</c:v>
                </c:pt>
                <c:pt idx="132">
                  <c:v>1.0568758185207205E-3</c:v>
                </c:pt>
                <c:pt idx="133">
                  <c:v>1.0635862748234709E-3</c:v>
                </c:pt>
                <c:pt idx="134">
                  <c:v>1.0893248270112256E-3</c:v>
                </c:pt>
                <c:pt idx="135">
                  <c:v>1.0897503611429693E-3</c:v>
                </c:pt>
                <c:pt idx="136">
                  <c:v>1.094410354070698E-3</c:v>
                </c:pt>
                <c:pt idx="137">
                  <c:v>1.1025302511081989E-3</c:v>
                </c:pt>
                <c:pt idx="138">
                  <c:v>1.1059585502846408E-3</c:v>
                </c:pt>
                <c:pt idx="139">
                  <c:v>1.1146073815635523E-3</c:v>
                </c:pt>
                <c:pt idx="140">
                  <c:v>1.1272128894145928E-3</c:v>
                </c:pt>
                <c:pt idx="141">
                  <c:v>1.1279710017923789E-3</c:v>
                </c:pt>
                <c:pt idx="142">
                  <c:v>1.1292712321518768E-3</c:v>
                </c:pt>
                <c:pt idx="143">
                  <c:v>1.1540113432568096E-3</c:v>
                </c:pt>
                <c:pt idx="144">
                  <c:v>1.1570818250306728E-3</c:v>
                </c:pt>
                <c:pt idx="145">
                  <c:v>1.1933816785108871E-3</c:v>
                </c:pt>
                <c:pt idx="146">
                  <c:v>1.2034590579937353E-3</c:v>
                </c:pt>
                <c:pt idx="147">
                  <c:v>1.2045782090112736E-3</c:v>
                </c:pt>
                <c:pt idx="148">
                  <c:v>1.2177097454317213E-3</c:v>
                </c:pt>
                <c:pt idx="149">
                  <c:v>1.2295811005345401E-3</c:v>
                </c:pt>
                <c:pt idx="150">
                  <c:v>1.2337391737903447E-3</c:v>
                </c:pt>
                <c:pt idx="151">
                  <c:v>1.2554853765695938E-3</c:v>
                </c:pt>
                <c:pt idx="152">
                  <c:v>1.2722060690064933E-3</c:v>
                </c:pt>
                <c:pt idx="153">
                  <c:v>1.2757695283868115E-3</c:v>
                </c:pt>
                <c:pt idx="154">
                  <c:v>1.3223600475161215E-3</c:v>
                </c:pt>
                <c:pt idx="155">
                  <c:v>1.3263958137830626E-3</c:v>
                </c:pt>
                <c:pt idx="156">
                  <c:v>1.3343955424599829E-3</c:v>
                </c:pt>
                <c:pt idx="157">
                  <c:v>1.3347183175922101E-3</c:v>
                </c:pt>
                <c:pt idx="158">
                  <c:v>1.3534677780371591E-3</c:v>
                </c:pt>
                <c:pt idx="159">
                  <c:v>1.359289108953797E-3</c:v>
                </c:pt>
                <c:pt idx="160">
                  <c:v>1.3598215404133597E-3</c:v>
                </c:pt>
                <c:pt idx="161">
                  <c:v>1.3674331689723894E-3</c:v>
                </c:pt>
                <c:pt idx="162">
                  <c:v>1.371319966311864E-3</c:v>
                </c:pt>
                <c:pt idx="163">
                  <c:v>1.3764303165204718E-3</c:v>
                </c:pt>
                <c:pt idx="164">
                  <c:v>1.3906144380334046E-3</c:v>
                </c:pt>
                <c:pt idx="165">
                  <c:v>1.397340151646296E-3</c:v>
                </c:pt>
                <c:pt idx="166">
                  <c:v>1.407648825178994E-3</c:v>
                </c:pt>
                <c:pt idx="167">
                  <c:v>1.4243756557430138E-3</c:v>
                </c:pt>
                <c:pt idx="168">
                  <c:v>1.4612316984375384E-3</c:v>
                </c:pt>
                <c:pt idx="169">
                  <c:v>1.4723965110232768E-3</c:v>
                </c:pt>
                <c:pt idx="170">
                  <c:v>1.4889587655147892E-3</c:v>
                </c:pt>
                <c:pt idx="171">
                  <c:v>1.4911375340300496E-3</c:v>
                </c:pt>
                <c:pt idx="172">
                  <c:v>1.4915979892540319E-3</c:v>
                </c:pt>
                <c:pt idx="173">
                  <c:v>1.5067300839316643E-3</c:v>
                </c:pt>
                <c:pt idx="174">
                  <c:v>1.5139467141298058E-3</c:v>
                </c:pt>
                <c:pt idx="175">
                  <c:v>1.5217633714504405E-3</c:v>
                </c:pt>
                <c:pt idx="176">
                  <c:v>1.5357331593697562E-3</c:v>
                </c:pt>
                <c:pt idx="177">
                  <c:v>1.5422533572395465E-3</c:v>
                </c:pt>
                <c:pt idx="178">
                  <c:v>1.5463256218844683E-3</c:v>
                </c:pt>
                <c:pt idx="179">
                  <c:v>1.5543255664076266E-3</c:v>
                </c:pt>
                <c:pt idx="180">
                  <c:v>1.5683361533371128E-3</c:v>
                </c:pt>
                <c:pt idx="181">
                  <c:v>1.5747158607526881E-3</c:v>
                </c:pt>
                <c:pt idx="182">
                  <c:v>1.6092322017888122E-3</c:v>
                </c:pt>
                <c:pt idx="183">
                  <c:v>1.6200226776325783E-3</c:v>
                </c:pt>
                <c:pt idx="184">
                  <c:v>1.64811303254551E-3</c:v>
                </c:pt>
                <c:pt idx="185">
                  <c:v>1.6643939999531462E-3</c:v>
                </c:pt>
                <c:pt idx="186">
                  <c:v>1.6860254178776872E-3</c:v>
                </c:pt>
                <c:pt idx="187">
                  <c:v>1.6882952692794395E-3</c:v>
                </c:pt>
                <c:pt idx="188">
                  <c:v>1.7016759199371468E-3</c:v>
                </c:pt>
                <c:pt idx="189">
                  <c:v>1.7072865235839697E-3</c:v>
                </c:pt>
                <c:pt idx="190">
                  <c:v>1.7112008905843237E-3</c:v>
                </c:pt>
                <c:pt idx="191">
                  <c:v>1.7166914913346518E-3</c:v>
                </c:pt>
                <c:pt idx="192">
                  <c:v>1.7196474469559047E-3</c:v>
                </c:pt>
                <c:pt idx="193">
                  <c:v>1.7208687801400263E-3</c:v>
                </c:pt>
                <c:pt idx="194">
                  <c:v>1.7256277383262777E-3</c:v>
                </c:pt>
                <c:pt idx="195">
                  <c:v>1.7360580012724142E-3</c:v>
                </c:pt>
                <c:pt idx="196">
                  <c:v>1.7507649292959676E-3</c:v>
                </c:pt>
                <c:pt idx="197">
                  <c:v>1.799907992984813E-3</c:v>
                </c:pt>
                <c:pt idx="198">
                  <c:v>1.8010455400123619E-3</c:v>
                </c:pt>
                <c:pt idx="199">
                  <c:v>1.8228192301751329E-3</c:v>
                </c:pt>
                <c:pt idx="200">
                  <c:v>1.8245140109910529E-3</c:v>
                </c:pt>
                <c:pt idx="201">
                  <c:v>1.8292089767402396E-3</c:v>
                </c:pt>
                <c:pt idx="202">
                  <c:v>1.8294698820752805E-3</c:v>
                </c:pt>
                <c:pt idx="203">
                  <c:v>1.8527861431851293E-3</c:v>
                </c:pt>
                <c:pt idx="204">
                  <c:v>1.8642041699744635E-3</c:v>
                </c:pt>
                <c:pt idx="205">
                  <c:v>1.8747833492578996E-3</c:v>
                </c:pt>
                <c:pt idx="206">
                  <c:v>1.8751438253369031E-3</c:v>
                </c:pt>
                <c:pt idx="207">
                  <c:v>1.8760286838233611E-3</c:v>
                </c:pt>
                <c:pt idx="208">
                  <c:v>1.8763236535374206E-3</c:v>
                </c:pt>
                <c:pt idx="209">
                  <c:v>1.9148369725091527E-3</c:v>
                </c:pt>
                <c:pt idx="210">
                  <c:v>1.9215481326495803E-3</c:v>
                </c:pt>
                <c:pt idx="211">
                  <c:v>1.9345530548467531E-3</c:v>
                </c:pt>
                <c:pt idx="212">
                  <c:v>1.9360684067490303E-3</c:v>
                </c:pt>
                <c:pt idx="213">
                  <c:v>1.991852131959921E-3</c:v>
                </c:pt>
                <c:pt idx="214">
                  <c:v>2.006241584557116E-3</c:v>
                </c:pt>
                <c:pt idx="215">
                  <c:v>2.0128610736661594E-3</c:v>
                </c:pt>
                <c:pt idx="216">
                  <c:v>2.026106441302777E-3</c:v>
                </c:pt>
                <c:pt idx="217">
                  <c:v>2.0434033569886358E-3</c:v>
                </c:pt>
                <c:pt idx="218">
                  <c:v>2.0452928376776371E-3</c:v>
                </c:pt>
                <c:pt idx="219">
                  <c:v>2.1063804551668419E-3</c:v>
                </c:pt>
                <c:pt idx="220">
                  <c:v>2.1214912570626022E-3</c:v>
                </c:pt>
                <c:pt idx="221">
                  <c:v>2.1323861535667461E-3</c:v>
                </c:pt>
                <c:pt idx="222">
                  <c:v>2.1544111973699443E-3</c:v>
                </c:pt>
                <c:pt idx="223">
                  <c:v>2.1790944845780031E-3</c:v>
                </c:pt>
                <c:pt idx="224">
                  <c:v>2.1953708294707151E-3</c:v>
                </c:pt>
                <c:pt idx="225">
                  <c:v>2.2172553948442706E-3</c:v>
                </c:pt>
                <c:pt idx="226">
                  <c:v>2.2273146736961381E-3</c:v>
                </c:pt>
                <c:pt idx="227">
                  <c:v>2.232758341626298E-3</c:v>
                </c:pt>
                <c:pt idx="228">
                  <c:v>2.2376039105083691E-3</c:v>
                </c:pt>
                <c:pt idx="229">
                  <c:v>2.2381017080570641E-3</c:v>
                </c:pt>
                <c:pt idx="230">
                  <c:v>2.2416524682297369E-3</c:v>
                </c:pt>
                <c:pt idx="231">
                  <c:v>2.2495491292755603E-3</c:v>
                </c:pt>
                <c:pt idx="232">
                  <c:v>2.2652039015762199E-3</c:v>
                </c:pt>
                <c:pt idx="233">
                  <c:v>2.2716689400977684E-3</c:v>
                </c:pt>
                <c:pt idx="234">
                  <c:v>2.2725639753084911E-3</c:v>
                </c:pt>
                <c:pt idx="235">
                  <c:v>2.2726634217623823E-3</c:v>
                </c:pt>
                <c:pt idx="236">
                  <c:v>2.315418714598302E-3</c:v>
                </c:pt>
                <c:pt idx="237">
                  <c:v>2.3300028220805007E-3</c:v>
                </c:pt>
                <c:pt idx="238">
                  <c:v>2.3398839400233596E-3</c:v>
                </c:pt>
                <c:pt idx="239">
                  <c:v>2.3463249287948534E-3</c:v>
                </c:pt>
                <c:pt idx="240">
                  <c:v>2.3840228718185297E-3</c:v>
                </c:pt>
                <c:pt idx="241">
                  <c:v>2.386262361650804E-3</c:v>
                </c:pt>
                <c:pt idx="242">
                  <c:v>2.3940974830730793E-3</c:v>
                </c:pt>
                <c:pt idx="243">
                  <c:v>2.3945582204718341E-3</c:v>
                </c:pt>
                <c:pt idx="244">
                  <c:v>2.4051503920093039E-3</c:v>
                </c:pt>
                <c:pt idx="245">
                  <c:v>2.4096212885356158E-3</c:v>
                </c:pt>
                <c:pt idx="246">
                  <c:v>2.4222684658969972E-3</c:v>
                </c:pt>
                <c:pt idx="247">
                  <c:v>2.43640957850381E-3</c:v>
                </c:pt>
                <c:pt idx="248">
                  <c:v>2.4365407308157994E-3</c:v>
                </c:pt>
                <c:pt idx="249">
                  <c:v>2.4468637607459238E-3</c:v>
                </c:pt>
                <c:pt idx="250">
                  <c:v>2.4594337237434597E-3</c:v>
                </c:pt>
                <c:pt idx="251">
                  <c:v>2.4649279828292282E-3</c:v>
                </c:pt>
                <c:pt idx="252">
                  <c:v>2.4675758663716047E-3</c:v>
                </c:pt>
                <c:pt idx="253">
                  <c:v>2.4952509238427311E-3</c:v>
                </c:pt>
                <c:pt idx="254">
                  <c:v>2.505508885468462E-3</c:v>
                </c:pt>
                <c:pt idx="255">
                  <c:v>2.5127957685705917E-3</c:v>
                </c:pt>
                <c:pt idx="256">
                  <c:v>2.5236488817133662E-3</c:v>
                </c:pt>
                <c:pt idx="257">
                  <c:v>2.5463783655376286E-3</c:v>
                </c:pt>
                <c:pt idx="258">
                  <c:v>2.5496152126869274E-3</c:v>
                </c:pt>
                <c:pt idx="259">
                  <c:v>2.5591878551052354E-3</c:v>
                </c:pt>
                <c:pt idx="260">
                  <c:v>2.5623220602058929E-3</c:v>
                </c:pt>
                <c:pt idx="261">
                  <c:v>2.5685217459380759E-3</c:v>
                </c:pt>
                <c:pt idx="262">
                  <c:v>2.5775530430775201E-3</c:v>
                </c:pt>
                <c:pt idx="263">
                  <c:v>2.5859929112406082E-3</c:v>
                </c:pt>
                <c:pt idx="264">
                  <c:v>2.5933609924786616E-3</c:v>
                </c:pt>
                <c:pt idx="265">
                  <c:v>2.6058900693618483E-3</c:v>
                </c:pt>
                <c:pt idx="266">
                  <c:v>2.6142290815572007E-3</c:v>
                </c:pt>
                <c:pt idx="267">
                  <c:v>2.6262367399505038E-3</c:v>
                </c:pt>
                <c:pt idx="268">
                  <c:v>2.6338452577783014E-3</c:v>
                </c:pt>
                <c:pt idx="269">
                  <c:v>2.6411249377225926E-3</c:v>
                </c:pt>
                <c:pt idx="270">
                  <c:v>2.6460048989168359E-3</c:v>
                </c:pt>
                <c:pt idx="271">
                  <c:v>2.6502117433667735E-3</c:v>
                </c:pt>
                <c:pt idx="272">
                  <c:v>2.6645298101066845E-3</c:v>
                </c:pt>
                <c:pt idx="273">
                  <c:v>2.6806171068227492E-3</c:v>
                </c:pt>
                <c:pt idx="274">
                  <c:v>2.6817575768399338E-3</c:v>
                </c:pt>
                <c:pt idx="275">
                  <c:v>2.7227421336995556E-3</c:v>
                </c:pt>
                <c:pt idx="276">
                  <c:v>2.7287087291441928E-3</c:v>
                </c:pt>
                <c:pt idx="277">
                  <c:v>2.7484083019616353E-3</c:v>
                </c:pt>
                <c:pt idx="278">
                  <c:v>2.8340133674068504E-3</c:v>
                </c:pt>
                <c:pt idx="279">
                  <c:v>2.8381771422139007E-3</c:v>
                </c:pt>
                <c:pt idx="280">
                  <c:v>2.8459417303763495E-3</c:v>
                </c:pt>
                <c:pt idx="281">
                  <c:v>2.8560062621822875E-3</c:v>
                </c:pt>
                <c:pt idx="282">
                  <c:v>2.8676233987946801E-3</c:v>
                </c:pt>
                <c:pt idx="283">
                  <c:v>2.8759338132046926E-3</c:v>
                </c:pt>
                <c:pt idx="284">
                  <c:v>2.8894809722383066E-3</c:v>
                </c:pt>
                <c:pt idx="285">
                  <c:v>2.8960847789903732E-3</c:v>
                </c:pt>
                <c:pt idx="286">
                  <c:v>2.8968077360618139E-3</c:v>
                </c:pt>
                <c:pt idx="287">
                  <c:v>2.9045400874846781E-3</c:v>
                </c:pt>
                <c:pt idx="288">
                  <c:v>2.9136344078508052E-3</c:v>
                </c:pt>
                <c:pt idx="289">
                  <c:v>2.929334752820807E-3</c:v>
                </c:pt>
                <c:pt idx="290">
                  <c:v>2.9305876196907381E-3</c:v>
                </c:pt>
                <c:pt idx="291">
                  <c:v>2.9308858518718194E-3</c:v>
                </c:pt>
                <c:pt idx="292">
                  <c:v>2.9415151634531083E-3</c:v>
                </c:pt>
                <c:pt idx="293">
                  <c:v>2.9433873580941802E-3</c:v>
                </c:pt>
                <c:pt idx="294">
                  <c:v>2.9810136204567253E-3</c:v>
                </c:pt>
                <c:pt idx="295">
                  <c:v>2.9995980531943621E-3</c:v>
                </c:pt>
                <c:pt idx="296">
                  <c:v>3.0178348904807799E-3</c:v>
                </c:pt>
                <c:pt idx="297">
                  <c:v>3.0273294772720323E-3</c:v>
                </c:pt>
                <c:pt idx="298">
                  <c:v>3.0420581496762096E-3</c:v>
                </c:pt>
                <c:pt idx="299">
                  <c:v>3.0631634406751459E-3</c:v>
                </c:pt>
                <c:pt idx="300">
                  <c:v>3.0649029296007289E-3</c:v>
                </c:pt>
                <c:pt idx="301">
                  <c:v>3.07520244794007E-3</c:v>
                </c:pt>
                <c:pt idx="302">
                  <c:v>3.075997424565343E-3</c:v>
                </c:pt>
                <c:pt idx="303">
                  <c:v>3.0800537256846119E-3</c:v>
                </c:pt>
                <c:pt idx="304">
                  <c:v>3.0803938283248894E-3</c:v>
                </c:pt>
                <c:pt idx="305">
                  <c:v>3.0806772132889134E-3</c:v>
                </c:pt>
                <c:pt idx="306">
                  <c:v>3.0867342508598037E-3</c:v>
                </c:pt>
                <c:pt idx="307">
                  <c:v>3.099677805874051E-3</c:v>
                </c:pt>
                <c:pt idx="308">
                  <c:v>3.1221072066274936E-3</c:v>
                </c:pt>
                <c:pt idx="309">
                  <c:v>3.125060154822275E-3</c:v>
                </c:pt>
                <c:pt idx="310">
                  <c:v>3.1515018519228887E-3</c:v>
                </c:pt>
                <c:pt idx="311">
                  <c:v>3.1679629469123735E-3</c:v>
                </c:pt>
                <c:pt idx="312">
                  <c:v>3.1844954582744625E-3</c:v>
                </c:pt>
                <c:pt idx="313">
                  <c:v>3.1965108137132878E-3</c:v>
                </c:pt>
                <c:pt idx="314">
                  <c:v>3.2006090016577031E-3</c:v>
                </c:pt>
                <c:pt idx="315">
                  <c:v>3.2027628210230179E-3</c:v>
                </c:pt>
                <c:pt idx="316">
                  <c:v>3.2061507119167955E-3</c:v>
                </c:pt>
                <c:pt idx="317">
                  <c:v>3.2182866152251268E-3</c:v>
                </c:pt>
                <c:pt idx="318">
                  <c:v>3.2319986551487844E-3</c:v>
                </c:pt>
                <c:pt idx="319">
                  <c:v>3.2335372357451585E-3</c:v>
                </c:pt>
                <c:pt idx="320">
                  <c:v>3.2564242834979421E-3</c:v>
                </c:pt>
                <c:pt idx="321">
                  <c:v>3.2640126090494742E-3</c:v>
                </c:pt>
                <c:pt idx="322">
                  <c:v>3.2652657758946565E-3</c:v>
                </c:pt>
                <c:pt idx="323">
                  <c:v>3.2707649244134865E-3</c:v>
                </c:pt>
                <c:pt idx="324">
                  <c:v>3.303200034202636E-3</c:v>
                </c:pt>
                <c:pt idx="325">
                  <c:v>3.312640390580086E-3</c:v>
                </c:pt>
                <c:pt idx="326">
                  <c:v>3.3155899771608673E-3</c:v>
                </c:pt>
                <c:pt idx="327">
                  <c:v>3.3212214032094876E-3</c:v>
                </c:pt>
                <c:pt idx="328">
                  <c:v>3.3217025487784126E-3</c:v>
                </c:pt>
                <c:pt idx="329">
                  <c:v>3.332103799324645E-3</c:v>
                </c:pt>
                <c:pt idx="330">
                  <c:v>3.3352473914902894E-3</c:v>
                </c:pt>
                <c:pt idx="331">
                  <c:v>3.3380090708080758E-3</c:v>
                </c:pt>
                <c:pt idx="332">
                  <c:v>3.3407162681026743E-3</c:v>
                </c:pt>
                <c:pt idx="333">
                  <c:v>3.3594486804998059E-3</c:v>
                </c:pt>
                <c:pt idx="334">
                  <c:v>3.3649145300080115E-3</c:v>
                </c:pt>
                <c:pt idx="335">
                  <c:v>3.3829636734757406E-3</c:v>
                </c:pt>
                <c:pt idx="336">
                  <c:v>3.3933092416261715E-3</c:v>
                </c:pt>
                <c:pt idx="337">
                  <c:v>3.3963635300569093E-3</c:v>
                </c:pt>
                <c:pt idx="338">
                  <c:v>3.4200603996900557E-3</c:v>
                </c:pt>
                <c:pt idx="339">
                  <c:v>3.4338061886933801E-3</c:v>
                </c:pt>
                <c:pt idx="340">
                  <c:v>3.4376060307886596E-3</c:v>
                </c:pt>
                <c:pt idx="341">
                  <c:v>3.438407233558411E-3</c:v>
                </c:pt>
                <c:pt idx="342">
                  <c:v>3.4430409200449973E-3</c:v>
                </c:pt>
                <c:pt idx="343">
                  <c:v>3.4449418942998833E-3</c:v>
                </c:pt>
                <c:pt idx="344">
                  <c:v>3.4478004145995574E-3</c:v>
                </c:pt>
                <c:pt idx="345">
                  <c:v>3.4646482158533893E-3</c:v>
                </c:pt>
                <c:pt idx="346">
                  <c:v>3.4843109127161774E-3</c:v>
                </c:pt>
                <c:pt idx="347">
                  <c:v>3.4919299635087116E-3</c:v>
                </c:pt>
                <c:pt idx="348">
                  <c:v>3.4928594993638151E-3</c:v>
                </c:pt>
                <c:pt idx="349">
                  <c:v>3.5008810298938534E-3</c:v>
                </c:pt>
                <c:pt idx="350">
                  <c:v>3.504862468621959E-3</c:v>
                </c:pt>
                <c:pt idx="351">
                  <c:v>3.5152649331337046E-3</c:v>
                </c:pt>
                <c:pt idx="352">
                  <c:v>3.5188695155664706E-3</c:v>
                </c:pt>
                <c:pt idx="353">
                  <c:v>3.5300192215945983E-3</c:v>
                </c:pt>
                <c:pt idx="354">
                  <c:v>3.534745782069111E-3</c:v>
                </c:pt>
                <c:pt idx="355">
                  <c:v>3.5565815979415414E-3</c:v>
                </c:pt>
                <c:pt idx="356">
                  <c:v>3.5583477963660034E-3</c:v>
                </c:pt>
                <c:pt idx="357">
                  <c:v>3.5773077126514917E-3</c:v>
                </c:pt>
                <c:pt idx="358">
                  <c:v>3.5825060757668911E-3</c:v>
                </c:pt>
                <c:pt idx="359">
                  <c:v>3.5850964564419457E-3</c:v>
                </c:pt>
                <c:pt idx="360">
                  <c:v>3.5867781069656075E-3</c:v>
                </c:pt>
                <c:pt idx="361">
                  <c:v>3.6017804600686847E-3</c:v>
                </c:pt>
                <c:pt idx="362">
                  <c:v>3.6044302068039195E-3</c:v>
                </c:pt>
                <c:pt idx="363">
                  <c:v>3.6191144452687013E-3</c:v>
                </c:pt>
                <c:pt idx="364">
                  <c:v>3.6192980158482242E-3</c:v>
                </c:pt>
                <c:pt idx="365">
                  <c:v>3.6382575237021552E-3</c:v>
                </c:pt>
                <c:pt idx="366">
                  <c:v>3.651096287917681E-3</c:v>
                </c:pt>
                <c:pt idx="367">
                  <c:v>3.651867402018279E-3</c:v>
                </c:pt>
                <c:pt idx="368">
                  <c:v>3.6585649027553765E-3</c:v>
                </c:pt>
                <c:pt idx="369">
                  <c:v>3.6636952843002051E-3</c:v>
                </c:pt>
                <c:pt idx="370">
                  <c:v>3.6663478728608699E-3</c:v>
                </c:pt>
                <c:pt idx="371">
                  <c:v>3.6728124975271312E-3</c:v>
                </c:pt>
                <c:pt idx="372">
                  <c:v>3.6834338497298579E-3</c:v>
                </c:pt>
                <c:pt idx="373">
                  <c:v>3.6860134789057099E-3</c:v>
                </c:pt>
                <c:pt idx="374">
                  <c:v>3.691853450972552E-3</c:v>
                </c:pt>
                <c:pt idx="375">
                  <c:v>3.6922515935119047E-3</c:v>
                </c:pt>
                <c:pt idx="376">
                  <c:v>3.6995958293729054E-3</c:v>
                </c:pt>
                <c:pt idx="377">
                  <c:v>3.7319483223834499E-3</c:v>
                </c:pt>
                <c:pt idx="378">
                  <c:v>3.7344101978204862E-3</c:v>
                </c:pt>
                <c:pt idx="379">
                  <c:v>3.7498843163834418E-3</c:v>
                </c:pt>
                <c:pt idx="380">
                  <c:v>3.7631719427645982E-3</c:v>
                </c:pt>
                <c:pt idx="381">
                  <c:v>3.7644277217643847E-3</c:v>
                </c:pt>
                <c:pt idx="382">
                  <c:v>3.7700715436175579E-3</c:v>
                </c:pt>
                <c:pt idx="383">
                  <c:v>3.7733351206314641E-3</c:v>
                </c:pt>
                <c:pt idx="384">
                  <c:v>3.7735246451796869E-3</c:v>
                </c:pt>
                <c:pt idx="385">
                  <c:v>3.7772197392559573E-3</c:v>
                </c:pt>
                <c:pt idx="386">
                  <c:v>3.7817840545898208E-3</c:v>
                </c:pt>
                <c:pt idx="387">
                  <c:v>3.7905282795382498E-3</c:v>
                </c:pt>
                <c:pt idx="388">
                  <c:v>3.801266980688665E-3</c:v>
                </c:pt>
                <c:pt idx="389">
                  <c:v>3.8044813893686751E-3</c:v>
                </c:pt>
                <c:pt idx="390">
                  <c:v>3.8080600871388329E-3</c:v>
                </c:pt>
                <c:pt idx="391">
                  <c:v>3.8130764457364802E-3</c:v>
                </c:pt>
                <c:pt idx="392">
                  <c:v>3.814528849029978E-3</c:v>
                </c:pt>
                <c:pt idx="393">
                  <c:v>3.8177656074249401E-3</c:v>
                </c:pt>
                <c:pt idx="394">
                  <c:v>3.8214235291542027E-3</c:v>
                </c:pt>
                <c:pt idx="395">
                  <c:v>3.823019872554196E-3</c:v>
                </c:pt>
                <c:pt idx="396">
                  <c:v>3.8256883478330599E-3</c:v>
                </c:pt>
                <c:pt idx="397">
                  <c:v>3.8296558199894144E-3</c:v>
                </c:pt>
                <c:pt idx="398">
                  <c:v>3.8426580382568041E-3</c:v>
                </c:pt>
                <c:pt idx="399">
                  <c:v>3.8527959352175302E-3</c:v>
                </c:pt>
                <c:pt idx="400">
                  <c:v>3.8604370317677477E-3</c:v>
                </c:pt>
                <c:pt idx="401">
                  <c:v>3.8728848656092159E-3</c:v>
                </c:pt>
                <c:pt idx="402">
                  <c:v>3.8782765858687072E-3</c:v>
                </c:pt>
                <c:pt idx="403">
                  <c:v>3.8813592053027956E-3</c:v>
                </c:pt>
                <c:pt idx="404">
                  <c:v>3.8943525619609632E-3</c:v>
                </c:pt>
                <c:pt idx="405">
                  <c:v>3.8952009136655045E-3</c:v>
                </c:pt>
                <c:pt idx="406">
                  <c:v>3.8962775236922841E-3</c:v>
                </c:pt>
                <c:pt idx="407">
                  <c:v>3.8981817531674105E-3</c:v>
                </c:pt>
                <c:pt idx="408">
                  <c:v>3.9002363336206138E-3</c:v>
                </c:pt>
                <c:pt idx="409">
                  <c:v>3.9017155853934898E-3</c:v>
                </c:pt>
                <c:pt idx="410">
                  <c:v>3.909390349462913E-3</c:v>
                </c:pt>
                <c:pt idx="411">
                  <c:v>3.9169738305027419E-3</c:v>
                </c:pt>
                <c:pt idx="412">
                  <c:v>3.9181608942083198E-3</c:v>
                </c:pt>
                <c:pt idx="413">
                  <c:v>3.9319074331188248E-3</c:v>
                </c:pt>
                <c:pt idx="414">
                  <c:v>3.9436207431416759E-3</c:v>
                </c:pt>
                <c:pt idx="415">
                  <c:v>3.9446174503275592E-3</c:v>
                </c:pt>
                <c:pt idx="416">
                  <c:v>3.9471135460289984E-3</c:v>
                </c:pt>
                <c:pt idx="417">
                  <c:v>3.9474263035426853E-3</c:v>
                </c:pt>
                <c:pt idx="418">
                  <c:v>3.9496878758777084E-3</c:v>
                </c:pt>
                <c:pt idx="419">
                  <c:v>3.9546036934477811E-3</c:v>
                </c:pt>
                <c:pt idx="420">
                  <c:v>3.9556423908965457E-3</c:v>
                </c:pt>
                <c:pt idx="421">
                  <c:v>3.9615620481840922E-3</c:v>
                </c:pt>
                <c:pt idx="422">
                  <c:v>3.9622447318386602E-3</c:v>
                </c:pt>
                <c:pt idx="423">
                  <c:v>3.9632038719661913E-3</c:v>
                </c:pt>
                <c:pt idx="424">
                  <c:v>3.964990711068218E-3</c:v>
                </c:pt>
                <c:pt idx="425">
                  <c:v>3.9759371434657477E-3</c:v>
                </c:pt>
                <c:pt idx="426">
                  <c:v>3.9791629658445064E-3</c:v>
                </c:pt>
                <c:pt idx="427">
                  <c:v>3.9833194621585067E-3</c:v>
                </c:pt>
                <c:pt idx="428">
                  <c:v>3.9857970434791909E-3</c:v>
                </c:pt>
                <c:pt idx="429">
                  <c:v>4.0037626576613803E-3</c:v>
                </c:pt>
                <c:pt idx="430">
                  <c:v>4.0119768980933328E-3</c:v>
                </c:pt>
                <c:pt idx="431">
                  <c:v>4.017933901604159E-3</c:v>
                </c:pt>
                <c:pt idx="432">
                  <c:v>4.0196824336843672E-3</c:v>
                </c:pt>
                <c:pt idx="433">
                  <c:v>4.0211151803146872E-3</c:v>
                </c:pt>
                <c:pt idx="434">
                  <c:v>4.025011441211996E-3</c:v>
                </c:pt>
                <c:pt idx="435">
                  <c:v>4.0439112132782031E-3</c:v>
                </c:pt>
                <c:pt idx="436">
                  <c:v>4.0506579357945747E-3</c:v>
                </c:pt>
                <c:pt idx="437">
                  <c:v>4.0520945195894106E-3</c:v>
                </c:pt>
                <c:pt idx="438">
                  <c:v>4.0586427927031326E-3</c:v>
                </c:pt>
                <c:pt idx="439">
                  <c:v>4.0638967234490602E-3</c:v>
                </c:pt>
                <c:pt idx="440">
                  <c:v>4.0650538724493228E-3</c:v>
                </c:pt>
                <c:pt idx="441">
                  <c:v>4.0701858236275755E-3</c:v>
                </c:pt>
                <c:pt idx="442">
                  <c:v>4.0717862319507719E-3</c:v>
                </c:pt>
                <c:pt idx="443">
                  <c:v>4.0733879081771692E-3</c:v>
                </c:pt>
                <c:pt idx="444">
                  <c:v>4.0761358574214141E-3</c:v>
                </c:pt>
                <c:pt idx="445">
                  <c:v>4.0793788000838107E-3</c:v>
                </c:pt>
                <c:pt idx="446">
                  <c:v>4.0818434521814701E-3</c:v>
                </c:pt>
                <c:pt idx="447">
                  <c:v>4.087479608083075E-3</c:v>
                </c:pt>
                <c:pt idx="448">
                  <c:v>4.095351120847161E-3</c:v>
                </c:pt>
                <c:pt idx="449">
                  <c:v>4.0987337176015565E-3</c:v>
                </c:pt>
                <c:pt idx="450">
                  <c:v>4.1018695712580723E-3</c:v>
                </c:pt>
                <c:pt idx="451">
                  <c:v>4.105797819684353E-3</c:v>
                </c:pt>
                <c:pt idx="452">
                  <c:v>4.1092024081238014E-3</c:v>
                </c:pt>
                <c:pt idx="453">
                  <c:v>4.1108053721385157E-3</c:v>
                </c:pt>
                <c:pt idx="454">
                  <c:v>4.1161231325683185E-3</c:v>
                </c:pt>
                <c:pt idx="455">
                  <c:v>4.1180052127364137E-3</c:v>
                </c:pt>
                <c:pt idx="456">
                  <c:v>4.1206385922053518E-3</c:v>
                </c:pt>
                <c:pt idx="457">
                  <c:v>4.123283251359619E-3</c:v>
                </c:pt>
                <c:pt idx="458">
                  <c:v>4.1241400957002022E-3</c:v>
                </c:pt>
                <c:pt idx="459">
                  <c:v>4.1248687490051186E-3</c:v>
                </c:pt>
                <c:pt idx="460">
                  <c:v>4.1289559871149741E-3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8E-43AE-AEB0-EC31E3F22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1885412480"/>
        <c:axId val="1885400480"/>
      </c:areaChart>
      <c:catAx>
        <c:axId val="1885412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Policy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400480"/>
        <c:crosses val="autoZero"/>
        <c:auto val="1"/>
        <c:lblAlgn val="ctr"/>
        <c:lblOffset val="100"/>
        <c:noMultiLvlLbl val="0"/>
      </c:catAx>
      <c:valAx>
        <c:axId val="18854004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Normal Distribution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412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689060</xdr:colOff>
      <xdr:row>1</xdr:row>
      <xdr:rowOff>2517</xdr:rowOff>
    </xdr:from>
    <xdr:to>
      <xdr:col>25</xdr:col>
      <xdr:colOff>33466</xdr:colOff>
      <xdr:row>16</xdr:row>
      <xdr:rowOff>42676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25C78EE-E953-6228-DB1D-FCC2497A4D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75871</xdr:colOff>
      <xdr:row>2</xdr:row>
      <xdr:rowOff>26403</xdr:rowOff>
    </xdr:from>
    <xdr:to>
      <xdr:col>11</xdr:col>
      <xdr:colOff>384299</xdr:colOff>
      <xdr:row>17</xdr:row>
      <xdr:rowOff>48174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E2BC8A-3355-A151-2874-65494CB4F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201342</xdr:colOff>
      <xdr:row>9</xdr:row>
      <xdr:rowOff>44302</xdr:rowOff>
    </xdr:from>
    <xdr:to>
      <xdr:col>18</xdr:col>
      <xdr:colOff>546396</xdr:colOff>
      <xdr:row>43</xdr:row>
      <xdr:rowOff>147674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78DB7C-2C6B-54DA-63B8-7B9E2D1AEF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Isaac A. Pearson" id="{E6CAAA73-3BFF-48F6-A39E-9D88E45F875F}" userId="S::ipearson@falcon.ldisd.net::6c2a862c-25d2-41e9-8fec-ce3eb75329b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aac A. Pearson" refreshedDate="45768.482227430555" createdVersion="8" refreshedVersion="8" minRefreshableVersion="3" recordCount="461" xr:uid="{9281DB06-97B2-4D1A-B55E-0C6F60025FE3}">
  <cacheSource type="worksheet">
    <worksheetSource name="Table3"/>
  </cacheSource>
  <cacheFields count="12">
    <cacheField name="Policy_ID" numFmtId="0">
      <sharedItems/>
    </cacheField>
    <cacheField name="Name" numFmtId="0">
      <sharedItems/>
    </cacheField>
    <cacheField name="Age" numFmtId="0">
      <sharedItems containsSemiMixedTypes="0" containsString="0" containsNumber="1" containsInteger="1" minValue="18" maxValue="79" count="62">
        <n v="54"/>
        <n v="66"/>
        <n v="73"/>
        <n v="62"/>
        <n v="60"/>
        <n v="47"/>
        <n v="51"/>
        <n v="29"/>
        <n v="71"/>
        <n v="49"/>
        <n v="23"/>
        <n v="20"/>
        <n v="26"/>
        <n v="65"/>
        <n v="35"/>
        <n v="45"/>
        <n v="18"/>
        <n v="38"/>
        <n v="32"/>
        <n v="64"/>
        <n v="21"/>
        <n v="31"/>
        <n v="50"/>
        <n v="70"/>
        <n v="75"/>
        <n v="34"/>
        <n v="56"/>
        <n v="59"/>
        <n v="37"/>
        <n v="52"/>
        <n v="40"/>
        <n v="69"/>
        <n v="44"/>
        <n v="22"/>
        <n v="36"/>
        <n v="48"/>
        <n v="24"/>
        <n v="63"/>
        <n v="68"/>
        <n v="43"/>
        <n v="79"/>
        <n v="74"/>
        <n v="76"/>
        <n v="61"/>
        <n v="67"/>
        <n v="42"/>
        <n v="19"/>
        <n v="30"/>
        <n v="77"/>
        <n v="33"/>
        <n v="58"/>
        <n v="78"/>
        <n v="28"/>
        <n v="41"/>
        <n v="57"/>
        <n v="72"/>
        <n v="25"/>
        <n v="27"/>
        <n v="46"/>
        <n v="53"/>
        <n v="55"/>
        <n v="39"/>
      </sharedItems>
    </cacheField>
    <cacheField name="Gender" numFmtId="0">
      <sharedItems count="3">
        <s v="Male"/>
        <s v="Female"/>
        <s v="Other"/>
      </sharedItems>
    </cacheField>
    <cacheField name="Policy Type" numFmtId="0">
      <sharedItems/>
    </cacheField>
    <cacheField name="Smoker" numFmtId="0">
      <sharedItems count="2">
        <s v="Smoker"/>
        <s v="Non-Smoker"/>
      </sharedItems>
    </cacheField>
    <cacheField name="Premium" numFmtId="0">
      <sharedItems containsSemiMixedTypes="0" containsString="0" containsNumber="1" minValue="203.18" maxValue="1993.45" count="461">
        <n v="379.96"/>
        <n v="1326.42"/>
        <n v="1364.38"/>
        <n v="1140.94"/>
        <n v="1486.22"/>
        <n v="491.41"/>
        <n v="1488.44"/>
        <n v="317.49"/>
        <n v="1454.04"/>
        <n v="1571.52"/>
        <n v="1705.48"/>
        <n v="574.29999999999995"/>
        <n v="1161.25"/>
        <n v="1351.64"/>
        <n v="1964.72"/>
        <n v="1906.68"/>
        <n v="414.87"/>
        <n v="1346.92"/>
        <n v="1481.36"/>
        <n v="1133.97"/>
        <n v="900.51"/>
        <n v="1140.9100000000001"/>
        <n v="1928.47"/>
        <n v="741.43"/>
        <n v="309.52"/>
        <n v="973.37"/>
        <n v="1035"/>
        <n v="510.66"/>
        <n v="1861.87"/>
        <n v="1336.07"/>
        <n v="344.37"/>
        <n v="391.32"/>
        <n v="1846.57"/>
        <n v="1913.23"/>
        <n v="998.17"/>
        <n v="1742.73"/>
        <n v="247.82"/>
        <n v="496.02"/>
        <n v="1618.65"/>
        <n v="982.65"/>
        <n v="1503.7"/>
        <n v="270.32"/>
        <n v="820.92"/>
        <n v="1039.4100000000001"/>
        <n v="845.45"/>
        <n v="1238.8699999999999"/>
        <n v="1547.61"/>
        <n v="1687.14"/>
        <n v="970.36"/>
        <n v="1640.89"/>
        <n v="671.64"/>
        <n v="1163.2"/>
        <n v="1319.3"/>
        <n v="1256.6300000000001"/>
        <n v="1655.52"/>
        <n v="1071.8800000000001"/>
        <n v="335.11"/>
        <n v="247.49"/>
        <n v="1224.31"/>
        <n v="212.54"/>
        <n v="813.27"/>
        <n v="1534.42"/>
        <n v="718.29"/>
        <n v="636.41"/>
        <n v="1281.45"/>
        <n v="1158.26"/>
        <n v="775.09"/>
        <n v="1443.1"/>
        <n v="307.52999999999997"/>
        <n v="269.14999999999998"/>
        <n v="337.51"/>
        <n v="1329.16"/>
        <n v="1370.73"/>
        <n v="1700.66"/>
        <n v="941.73"/>
        <n v="1021.23"/>
        <n v="1725.12"/>
        <n v="925.28"/>
        <n v="390.74"/>
        <n v="620.53"/>
        <n v="900.36"/>
        <n v="1569.9"/>
        <n v="678.38"/>
        <n v="878.42"/>
        <n v="1380.28"/>
        <n v="1338.64"/>
        <n v="828"/>
        <n v="1880.86"/>
        <n v="1815.65"/>
        <n v="1565.25"/>
        <n v="659.91"/>
        <n v="273.43"/>
        <n v="1724.23"/>
        <n v="1396.99"/>
        <n v="1255.31"/>
        <n v="1413.66"/>
        <n v="927.32"/>
        <n v="736.98"/>
        <n v="518.04"/>
        <n v="1181.05"/>
        <n v="1208.57"/>
        <n v="1793.2"/>
        <n v="1588.75"/>
        <n v="1245.3699999999999"/>
        <n v="275.45999999999998"/>
        <n v="267.07"/>
        <n v="967.39"/>
        <n v="283.47000000000003"/>
        <n v="1279.55"/>
        <n v="222.63"/>
        <n v="1518.77"/>
        <n v="1578.71"/>
        <n v="488.49"/>
        <n v="1228.27"/>
        <n v="1249.1199999999999"/>
        <n v="1392.76"/>
        <n v="368.09"/>
        <n v="612.82000000000005"/>
        <n v="303.27"/>
        <n v="1821.44"/>
        <n v="1236.58"/>
        <n v="1190.6099999999999"/>
        <n v="1038.95"/>
        <n v="1351.01"/>
        <n v="1651.1"/>
        <n v="1559.52"/>
        <n v="1952.58"/>
        <n v="1004.86"/>
        <n v="302.68"/>
        <n v="1175.31"/>
        <n v="702.6"/>
        <n v="972.07"/>
        <n v="1539.15"/>
        <n v="1095.4100000000001"/>
        <n v="676.55"/>
        <n v="286.27999999999997"/>
        <n v="1436.34"/>
        <n v="848.18"/>
        <n v="1251.5"/>
        <n v="1335.83"/>
        <n v="378.92"/>
        <n v="1559.93"/>
        <n v="890.58"/>
        <n v="1598.45"/>
        <n v="1538.34"/>
        <n v="750.95"/>
        <n v="962.5"/>
        <n v="1098.69"/>
        <n v="1618.56"/>
        <n v="1628.03"/>
        <n v="1968.78"/>
        <n v="1729.37"/>
        <n v="1261.1300000000001"/>
        <n v="859.38"/>
        <n v="1698.66"/>
        <n v="1988.18"/>
        <n v="1754.25"/>
        <n v="1919.77"/>
        <n v="305.70999999999998"/>
        <n v="1700.55"/>
        <n v="1517.51"/>
        <n v="918.22"/>
        <n v="1931.39"/>
        <n v="1934.87"/>
        <n v="802.51"/>
        <n v="1762.51"/>
        <n v="760.69"/>
        <n v="1177.83"/>
        <n v="950.6"/>
        <n v="1779.83"/>
        <n v="1006.82"/>
        <n v="571.16"/>
        <n v="1787.75"/>
        <n v="329.18"/>
        <n v="203.81"/>
        <n v="785.77"/>
        <n v="1717.06"/>
        <n v="1822.25"/>
        <n v="766.92"/>
        <n v="765.64"/>
        <n v="334.15"/>
        <n v="1242.77"/>
        <n v="1749.26"/>
        <n v="1513.26"/>
        <n v="1211.72"/>
        <n v="1060.6600000000001"/>
        <n v="1021.14"/>
        <n v="1287.74"/>
        <n v="322.95999999999998"/>
        <n v="238.13"/>
        <n v="312.45"/>
        <n v="1066.6600000000001"/>
        <n v="732.69"/>
        <n v="1841.08"/>
        <n v="1926.78"/>
        <n v="1153.8499999999999"/>
        <n v="570.96"/>
        <n v="1611.41"/>
        <n v="1463.3"/>
        <n v="1826.9"/>
        <n v="860.69"/>
        <n v="540.37"/>
        <n v="1213.96"/>
        <n v="1495.1"/>
        <n v="367.85"/>
        <n v="610.08000000000004"/>
        <n v="1496.18"/>
        <n v="1105.32"/>
        <n v="1678.5"/>
        <n v="916.91"/>
        <n v="1266.2"/>
        <n v="972.99"/>
        <n v="550.08000000000004"/>
        <n v="360.66"/>
        <n v="1536.37"/>
        <n v="862.41"/>
        <n v="1127.27"/>
        <n v="1020.76"/>
        <n v="844.07"/>
        <n v="544.67999999999995"/>
        <n v="1200.0899999999999"/>
        <n v="250.59"/>
        <n v="517.63"/>
        <n v="1528.63"/>
        <n v="1090.8599999999999"/>
        <n v="288.55"/>
        <n v="634.74"/>
        <n v="802.91"/>
        <n v="336.61"/>
        <n v="910.3"/>
        <n v="545.17999999999995"/>
        <n v="430.58"/>
        <n v="1032.96"/>
        <n v="1186.26"/>
        <n v="1315.4"/>
        <n v="770.14"/>
        <n v="1017.53"/>
        <n v="1768.23"/>
        <n v="1430.27"/>
        <n v="1652.45"/>
        <n v="762.6"/>
        <n v="1130.3699999999999"/>
        <n v="1869.09"/>
        <n v="1468.79"/>
        <n v="978.09"/>
        <n v="562.34"/>
        <n v="1056.31"/>
        <n v="1721.17"/>
        <n v="1488.63"/>
        <n v="345.97"/>
        <n v="581.54"/>
        <n v="1444.36"/>
        <n v="409.13"/>
        <n v="1732.02"/>
        <n v="408.81"/>
        <n v="1977.2"/>
        <n v="456.94"/>
        <n v="676.27"/>
        <n v="558.36"/>
        <n v="869.42"/>
        <n v="1642.25"/>
        <n v="1602.14"/>
        <n v="1838.44"/>
        <n v="1316.76"/>
        <n v="1844.51"/>
        <n v="396.79"/>
        <n v="784.65"/>
        <n v="1448.89"/>
        <n v="963.21"/>
        <n v="1005.38"/>
        <n v="441.8"/>
        <n v="595.54"/>
        <n v="1778.5"/>
        <n v="1970.71"/>
        <n v="856.81"/>
        <n v="1397.27"/>
        <n v="346.72"/>
        <n v="1401.06"/>
        <n v="1576.56"/>
        <n v="848.29"/>
        <n v="1876"/>
        <n v="1979.53"/>
        <n v="1492.75"/>
        <n v="465.98"/>
        <n v="1398.82"/>
        <n v="1781.27"/>
        <n v="375.01"/>
        <n v="1987.25"/>
        <n v="686.91"/>
        <n v="1253.78"/>
        <n v="1777.75"/>
        <n v="469.79"/>
        <n v="1937.54"/>
        <n v="1655.73"/>
        <n v="388.18"/>
        <n v="250.19"/>
        <n v="1130.52"/>
        <n v="1982.82"/>
        <n v="213.09"/>
        <n v="1466.2"/>
        <n v="1829.62"/>
        <n v="1442.3"/>
        <n v="1634.87"/>
        <n v="748.39"/>
        <n v="1347.34"/>
        <n v="533.51"/>
        <n v="1505.91"/>
        <n v="1828.2"/>
        <n v="1072.45"/>
        <n v="479.57"/>
        <n v="969.14"/>
        <n v="867.17"/>
        <n v="1398.7"/>
        <n v="1193.76"/>
        <n v="1131.5899999999999"/>
        <n v="1815.89"/>
        <n v="826.76"/>
        <n v="1494"/>
        <n v="746.97"/>
        <n v="1199.28"/>
        <n v="445.43"/>
        <n v="731.24"/>
        <n v="1702.81"/>
        <n v="854.66"/>
        <n v="872.86"/>
        <n v="1874.42"/>
        <n v="1804.16"/>
        <n v="520.75"/>
        <n v="494.74"/>
        <n v="1638.27"/>
        <n v="635.24"/>
        <n v="1943.73"/>
        <n v="1385.39"/>
        <n v="1794.06"/>
        <n v="359.07"/>
        <n v="741.31"/>
        <n v="1466.68"/>
        <n v="415.89"/>
        <n v="1266.56"/>
        <n v="557.45000000000005"/>
        <n v="1905.26"/>
        <n v="275.57"/>
        <n v="907.77"/>
        <n v="1177.69"/>
        <n v="1817.63"/>
        <n v="914.81"/>
        <n v="1813.74"/>
        <n v="707.23"/>
        <n v="265.33999999999997"/>
        <n v="1229.24"/>
        <n v="520.36"/>
        <n v="229.97"/>
        <n v="1659.62"/>
        <n v="382.89"/>
        <n v="426.84"/>
        <n v="1405.65"/>
        <n v="1827.44"/>
        <n v="391.96"/>
        <n v="1993.45"/>
        <n v="1377"/>
        <n v="1610.13"/>
        <n v="689.17"/>
        <n v="1956.46"/>
        <n v="1174.6300000000001"/>
        <n v="920.79"/>
        <n v="411.23"/>
        <n v="1645.58"/>
        <n v="203.18"/>
        <n v="1925.1"/>
        <n v="672.14"/>
        <n v="1398.92"/>
        <n v="1812.98"/>
        <n v="1877.3"/>
        <n v="1393.37"/>
        <n v="1231.1600000000001"/>
        <n v="1960.1"/>
        <n v="1782.31"/>
        <n v="1777.16"/>
        <n v="807.59"/>
        <n v="543.6"/>
        <n v="1556.17"/>
        <n v="1727.11"/>
        <n v="599.87"/>
        <n v="1182.4100000000001"/>
        <n v="1138.69"/>
        <n v="1563.48"/>
        <n v="894.24"/>
        <n v="387.8"/>
        <n v="1190.57"/>
        <n v="760.85"/>
        <n v="905.43"/>
        <n v="620.62"/>
        <n v="1719"/>
        <n v="561.71"/>
        <n v="350.72"/>
        <n v="1694.69"/>
        <n v="1347.44"/>
        <n v="974.85"/>
        <n v="1128.9100000000001"/>
        <n v="399.46"/>
        <n v="1112.75"/>
        <n v="1233.96"/>
        <n v="392.56"/>
        <n v="519.94000000000005"/>
        <n v="494.1"/>
        <n v="899.65"/>
        <n v="938.31"/>
        <n v="653.11"/>
        <n v="1485.06"/>
        <n v="1424.27"/>
        <n v="1710.64"/>
        <n v="997.82"/>
        <n v="1918.58"/>
        <n v="242.96"/>
        <n v="1600.91"/>
        <n v="1014.04"/>
        <n v="1217.3"/>
        <n v="1454.62"/>
        <n v="690.27"/>
        <n v="1140.6400000000001"/>
        <n v="292.57"/>
        <n v="229.78"/>
        <n v="1341.67"/>
        <n v="774.81"/>
        <n v="1677.14"/>
        <n v="384.1"/>
        <n v="1414.72"/>
        <n v="1589.57"/>
        <n v="1440.78"/>
        <n v="1695.41"/>
        <n v="282.82"/>
        <n v="1225.31"/>
        <n v="1322.6"/>
        <n v="1333.64"/>
        <n v="1006.9"/>
        <n v="611.38"/>
        <n v="301.23"/>
        <n v="1197.5999999999999"/>
        <n v="1020.87"/>
        <n v="721.34"/>
        <n v="658.21"/>
        <n v="1634.48"/>
        <n v="1730.36"/>
        <n v="1540.37"/>
        <n v="1734.5"/>
        <n v="1898.67"/>
        <n v="1117.6500000000001"/>
        <n v="413.67"/>
        <n v="811.8"/>
        <n v="775.57"/>
        <n v="1124.24"/>
        <n v="798.9"/>
        <n v="1062.6600000000001"/>
        <n v="458.86"/>
        <n v="1766.14"/>
        <n v="1536.03"/>
        <n v="532.84"/>
        <n v="1602.94"/>
        <n v="955.72"/>
        <n v="856.63"/>
        <n v="1986.16"/>
      </sharedItems>
    </cacheField>
    <cacheField name="Sum Assured" numFmtId="0">
      <sharedItems containsSemiMixedTypes="0" containsString="0" containsNumber="1" minValue="10389.74" maxValue="994609.54"/>
    </cacheField>
    <cacheField name="Policy Term" numFmtId="0">
      <sharedItems containsSemiMixedTypes="0" containsString="0" containsNumber="1" containsInteger="1" minValue="5" maxValue="29"/>
    </cacheField>
    <cacheField name="Issue Date" numFmtId="14">
      <sharedItems containsSemiMixedTypes="0" containsNonDate="0" containsDate="1" containsString="0" minDate="2015-04-23T00:00:00" maxDate="2025-04-08T00:00:00"/>
    </cacheField>
    <cacheField name="Payout" numFmtId="0">
      <sharedItems containsSemiMixedTypes="0" containsString="0" containsNumber="1" minValue="0" maxValue="2658"/>
    </cacheField>
    <cacheField name="Net Profits" numFmtId="0">
      <sharedItems containsSemiMixedTypes="0" containsString="0" containsNumber="1" minValue="-2262.29" maxValue="1993.45" count="461">
        <n v="-1543.52"/>
        <n v="899.68000000000006"/>
        <n v="918.15000000000009"/>
        <n v="1140.94"/>
        <n v="1486.22"/>
        <n v="-893.18999999999983"/>
        <n v="-312.58999999999992"/>
        <n v="-1814.8799999999999"/>
        <n v="1454.04"/>
        <n v="-1073.17"/>
        <n v="1326.55"/>
        <n v="574.29999999999995"/>
        <n v="-509.8599999999999"/>
        <n v="-734.74"/>
        <n v="-581.51"/>
        <n v="-243.64999999999986"/>
        <n v="-166.15999999999997"/>
        <n v="1346.92"/>
        <n v="-361.76"/>
        <n v="605.36"/>
        <n v="1.1399999999999864"/>
        <n v="1140.9100000000001"/>
        <n v="551.58999999999992"/>
        <n v="-1039.48"/>
        <n v="309.52"/>
        <n v="-1289.98"/>
        <n v="1035"/>
        <n v="-111.24999999999994"/>
        <n v="-404.71000000000004"/>
        <n v="-160.59000000000015"/>
        <n v="-373.67999999999995"/>
        <n v="-2262.29"/>
        <n v="-680.66999999999985"/>
        <n v="444.45000000000005"/>
        <n v="-307.15999999999997"/>
        <n v="887.54"/>
        <n v="-1125.2"/>
        <n v="-714.3"/>
        <n v="749.82"/>
        <n v="-1481.1100000000001"/>
        <n v="809.59"/>
        <n v="-2100.54"/>
        <n v="113.07999999999993"/>
        <n v="1039.4100000000001"/>
        <n v="-1193.47"/>
        <n v="876.82999999999993"/>
        <n v="-567.06999999999994"/>
        <n v="-852.1400000000001"/>
        <n v="316.91999999999996"/>
        <n v="1464.3500000000001"/>
        <n v="-1762.2000000000003"/>
        <n v="393.8900000000001"/>
        <n v="198.95000000000005"/>
        <n v="1256.6300000000001"/>
        <n v="1010.98"/>
        <n v="-1361.4299999999998"/>
        <n v="335.11"/>
        <n v="-1930.2099999999998"/>
        <n v="-339.58000000000015"/>
        <n v="-39.099999999999994"/>
        <n v="-1053.0999999999999"/>
        <n v="1004.46"/>
        <n v="225.30999999999995"/>
        <n v="-1636.5"/>
        <n v="-1085.3"/>
        <n v="-1246.3399999999999"/>
        <n v="425.51000000000005"/>
        <n v="284.58999999999992"/>
        <n v="-639.26"/>
        <n v="-1253.8699999999999"/>
        <n v="-2050.9300000000003"/>
        <n v="-412.93999999999983"/>
        <n v="-1115.1199999999999"/>
        <n v="-417.51"/>
        <n v="-1227.1799999999998"/>
        <n v="251.67000000000007"/>
        <n v="-673.0300000000002"/>
        <n v="925.28"/>
        <n v="-1380.21"/>
        <n v="620.53"/>
        <n v="188.01999999999998"/>
        <n v="-716.36000000000013"/>
        <n v="678.38"/>
        <n v="819.13"/>
        <n v="278.46000000000004"/>
        <n v="-574.81999999999994"/>
        <n v="-179.5"/>
        <n v="-115.56000000000017"/>
        <n v="-144.05999999999995"/>
        <n v="1513.1"/>
        <n v="159.16999999999996"/>
        <n v="-843.72"/>
        <n v="193.57999999999993"/>
        <n v="1354.79"/>
        <n v="143.81999999999994"/>
        <n v="1413.66"/>
        <n v="-553.69999999999993"/>
        <n v="736.98"/>
        <n v="-210.44000000000005"/>
        <n v="-146.65000000000009"/>
        <n v="-934.49"/>
        <n v="-655.22999999999979"/>
        <n v="1083.56"/>
        <n v="-80.240000000000009"/>
        <n v="-1748.58"/>
        <n v="-1038.6500000000001"/>
        <n v="-764.33"/>
        <n v="-1450.86"/>
        <n v="-1238.8999999999999"/>
        <n v="-1135.17"/>
        <n v="1518.77"/>
        <n v="325.77999999999997"/>
        <n v="-1835.9399999999998"/>
        <n v="957.59999999999991"/>
        <n v="-507.57000000000016"/>
        <n v="-323.68000000000006"/>
        <n v="368.09"/>
        <n v="-1747.9699999999998"/>
        <n v="-1499.74"/>
        <n v="131.91000000000008"/>
        <n v="476.03999999999996"/>
        <n v="-1118.0000000000002"/>
        <n v="1038.95"/>
        <n v="522.29999999999995"/>
        <n v="719.17"/>
        <n v="1559.52"/>
        <n v="1952.58"/>
        <n v="357.31000000000006"/>
        <n v="-422.14000000000004"/>
        <n v="489.52"/>
        <n v="-766.4"/>
        <n v="-1369.96"/>
        <n v="-742.82999999999993"/>
        <n v="199.16000000000008"/>
        <n v="-75.87"/>
        <n v="-1533.1000000000001"/>
        <n v="859.62999999999988"/>
        <n v="-247.20000000000016"/>
        <n v="951.25"/>
        <n v="1217.8599999999999"/>
        <n v="-51.259999999999991"/>
        <n v="1499.28"/>
        <n v="-1535.02"/>
        <n v="756.82"/>
        <n v="-932.1700000000003"/>
        <n v="699.12"/>
        <n v="962.5"/>
        <n v="1098.69"/>
        <n v="128.58999999999992"/>
        <n v="839.76"/>
        <n v="1400.31"/>
        <n v="1729.37"/>
        <n v="870.10000000000014"/>
        <n v="-556.05000000000007"/>
        <n v="1698.66"/>
        <n v="1457.18"/>
        <n v="1754.25"/>
        <n v="1919.77"/>
        <n v="66.769999999999982"/>
        <n v="237.52999999999997"/>
        <n v="669.34"/>
        <n v="-1230.2699999999998"/>
        <n v="-519.6400000000001"/>
        <n v="294.44999999999982"/>
        <n v="802.51"/>
        <n v="1513.55"/>
        <n v="-645.89999999999986"/>
        <n v="-296.70000000000005"/>
        <n v="950.6"/>
        <n v="704.6099999999999"/>
        <n v="-277.49999999999989"/>
        <n v="-757.70999999999992"/>
        <n v="1787.75"/>
        <n v="-711.86999999999989"/>
        <n v="-1578.19"/>
        <n v="-1260.3900000000001"/>
        <n v="341.27"/>
        <n v="-751.65000000000009"/>
        <n v="-291.53000000000009"/>
        <n v="765.64"/>
        <n v="-1821.0499999999997"/>
        <n v="-86.710000000000036"/>
        <n v="-393.12999999999988"/>
        <n v="1513.26"/>
        <n v="-301.25"/>
        <n v="1060.6600000000001"/>
        <n v="897.31999999999994"/>
        <n v="599.81000000000006"/>
        <n v="-1880.25"/>
        <n v="-1042.1599999999999"/>
        <n v="-1901.5399999999997"/>
        <n v="-1125.5599999999997"/>
        <n v="46.8900000000001"/>
        <n v="1841.08"/>
        <n v="1926.78"/>
        <n v="-1436.75"/>
        <n v="-822.29"/>
        <n v="1104.8000000000002"/>
        <n v="1463.3"/>
        <n v="1826.9"/>
        <n v="-1326.4099999999999"/>
        <n v="-98.939999999999941"/>
        <n v="-757.32999999999993"/>
        <n v="1386.28"/>
        <n v="-1680.6399999999999"/>
        <n v="-478.81000000000006"/>
        <n v="194.92000000000007"/>
        <n v="34.319999999999936"/>
        <n v="91.420000000000073"/>
        <n v="916.91"/>
        <n v="271.15000000000009"/>
        <n v="-1352.39"/>
        <n v="550.08000000000004"/>
        <n v="-718.57999999999993"/>
        <n v="559.76999999999987"/>
        <n v="862.41"/>
        <n v="-558.75"/>
        <n v="-666.12000000000012"/>
        <n v="-1583.02"/>
        <n v="544.67999999999995"/>
        <n v="-1221.82"/>
        <n v="250.59"/>
        <n v="517.63"/>
        <n v="1334.5300000000002"/>
        <n v="279.21999999999991"/>
        <n v="209.73000000000002"/>
        <n v="-904.51"/>
        <n v="-186.22000000000003"/>
        <n v="336.61"/>
        <n v="-1130.95"/>
        <n v="-875.18"/>
        <n v="422.45"/>
        <n v="1032.96"/>
        <n v="1186.26"/>
        <n v="-52.189999999999827"/>
        <n v="681.06999999999994"/>
        <n v="957.43999999999994"/>
        <n v="915.67000000000007"/>
        <n v="1430.27"/>
        <n v="-187.48000000000002"/>
        <n v="-776.24999999999989"/>
        <n v="1130.3699999999999"/>
        <n v="-561.8599999999999"/>
        <n v="1468.79"/>
        <n v="-117.75999999999988"/>
        <n v="562.34"/>
        <n v="1056.31"/>
        <n v="-68.169999999999845"/>
        <n v="1419.8500000000001"/>
        <n v="-1109.94"/>
        <n v="-449.42000000000007"/>
        <n v="-1045.99"/>
        <n v="-1055.9299999999998"/>
        <n v="1732.02"/>
        <n v="408.81"/>
        <n v="1065.8600000000001"/>
        <n v="456.94"/>
        <n v="676.27"/>
        <n v="-31.319999999999936"/>
        <n v="869.42"/>
        <n v="42.75"/>
        <n v="-351.11999999999989"/>
        <n v="731.41000000000008"/>
        <n v="-1318.95"/>
        <n v="-177.3900000000001"/>
        <n v="-1304.6300000000001"/>
        <n v="421.15999999999997"/>
        <n v="1212.3700000000001"/>
        <n v="-1299.8499999999999"/>
        <n v="660.82999999999993"/>
        <n v="-1855.05"/>
        <n v="581.89"/>
        <n v="-876.0300000000002"/>
        <n v="387.32999999999993"/>
        <n v="-1295.2400000000002"/>
        <n v="1208.54"/>
        <n v="-2176.6400000000003"/>
        <n v="1071.47"/>
        <n v="1576.56"/>
        <n v="506.12999999999994"/>
        <n v="-1.3299999999999272"/>
        <n v="1787.15"/>
        <n v="976.3"/>
        <n v="-1012.5999999999999"/>
        <n v="-1058.0800000000002"/>
        <n v="1595.36"/>
        <n v="11.019999999999982"/>
        <n v="-261.19999999999982"/>
        <n v="-59.340000000000032"/>
        <n v="-1237.72"/>
        <n v="1777.75"/>
        <n v="-1431.8"/>
        <n v="1369.29"/>
        <n v="-172.30999999999995"/>
        <n v="194.85"/>
        <n v="-931.73"/>
        <n v="1019.37"/>
        <n v="1982.82"/>
        <n v="213.09"/>
        <n v="283.87000000000012"/>
        <n v="1829.62"/>
        <n v="46.599999999999909"/>
        <n v="1634.87"/>
        <n v="304.18"/>
        <n v="76.019999999999982"/>
        <n v="533.51"/>
        <n v="492.71000000000004"/>
        <n v="-199.22000000000003"/>
        <n v="879.80000000000007"/>
        <n v="414.15"/>
        <n v="-509.37"/>
        <n v="-520.03000000000009"/>
        <n v="1398.7"/>
        <n v="1193.76"/>
        <n v="281.09999999999991"/>
        <n v="1518.66"/>
        <n v="703.09"/>
        <n v="1315.26"/>
        <n v="-1597.7699999999998"/>
        <n v="1199.28"/>
        <n v="-264.01000000000005"/>
        <n v="-604.33999999999992"/>
        <n v="875.8"/>
        <n v="387.73999999999995"/>
        <n v="418.07"/>
        <n v="1514.92"/>
        <n v="-839.68999999999983"/>
        <n v="-733.45"/>
        <n v="494.74"/>
        <n v="200.71000000000004"/>
        <n v="388.79"/>
        <n v="596.93000000000006"/>
        <n v="-1039.47"/>
        <n v="-448.38999999999987"/>
        <n v="-492.05"/>
        <n v="334.62999999999994"/>
        <n v="-810.6099999999999"/>
        <n v="-171.65999999999997"/>
        <n v="-857.81"/>
        <n v="557.45000000000005"/>
        <n v="1796.31"/>
        <n v="56.789999999999992"/>
        <n v="-342.5"/>
        <n v="-283.57999999999993"/>
        <n v="1817.63"/>
        <n v="157.7399999999999"/>
        <n v="158.1099999999999"/>
        <n v="-1351.0300000000002"/>
        <n v="265.33999999999997"/>
        <n v="650.29"/>
        <n v="520.36"/>
        <n v="-2044.8999999999999"/>
        <n v="-510.26000000000022"/>
        <n v="-227.88"/>
        <n v="426.84"/>
        <n v="89.1400000000001"/>
        <n v="313.66000000000008"/>
        <n v="-1330.6399999999999"/>
        <n v="1993.45"/>
        <n v="1377"/>
        <n v="96.070000000000164"/>
        <n v="689.17"/>
        <n v="1760.54"/>
        <n v="1174.6300000000001"/>
        <n v="920.79"/>
        <n v="-919.1099999999999"/>
        <n v="1645.58"/>
        <n v="-1628.3999999999999"/>
        <n v="712.78"/>
        <n v="-1427.04"/>
        <n v="870.09"/>
        <n v="955.7"/>
        <n v="-419.62000000000012"/>
        <n v="1393.37"/>
        <n v="1231.1600000000001"/>
        <n v="1960.1"/>
        <n v="-875.69"/>
        <n v="442.22"/>
        <n v="67.590000000000032"/>
        <n v="-234.85000000000002"/>
        <n v="1190.1100000000001"/>
        <n v="797.06999999999994"/>
        <n v="-1775.8000000000002"/>
        <n v="-1185.4100000000001"/>
        <n v="124.65000000000009"/>
        <n v="772.21"/>
        <n v="19.769999999999982"/>
        <n v="-14.930000000000007"/>
        <n v="-1090.6499999999999"/>
        <n v="699.27"/>
        <n v="-1296.4900000000002"/>
        <n v="620.62"/>
        <n v="-863.77"/>
        <n v="561.71"/>
        <n v="350.72"/>
        <n v="-869.27"/>
        <n v="1013.94"/>
        <n v="-1352.77"/>
        <n v="964.79000000000008"/>
        <n v="-460.92"/>
        <n v="520.92999999999995"/>
        <n v="125.34000000000015"/>
        <n v="-981.34000000000015"/>
        <n v="-932.5"/>
        <n v="-1862.65"/>
        <n v="-747.89"/>
        <n v="-1607.63"/>
        <n v="-1144.48"/>
        <n v="1445.32"/>
        <n v="824.37"/>
        <n v="-929.2"/>
        <n v="783.03000000000009"/>
        <n v="829.5"/>
        <n v="-697.66"/>
        <n v="1600.91"/>
        <n v="1014.04"/>
        <n v="-39.670000000000073"/>
        <n v="-682.14000000000033"/>
        <n v="-1467.2800000000002"/>
        <n v="421.62000000000012"/>
        <n v="-207.70999999999998"/>
        <n v="-1461.08"/>
        <n v="-660.63999999999987"/>
        <n v="-1544.0500000000002"/>
        <n v="1677.14"/>
        <n v="-1672.9900000000002"/>
        <n v="963.61"/>
        <n v="490.75"/>
        <n v="1251.3699999999999"/>
        <n v="1695.41"/>
        <n v="-208.95999999999998"/>
        <n v="865.53"/>
        <n v="-650.10000000000014"/>
        <n v="-559.61999999999989"/>
        <n v="-1217.8499999999999"/>
        <n v="-1213.7600000000002"/>
        <n v="-2177.48"/>
        <n v="-969.86000000000013"/>
        <n v="-842.05000000000007"/>
        <n v="641.18000000000006"/>
        <n v="-1964.6"/>
        <n v="130.44000000000005"/>
        <n v="167.13999999999987"/>
        <n v="1540.37"/>
        <n v="489.3599999999999"/>
        <n v="-539.34999999999991"/>
        <n v="-295.01"/>
        <n v="-705.54"/>
        <n v="-535.43000000000006"/>
        <n v="220.3900000000001"/>
        <n v="-1442.61"/>
        <n v="-1384.2799999999997"/>
        <n v="-417.3599999999999"/>
        <n v="246.34"/>
        <n v="1434.29"/>
        <n v="-763.01"/>
        <n v="532.84"/>
        <n v="-427.74"/>
        <n v="-670.75"/>
        <n v="651.06999999999994"/>
        <n v="1691.1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Isaac A. Pearson" refreshedDate="45768.585890277776" backgroundQuery="1" createdVersion="8" refreshedVersion="8" minRefreshableVersion="3" recordCount="0" supportSubquery="1" supportAdvancedDrill="1" xr:uid="{E93F4572-AC7B-44B0-A8EE-35BEE6C19D6D}">
  <cacheSource type="external" connectionId="1"/>
  <cacheFields count="4">
    <cacheField name="[Table5].[Gender].[Gender]" caption="Gender" numFmtId="0" hierarchy="12" level="1">
      <sharedItems count="2">
        <s v="Men"/>
        <s v="Women"/>
      </sharedItems>
    </cacheField>
    <cacheField name="[Measures].[Sum of Profits]" caption="Sum of Profits" numFmtId="0" hierarchy="20" level="32767"/>
    <cacheField name="[Measures].[Sum of Premium]" caption="Sum of Premium" numFmtId="0" hierarchy="21" level="32767"/>
    <cacheField name="[Measures].[Sum of Payout]" caption="Sum of Payout" numFmtId="0" hierarchy="22" level="32767"/>
  </cacheFields>
  <cacheHierarchies count="24">
    <cacheHierarchy uniqueName="[Table3].[Policy_ID]" caption="Policy_ID" attribute="1" defaultMemberUniqueName="[Table3].[Policy_ID].[All]" allUniqueName="[Table3].[Policy_ID].[All]" dimensionUniqueName="[Table3]" displayFolder="" count="0" memberValueDatatype="130" unbalanced="0"/>
    <cacheHierarchy uniqueName="[Table3].[Name]" caption="Name" attribute="1" defaultMemberUniqueName="[Table3].[Name].[All]" allUniqueName="[Table3].[Name].[All]" dimensionUniqueName="[Table3]" displayFolder="" count="0" memberValueDatatype="130" unbalanced="0"/>
    <cacheHierarchy uniqueName="[Table3].[Age]" caption="Age" attribute="1" defaultMemberUniqueName="[Table3].[Age].[All]" allUniqueName="[Table3].[Age].[All]" dimensionUniqueName="[Table3]" displayFolder="" count="0" memberValueDatatype="20" unbalanced="0"/>
    <cacheHierarchy uniqueName="[Table3].[Gender]" caption="Gender" attribute="1" defaultMemberUniqueName="[Table3].[Gender].[All]" allUniqueName="[Table3].[Gender].[All]" dimensionUniqueName="[Table3]" displayFolder="" count="0" memberValueDatatype="130" unbalanced="0"/>
    <cacheHierarchy uniqueName="[Table3].[Policy Type]" caption="Policy Type" attribute="1" defaultMemberUniqueName="[Table3].[Policy Type].[All]" allUniqueName="[Table3].[Policy Type].[All]" dimensionUniqueName="[Table3]" displayFolder="" count="0" memberValueDatatype="130" unbalanced="0"/>
    <cacheHierarchy uniqueName="[Table3].[Smoker]" caption="Smoker" attribute="1" defaultMemberUniqueName="[Table3].[Smoker].[All]" allUniqueName="[Table3].[Smoker].[All]" dimensionUniqueName="[Table3]" displayFolder="" count="0" memberValueDatatype="130" unbalanced="0"/>
    <cacheHierarchy uniqueName="[Table3].[Premium]" caption="Premium" attribute="1" defaultMemberUniqueName="[Table3].[Premium].[All]" allUniqueName="[Table3].[Premium].[All]" dimensionUniqueName="[Table3]" displayFolder="" count="0" memberValueDatatype="5" unbalanced="0"/>
    <cacheHierarchy uniqueName="[Table3].[Sum Assured]" caption="Sum Assured" attribute="1" defaultMemberUniqueName="[Table3].[Sum Assured].[All]" allUniqueName="[Table3].[Sum Assured].[All]" dimensionUniqueName="[Table3]" displayFolder="" count="0" memberValueDatatype="5" unbalanced="0"/>
    <cacheHierarchy uniqueName="[Table3].[Policy Term]" caption="Policy Term" attribute="1" defaultMemberUniqueName="[Table3].[Policy Term].[All]" allUniqueName="[Table3].[Policy Term].[All]" dimensionUniqueName="[Table3]" displayFolder="" count="0" memberValueDatatype="20" unbalanced="0"/>
    <cacheHierarchy uniqueName="[Table3].[Issue Date]" caption="Issue Date" attribute="1" time="1" defaultMemberUniqueName="[Table3].[Issue Date].[All]" allUniqueName="[Table3].[Issue Date].[All]" dimensionUniqueName="[Table3]" displayFolder="" count="0" memberValueDatatype="7" unbalanced="0"/>
    <cacheHierarchy uniqueName="[Table3].[Payout]" caption="Payout" attribute="1" defaultMemberUniqueName="[Table3].[Payout].[All]" allUniqueName="[Table3].[Payout].[All]" dimensionUniqueName="[Table3]" displayFolder="" count="0" memberValueDatatype="5" unbalanced="0"/>
    <cacheHierarchy uniqueName="[Table3].[Net Profits]" caption="Net Profits" attribute="1" defaultMemberUniqueName="[Table3].[Net Profits].[All]" allUniqueName="[Table3].[Net Profits].[All]" dimensionUniqueName="[Table3]" displayFolder="" count="0" memberValueDatatype="5" unbalanced="0"/>
    <cacheHierarchy uniqueName="[Table5].[Gender]" caption="Gender" attribute="1" defaultMemberUniqueName="[Table5].[Gender].[All]" allUniqueName="[Table5].[Gender].[All]" dimensionUniqueName="[Table5]" displayFolder="" count="2" memberValueDatatype="130" unbalanced="0">
      <fieldsUsage count="2">
        <fieldUsage x="-1"/>
        <fieldUsage x="0"/>
      </fieldsUsage>
    </cacheHierarchy>
    <cacheHierarchy uniqueName="[Table5].[Premium]" caption="Premium" attribute="1" defaultMemberUniqueName="[Table5].[Premium].[All]" allUniqueName="[Table5].[Premium].[All]" dimensionUniqueName="[Table5]" displayFolder="" count="0" memberValueDatatype="5" unbalanced="0"/>
    <cacheHierarchy uniqueName="[Table5].[Payout]" caption="Payout" attribute="1" defaultMemberUniqueName="[Table5].[Payout].[All]" allUniqueName="[Table5].[Payout].[All]" dimensionUniqueName="[Table5]" displayFolder="" count="0" memberValueDatatype="5" unbalanced="0"/>
    <cacheHierarchy uniqueName="[Table5].[Profits]" caption="Profits" attribute="1" defaultMemberUniqueName="[Table5].[Profits].[All]" allUniqueName="[Table5].[Profits].[All]" dimensionUniqueName="[Table5]" displayFolder="" count="0" memberValueDatatype="5" unbalanced="0"/>
    <cacheHierarchy uniqueName="[Measures].[__XL_Count Table3]" caption="__XL_Count Table3" measure="1" displayFolder="" measureGroup="Table3" count="0" hidden="1"/>
    <cacheHierarchy uniqueName="[Measures].[__XL_Count Table5]" caption="__XL_Count Table5" measure="1" displayFolder="" measureGroup="Table5" count="0" hidden="1"/>
    <cacheHierarchy uniqueName="[Measures].[__No measures defined]" caption="__No measures defined" measure="1" displayFolder="" count="0" hidden="1"/>
    <cacheHierarchy uniqueName="[Measures].[Sum of Net Profits]" caption="Sum of Net Profits" measure="1" displayFolder="" measureGroup="Table3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Profits]" caption="Sum of Profits" measure="1" displayFolder="" measureGroup="Table5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Premium]" caption="Sum of Premium" measure="1" displayFolder="" measureGroup="Table5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Payout]" caption="Sum of Payout" measure="1" displayFolder="" measureGroup="Table5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Average of Payout]" caption="Average of Payout" measure="1" displayFolder="" measureGroup="Table5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3">
    <dimension measure="1" name="Measures" uniqueName="[Measures]" caption="Measures"/>
    <dimension name="Table3" uniqueName="[Table3]" caption="Table3"/>
    <dimension name="Table5" uniqueName="[Table5]" caption="Table5"/>
  </dimensions>
  <measureGroups count="2">
    <measureGroup name="Table3" caption="Table3"/>
    <measureGroup name="Table5" caption="Table5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aac A. Pearson" refreshedDate="45768.83672835648" createdVersion="8" refreshedVersion="8" minRefreshableVersion="3" recordCount="461" xr:uid="{36926FC4-A544-4F8C-A961-657E2BBEB0EC}">
  <cacheSource type="worksheet">
    <worksheetSource name="Table1"/>
  </cacheSource>
  <cacheFields count="2">
    <cacheField name="Policy ID" numFmtId="0">
      <sharedItems count="461">
        <s v="POL100000"/>
        <s v="POL100001"/>
        <s v="POL100002"/>
        <s v="POL100003"/>
        <s v="POL100004"/>
        <s v="POL100005"/>
        <s v="POL100006"/>
        <s v="POL100007"/>
        <s v="POL100008"/>
        <s v="POL100009"/>
        <s v="POL100010"/>
        <s v="POL100011"/>
        <s v="POL100012"/>
        <s v="POL100013"/>
        <s v="POL100014"/>
        <s v="POL100015"/>
        <s v="POL100016"/>
        <s v="POL100017"/>
        <s v="POL100018"/>
        <s v="POL100019"/>
        <s v="POL100020"/>
        <s v="POL100021"/>
        <s v="POL100022"/>
        <s v="POL100023"/>
        <s v="POL100024"/>
        <s v="POL100025"/>
        <s v="POL100026"/>
        <s v="POL100027"/>
        <s v="POL100028"/>
        <s v="POL100029"/>
        <s v="POL100030"/>
        <s v="POL100031"/>
        <s v="POL100032"/>
        <s v="POL100033"/>
        <s v="POL100034"/>
        <s v="POL100035"/>
        <s v="POL100036"/>
        <s v="POL100037"/>
        <s v="POL100038"/>
        <s v="POL100039"/>
        <s v="POL100040"/>
        <s v="POL100041"/>
        <s v="POL100042"/>
        <s v="POL100043"/>
        <s v="POL100044"/>
        <s v="POL100045"/>
        <s v="POL100046"/>
        <s v="POL100047"/>
        <s v="POL100048"/>
        <s v="POL100049"/>
        <s v="POL100050"/>
        <s v="POL100051"/>
        <s v="POL100052"/>
        <s v="POL100053"/>
        <s v="POL100054"/>
        <s v="POL100055"/>
        <s v="POL100056"/>
        <s v="POL100057"/>
        <s v="POL100058"/>
        <s v="POL100059"/>
        <s v="POL100060"/>
        <s v="POL100061"/>
        <s v="POL100062"/>
        <s v="POL100063"/>
        <s v="POL100064"/>
        <s v="POL100065"/>
        <s v="POL100066"/>
        <s v="POL100067"/>
        <s v="POL100068"/>
        <s v="POL100069"/>
        <s v="POL100070"/>
        <s v="POL100071"/>
        <s v="POL100072"/>
        <s v="POL100073"/>
        <s v="POL100074"/>
        <s v="POL100075"/>
        <s v="POL100076"/>
        <s v="POL100077"/>
        <s v="POL100078"/>
        <s v="POL100079"/>
        <s v="POL100080"/>
        <s v="POL100081"/>
        <s v="POL100082"/>
        <s v="POL100083"/>
        <s v="POL100084"/>
        <s v="POL100085"/>
        <s v="POL100086"/>
        <s v="POL100087"/>
        <s v="POL100088"/>
        <s v="POL100089"/>
        <s v="POL100090"/>
        <s v="POL100091"/>
        <s v="POL100092"/>
        <s v="POL100093"/>
        <s v="POL100094"/>
        <s v="POL100095"/>
        <s v="POL100096"/>
        <s v="POL100097"/>
        <s v="POL100098"/>
        <s v="POL100099"/>
        <s v="POL100100"/>
        <s v="POL100101"/>
        <s v="POL100102"/>
        <s v="POL100103"/>
        <s v="POL100104"/>
        <s v="POL100105"/>
        <s v="POL100106"/>
        <s v="POL100107"/>
        <s v="POL100108"/>
        <s v="POL100109"/>
        <s v="POL100110"/>
        <s v="POL100111"/>
        <s v="POL100112"/>
        <s v="POL100113"/>
        <s v="POL100114"/>
        <s v="POL100115"/>
        <s v="POL100116"/>
        <s v="POL100117"/>
        <s v="POL100118"/>
        <s v="POL100119"/>
        <s v="POL100120"/>
        <s v="POL100121"/>
        <s v="POL100122"/>
        <s v="POL100123"/>
        <s v="POL100124"/>
        <s v="POL100125"/>
        <s v="POL100126"/>
        <s v="POL100127"/>
        <s v="POL100128"/>
        <s v="POL100129"/>
        <s v="POL100130"/>
        <s v="POL100131"/>
        <s v="POL100132"/>
        <s v="POL100133"/>
        <s v="POL100134"/>
        <s v="POL100135"/>
        <s v="POL100136"/>
        <s v="POL100137"/>
        <s v="POL100138"/>
        <s v="POL100139"/>
        <s v="POL100140"/>
        <s v="POL100141"/>
        <s v="POL100142"/>
        <s v="POL100143"/>
        <s v="POL100144"/>
        <s v="POL100145"/>
        <s v="POL100146"/>
        <s v="POL100147"/>
        <s v="POL100148"/>
        <s v="POL100149"/>
        <s v="POL100150"/>
        <s v="POL100151"/>
        <s v="POL100152"/>
        <s v="POL100153"/>
        <s v="POL100154"/>
        <s v="POL100155"/>
        <s v="POL100156"/>
        <s v="POL100157"/>
        <s v="POL100158"/>
        <s v="POL100159"/>
        <s v="POL100160"/>
        <s v="POL100161"/>
        <s v="POL100162"/>
        <s v="POL100163"/>
        <s v="POL100164"/>
        <s v="POL100165"/>
        <s v="POL100166"/>
        <s v="POL100167"/>
        <s v="POL100168"/>
        <s v="POL100169"/>
        <s v="POL100170"/>
        <s v="POL100171"/>
        <s v="POL100172"/>
        <s v="POL100173"/>
        <s v="POL100174"/>
        <s v="POL100175"/>
        <s v="POL100176"/>
        <s v="POL100177"/>
        <s v="POL100178"/>
        <s v="POL100179"/>
        <s v="POL100180"/>
        <s v="POL100181"/>
        <s v="POL100182"/>
        <s v="POL100183"/>
        <s v="POL100184"/>
        <s v="POL100185"/>
        <s v="POL100186"/>
        <s v="POL100187"/>
        <s v="POL100188"/>
        <s v="POL100189"/>
        <s v="POL100190"/>
        <s v="POL100191"/>
        <s v="POL100192"/>
        <s v="POL100193"/>
        <s v="POL100194"/>
        <s v="POL100195"/>
        <s v="POL100196"/>
        <s v="POL100197"/>
        <s v="POL100198"/>
        <s v="POL100199"/>
        <s v="POL100200"/>
        <s v="POL100201"/>
        <s v="POL100202"/>
        <s v="POL100203"/>
        <s v="POL100204"/>
        <s v="POL100205"/>
        <s v="POL100206"/>
        <s v="POL100207"/>
        <s v="POL100208"/>
        <s v="POL100209"/>
        <s v="POL100210"/>
        <s v="POL100211"/>
        <s v="POL100212"/>
        <s v="POL100213"/>
        <s v="POL100214"/>
        <s v="POL100215"/>
        <s v="POL100216"/>
        <s v="POL100217"/>
        <s v="POL100218"/>
        <s v="POL100219"/>
        <s v="POL100220"/>
        <s v="POL100221"/>
        <s v="POL100222"/>
        <s v="POL100223"/>
        <s v="POL100224"/>
        <s v="POL100225"/>
        <s v="POL100226"/>
        <s v="POL100227"/>
        <s v="POL100228"/>
        <s v="POL100229"/>
        <s v="POL100230"/>
        <s v="POL100231"/>
        <s v="POL100232"/>
        <s v="POL100233"/>
        <s v="POL100234"/>
        <s v="POL100235"/>
        <s v="POL100236"/>
        <s v="POL100237"/>
        <s v="POL100238"/>
        <s v="POL100239"/>
        <s v="POL100240"/>
        <s v="POL100241"/>
        <s v="POL100242"/>
        <s v="POL100243"/>
        <s v="POL100244"/>
        <s v="POL100245"/>
        <s v="POL100246"/>
        <s v="POL100247"/>
        <s v="POL100248"/>
        <s v="POL100249"/>
        <s v="POL100250"/>
        <s v="POL100251"/>
        <s v="POL100252"/>
        <s v="POL100253"/>
        <s v="POL100254"/>
        <s v="POL100255"/>
        <s v="POL100256"/>
        <s v="POL100257"/>
        <s v="POL100258"/>
        <s v="POL100259"/>
        <s v="POL100260"/>
        <s v="POL100261"/>
        <s v="POL100262"/>
        <s v="POL100263"/>
        <s v="POL100264"/>
        <s v="POL100265"/>
        <s v="POL100266"/>
        <s v="POL100267"/>
        <s v="POL100268"/>
        <s v="POL100269"/>
        <s v="POL100270"/>
        <s v="POL100271"/>
        <s v="POL100272"/>
        <s v="POL100273"/>
        <s v="POL100274"/>
        <s v="POL100275"/>
        <s v="POL100276"/>
        <s v="POL100277"/>
        <s v="POL100278"/>
        <s v="POL100279"/>
        <s v="POL100280"/>
        <s v="POL100281"/>
        <s v="POL100282"/>
        <s v="POL100283"/>
        <s v="POL100284"/>
        <s v="POL100285"/>
        <s v="POL100286"/>
        <s v="POL100287"/>
        <s v="POL100288"/>
        <s v="POL100289"/>
        <s v="POL100290"/>
        <s v="POL100291"/>
        <s v="POL100292"/>
        <s v="POL100293"/>
        <s v="POL100294"/>
        <s v="POL100295"/>
        <s v="POL100296"/>
        <s v="POL100297"/>
        <s v="POL100298"/>
        <s v="POL100299"/>
        <s v="POL100300"/>
        <s v="POL100301"/>
        <s v="POL100302"/>
        <s v="POL100303"/>
        <s v="POL100304"/>
        <s v="POL100305"/>
        <s v="POL100306"/>
        <s v="POL100307"/>
        <s v="POL100308"/>
        <s v="POL100309"/>
        <s v="POL100310"/>
        <s v="POL100311"/>
        <s v="POL100312"/>
        <s v="POL100313"/>
        <s v="POL100314"/>
        <s v="POL100315"/>
        <s v="POL100316"/>
        <s v="POL100317"/>
        <s v="POL100318"/>
        <s v="POL100319"/>
        <s v="POL100320"/>
        <s v="POL100321"/>
        <s v="POL100322"/>
        <s v="POL100323"/>
        <s v="POL100324"/>
        <s v="POL100325"/>
        <s v="POL100326"/>
        <s v="POL100327"/>
        <s v="POL100328"/>
        <s v="POL100329"/>
        <s v="POL100330"/>
        <s v="POL100331"/>
        <s v="POL100332"/>
        <s v="POL100333"/>
        <s v="POL100334"/>
        <s v="POL100335"/>
        <s v="POL100336"/>
        <s v="POL100337"/>
        <s v="POL100338"/>
        <s v="POL100339"/>
        <s v="POL100340"/>
        <s v="POL100341"/>
        <s v="POL100342"/>
        <s v="POL100343"/>
        <s v="POL100344"/>
        <s v="POL100345"/>
        <s v="POL100346"/>
        <s v="POL100347"/>
        <s v="POL100348"/>
        <s v="POL100349"/>
        <s v="POL100350"/>
        <s v="POL100351"/>
        <s v="POL100352"/>
        <s v="POL100353"/>
        <s v="POL100354"/>
        <s v="POL100355"/>
        <s v="POL100356"/>
        <s v="POL100357"/>
        <s v="POL100358"/>
        <s v="POL100359"/>
        <s v="POL100360"/>
        <s v="POL100361"/>
        <s v="POL100362"/>
        <s v="POL100363"/>
        <s v="POL100364"/>
        <s v="POL100365"/>
        <s v="POL100366"/>
        <s v="POL100367"/>
        <s v="POL100368"/>
        <s v="POL100369"/>
        <s v="POL100370"/>
        <s v="POL100371"/>
        <s v="POL100372"/>
        <s v="POL100373"/>
        <s v="POL100374"/>
        <s v="POL100375"/>
        <s v="POL100376"/>
        <s v="POL100377"/>
        <s v="POL100378"/>
        <s v="POL100379"/>
        <s v="POL100380"/>
        <s v="POL100381"/>
        <s v="POL100382"/>
        <s v="POL100383"/>
        <s v="POL100384"/>
        <s v="POL100385"/>
        <s v="POL100386"/>
        <s v="POL100387"/>
        <s v="POL100388"/>
        <s v="POL100389"/>
        <s v="POL100390"/>
        <s v="POL100391"/>
        <s v="POL100392"/>
        <s v="POL100393"/>
        <s v="POL100394"/>
        <s v="POL100395"/>
        <s v="POL100396"/>
        <s v="POL100397"/>
        <s v="POL100398"/>
        <s v="POL100399"/>
        <s v="POL100400"/>
        <s v="POL100401"/>
        <s v="POL100402"/>
        <s v="POL100403"/>
        <s v="POL100404"/>
        <s v="POL100405"/>
        <s v="POL100406"/>
        <s v="POL100407"/>
        <s v="POL100408"/>
        <s v="POL100409"/>
        <s v="POL100410"/>
        <s v="POL100411"/>
        <s v="POL100412"/>
        <s v="POL100413"/>
        <s v="POL100414"/>
        <s v="POL100415"/>
        <s v="POL100416"/>
        <s v="POL100417"/>
        <s v="POL100418"/>
        <s v="POL100419"/>
        <s v="POL100420"/>
        <s v="POL100421"/>
        <s v="POL100422"/>
        <s v="POL100423"/>
        <s v="POL100424"/>
        <s v="POL100425"/>
        <s v="POL100426"/>
        <s v="POL100427"/>
        <s v="POL100428"/>
        <s v="POL100429"/>
        <s v="POL100430"/>
        <s v="POL100431"/>
        <s v="POL100432"/>
        <s v="POL100433"/>
        <s v="POL100434"/>
        <s v="POL100435"/>
        <s v="POL100436"/>
        <s v="POL100437"/>
        <s v="POL100438"/>
        <s v="POL100439"/>
        <s v="POL100440"/>
        <s v="POL100441"/>
        <s v="POL100442"/>
        <s v="POL100443"/>
        <s v="POL100444"/>
        <s v="POL100445"/>
        <s v="POL100446"/>
        <s v="POL100447"/>
        <s v="POL100448"/>
        <s v="POL100449"/>
        <s v="POL100450"/>
        <s v="POL100451"/>
        <s v="POL100452"/>
        <s v="POL100453"/>
        <s v="POL100454"/>
        <s v="POL100455"/>
        <s v="POL100456"/>
        <s v="POL100457"/>
        <s v="POL100458"/>
        <s v="POL100459"/>
        <s v="POL100460"/>
      </sharedItems>
    </cacheField>
    <cacheField name="Normal Distribution of Premiums" numFmtId="0">
      <sharedItems containsSemiMixedTypes="0" containsString="0" containsNumber="1" minValue="4.0701942063892133E-2" maxValue="0.95644392028261693" count="461">
        <n v="8.0518954364192749E-2"/>
        <n v="0.66426500403405075"/>
        <n v="0.69053105977952256"/>
        <n v="0.52644666578587862"/>
        <n v="0.76803334443419158"/>
        <n v="0.11769225005572159"/>
        <n v="0.76933782508826787"/>
        <n v="6.3992771874409535E-2"/>
        <n v="0.74866999641683796"/>
        <n v="0.81512163484770772"/>
        <n v="0.87602395814384315"/>
        <n v="0.15227908158188916"/>
        <n v="0.54201783104159784"/>
        <n v="0.68181519795103152"/>
        <n v="0.95107949195908303"/>
        <n v="0.93863949622282195"/>
        <n v="9.1061299394686004E-2"/>
        <n v="0.67856000973401187"/>
        <n v="0.76516330037171443"/>
        <n v="0.52109240078774233"/>
        <n v="0.34551829391735034"/>
        <n v="0.52642362970690015"/>
        <n v="0.94357196150473144"/>
        <n v="0.24061864076626993"/>
        <n v="6.208936455607067E-2"/>
        <n v="0.39862727709024132"/>
        <n v="0.44511325253608963"/>
        <n v="0.12518129368316783"/>
        <n v="0.92744375675714075"/>
        <n v="0.67102535266303465"/>
        <n v="7.074805225141774E-2"/>
        <n v="8.3843225388899004E-2"/>
        <n v="0.92328214725771263"/>
        <n v="0.94015635811902865"/>
        <n v="0.41719966555046234"/>
        <n v="0.89012499282751667"/>
        <n v="4.881158459266581E-2"/>
        <n v="0.11945618240143092"/>
        <n v="0.83838519803833889"/>
        <n v="0.40555251198964304"/>
        <n v="0.77819290784220874"/>
        <n v="5.3363038262048378E-2"/>
        <n v="0.29082445033829391"/>
        <n v="0.44847677298208011"/>
        <n v="0.30725035964056124"/>
        <n v="0.60073402625137762"/>
        <n v="0.80256164810475528"/>
        <n v="0.8686346057842369"/>
        <n v="0.3963877777552105"/>
        <n v="0.84866951630682286"/>
        <n v="0.20075182253884807"/>
        <n v="0.54350984126653812"/>
        <n v="0.65924259643149707"/>
        <n v="0.61390310706021167"/>
        <n v="0.85519215965882633"/>
        <n v="0.47334016724224498"/>
        <n v="6.836160610823297E-2"/>
        <n v="4.8747214241670327E-2"/>
        <n v="0.58985082768087027"/>
        <n v="4.2304983435494908E-2"/>
        <n v="0.28578709380013939"/>
        <n v="0.79541730714824299"/>
        <n v="0.22694337153832134"/>
        <n v="0.18223051154671266"/>
        <n v="0.63208638754118929"/>
        <n v="0.53972893883457618"/>
        <n v="0.26128663281616438"/>
        <n v="0.74189771889892753"/>
        <n v="6.1621070315850894E-2"/>
        <n v="5.3118351237513607E-2"/>
        <n v="6.8974077202936218E-2"/>
        <n v="0.66619005369849127"/>
        <n v="0.69483601429085262"/>
        <n v="0.87411072343267171"/>
        <n v="0.37526697925019553"/>
        <n v="0.43463731667488015"/>
        <n v="0.88360906189910882"/>
        <n v="0.36329415559278477"/>
        <n v="8.3671040946022152E-2"/>
        <n v="0.17424300680733182"/>
        <n v="0.34541163266910391"/>
        <n v="0.81428665841208203"/>
        <n v="0.20441981336152917"/>
        <n v="0.32994670817159188"/>
        <n v="0.70125980569057622"/>
        <n v="0.67281649805934451"/>
        <n v="0.29552313294576416"/>
        <n v="0.93236588959261046"/>
        <n v="0.91432138427865339"/>
        <n v="0.81187699990052042"/>
        <n v="0.194463199980171"/>
        <n v="5.4017789919169584E-2"/>
        <n v="0.88327262278370056"/>
        <n v="0.71234924618938522"/>
        <n v="0.61292862081955568"/>
        <n v="0.72321440712084284"/>
        <n v="0.36477197041809428"/>
        <n v="0.2379544396872891"/>
        <n v="0.12813882835706172"/>
        <n v="0.55713635044339727"/>
        <n v="0.57800751161712682"/>
        <n v="0.90733972892458947"/>
        <n v="0.82385737628486377"/>
        <n v="0.60556797386171068"/>
        <n v="5.4448587123269908E-2"/>
        <n v="5.2685549402958186E-2"/>
        <n v="0.39418138459074176"/>
        <n v="5.6175003846077896E-2"/>
        <n v="0.63070426722902861"/>
        <n v="4.4089862391390074E-2"/>
        <n v="0.78674397584516631"/>
        <n v="0.81879926149730708"/>
        <n v="0.11658454694198175"/>
        <n v="0.59281805679571042"/>
        <n v="0.60834946436510784"/>
        <n v="0.70956049393803944"/>
        <n v="7.7152834474832663E-2"/>
        <n v="0.17044643139086749"/>
        <n v="6.0627865782865095E-2"/>
        <n v="0.91605642480295824"/>
        <n v="0.59902726150835872"/>
        <n v="0.56440770397702078"/>
        <n v="0.44812575225951862"/>
        <n v="0.68138151709135975"/>
        <n v="0.85324181762444551"/>
        <n v="0.80888127509061947"/>
        <n v="0.94865958687386631"/>
        <n v="0.42224338934972017"/>
        <n v="6.0491302138826884E-2"/>
        <n v="0.55276106965598371"/>
        <n v="0.21792595046425473"/>
        <n v="0.39765963720896547"/>
        <n v="0.79799681585665116"/>
        <n v="0.49142868586691735"/>
        <n v="0.20341998029595618"/>
        <n v="5.6790777161729054E-2"/>
        <n v="0.73766621144402222"/>
        <n v="0.30910344111704779"/>
        <n v="0.61011192457090035"/>
        <n v="0.67085788468862106"/>
        <n v="8.0219666380756088E-2"/>
        <n v="0.80909659560265035"/>
        <n v="0.33848415397408038"/>
        <n v="0.8286584365207379"/>
        <n v="0.79755646839972172"/>
        <n v="0.24637235887848152"/>
        <n v="0.39055605470327065"/>
        <n v="0.49395241282259705"/>
        <n v="0.83834267519109251"/>
        <n v="0.84277703609014476"/>
        <n v="0.95186814117795016"/>
        <n v="0.88520616656859108"/>
        <n v="0.61721978757856155"/>
        <n v="0.31675637738397999"/>
        <n v="0.87331083648654695"/>
        <n v="0.95549714001827957"/>
        <n v="0.89424337294717682"/>
        <n v="0.9416414401263995"/>
        <n v="6.1195199972699982E-2"/>
        <n v="0.87406682139001057"/>
        <n v="0.78603647118551756"/>
        <n v="0.35819556915694806"/>
        <n v="0.94420850482369756"/>
        <n v="0.94495970992323208"/>
        <n v="0.27877291570051843"/>
        <n v="0.89712682702988289"/>
        <n v="0.25233451537365303"/>
        <n v="0.5546827476195314"/>
        <n v="0.3817739144800445"/>
        <n v="0.90298667498723884"/>
        <n v="0.42372352967415439"/>
        <n v="0.15085702018777714"/>
        <n v="0.90558306831649449"/>
        <n v="6.6866289370942397E-2"/>
        <n v="4.0808268914563593E-2"/>
        <n v="0.26802995243196459"/>
        <n v="0.88053704238952324"/>
        <n v="0.91629703183848576"/>
        <n v="0.2561876016129272"/>
        <n v="0.25539345996684276"/>
        <n v="6.8117795962022082E-2"/>
        <n v="0.6036362997193131"/>
        <n v="0.89247336610705674"/>
        <n v="0.78363999232010273"/>
        <n v="0.58038369704076409"/>
        <n v="0.4647319012738087"/>
        <n v="0.43456898899336449"/>
        <n v="0.63664965649155003"/>
        <n v="6.5325167983782434E-2"/>
        <n v="4.69495257162168E-2"/>
        <n v="6.2783911128580949E-2"/>
        <n v="0.46933345709590119"/>
        <n v="0.2354014167473491"/>
        <n v="0.92174540934135374"/>
        <n v="0.94320094435323365"/>
        <n v="0.53635063182969978"/>
        <n v="0.15076674347236207"/>
        <n v="0.83494117354092978"/>
        <n v="0.75432802324166692"/>
        <n v="0.91766827925320749"/>
        <n v="0.31765672693876146"/>
        <n v="0.13738170628725394"/>
        <n v="0.58207165280066842"/>
        <n v="0.77322657145914275"/>
        <n v="7.7085894853381007E-2"/>
        <n v="0.16911005075390656"/>
        <n v="0.77385367487257328"/>
        <n v="0.49905436094344552"/>
        <n v="0.86505013390624708"/>
        <n v="0.35725225739155947"/>
        <n v="0.6209462979085042"/>
        <n v="0.39834436375761251"/>
        <n v="0.14153956847184165"/>
        <n v="7.5100900321274047E-2"/>
        <n v="0.79648310717174509"/>
        <n v="0.31884050400075747"/>
        <n v="0.51594194388626513"/>
        <n v="0.43428051590777811"/>
        <n v="0.30631550247043327"/>
        <n v="0.13921685881811302"/>
        <n v="0.57159677714954382"/>
        <n v="4.9354587358016865E-2"/>
        <n v="0.12797325838041201"/>
        <n v="0.79223319078499166"/>
        <n v="0.48792837376649861"/>
        <n v="5.7292088624453195E-2"/>
        <n v="0.18137990630059458"/>
        <n v="0.27903215924536195"/>
        <n v="6.8743906760544315E-2"/>
        <n v="0.35250589477693617"/>
        <n v="0.13943082843245191"/>
        <n v="9.6126440100617994E-2"/>
        <n v="0.44355865899370606"/>
        <n v="0.56110163313178774"/>
        <n v="0.65647947416119323"/>
        <n v="0.25819104318994557"/>
        <n v="0.43182992264914366"/>
        <n v="0.89908984884547682"/>
        <n v="0.73383657023965521"/>
        <n v="0.85383937077093752"/>
        <n v="0.25351254232590054"/>
        <n v="0.51832537398920564"/>
        <n v="0.92934652838885534"/>
        <n v="0.7576499329107047"/>
        <n v="0.40214575446109158"/>
        <n v="0.14690999360794219"/>
        <n v="0.46139868471840562"/>
        <n v="0.88211061822427939"/>
        <n v="0.76944927911093253"/>
        <n v="7.1166806200658225E-2"/>
        <n v="0.15559178711811034"/>
        <n v="0.74268250024754112"/>
        <n v="8.9260887841598163E-2"/>
        <n v="0.88619408213592332"/>
        <n v="8.9161301494954007E-2"/>
        <n v="0.95347127883298122"/>
        <n v="0.10508557144163039"/>
        <n v="0.20326725813571639"/>
        <n v="0.14515179386944937"/>
        <n v="0.32368412179242601"/>
        <n v="0.84928396998706945"/>
        <n v="0.83046264481655552"/>
        <n v="0.92099817003638085"/>
        <n v="0.65744398361880352"/>
        <n v="0.92270823278670133"/>
        <n v="8.5480213098303448E-2"/>
        <n v="0.26731869669707309"/>
        <n v="0.74549369779302566"/>
        <n v="0.39108184998419054"/>
        <n v="0.42263597353144955"/>
        <n v="9.9868708705353859E-2"/>
        <n v="0.16213142114604409"/>
        <n v="0.90254557348119435"/>
        <n v="0.95223945663664966"/>
        <n v="0.31499319659894565"/>
        <n v="0.71253339699224727"/>
        <n v="7.1363751062553701E-2"/>
        <n v="0.71502050808389228"/>
        <n v="0.81770438665635381"/>
        <n v="0.30917820973017918"/>
        <n v="0.93113146208433806"/>
        <n v="0.95390724960619278"/>
        <n v="0.77185865641583118"/>
        <n v="0.10829307621134107"/>
        <n v="0.7135517933277975"/>
        <n v="0.90346260425103586"/>
        <n v="7.9101978619184429E-2"/>
        <n v="0.95532835255102233"/>
        <n v="0.20911869030183491"/>
        <n v="0.6117982117694194"/>
        <n v="0.90229618426080982"/>
        <n v="0.10966580874600983"/>
        <n v="0.94553062942970634"/>
        <n v="0.85528438660732331"/>
        <n v="8.2914227419652028E-2"/>
        <n v="4.9275878781658171E-2"/>
        <n v="0.51844068532709997"/>
        <n v="0.9545172536340204"/>
        <n v="4.2400746076621872E-2"/>
        <n v="0.75608580604718412"/>
        <n v="0.91846250514964578"/>
        <n v="0.74139880163176097"/>
        <n v="0.84592966968853245"/>
        <n v="0.24481792837519772"/>
        <n v="0.67885022762551006"/>
        <n v="0.13449499311185997"/>
        <n v="0.77945903384297432"/>
        <n v="0.91804859630658953"/>
        <n v="0.47377785229462299"/>
        <n v="0.11324659356405743"/>
        <n v="0.39548104188034849"/>
        <n v="0.32212615703942638"/>
        <n v="0.71347301091801141"/>
        <n v="0.56679896202054902"/>
        <n v="0.51926319421073364"/>
        <n v="0.91439383238016436"/>
        <n v="0.29469768237905547"/>
        <n v="0.77258684766419072"/>
        <n v="0.24395798675908537"/>
        <n v="0.57098341335404068"/>
        <n v="0.10110193472003465"/>
        <n v="0.234541937689865"/>
        <n v="0.87496666626062869"/>
        <n v="0.31352139176145122"/>
        <n v="0.32607205427639918"/>
        <n v="0.93072642679630069"/>
        <n v="0.91079899404503195"/>
        <n v="0.1292369471909279"/>
        <n v="0.1189645537955788"/>
        <n v="0.84748109912519287"/>
        <n v="0.18163431742438832"/>
        <n v="0.94683620572131078"/>
        <n v="0.70467160015357633"/>
        <n v="0.90761470397100097"/>
        <n v="7.466724726974909E-2"/>
        <n v="0.24054658473540214"/>
        <n v="0.75637609342586165"/>
        <n v="9.1384032022018474E-2"/>
        <n v="0.62121047985125322"/>
        <n v="0.14475179067664531"/>
        <n v="0.93830672158418804"/>
        <n v="5.447200820733978E-2"/>
        <n v="0.35069522050610735"/>
        <n v="0.55457602100746262"/>
        <n v="0.91491770987289189"/>
        <n v="0.35574189893022889"/>
        <n v="0.91374318108018504"/>
        <n v="0.22056521047343236"/>
        <n v="5.2327710439869245E-2"/>
        <n v="0.59354407359579198"/>
        <n v="0.12907851475297039"/>
        <n v="4.5426044634658928E-2"/>
        <n v="0.85698562773469211"/>
        <n v="8.1366676041316394E-2"/>
        <n v="9.4902217908135134E-2"/>
        <n v="0.71801879252646161"/>
        <n v="0.91782641817087229"/>
        <n v="8.4033530711555657E-2"/>
        <n v="0.95644392028261693"/>
        <n v="0.69906045073488587"/>
        <n v="0.83432737814976732"/>
        <n v="0.21037422076515586"/>
        <n v="0.94944314187193501"/>
        <n v="0.55224230742134184"/>
        <n v="0.36004870063271355"/>
        <n v="8.9916477670619985E-2"/>
        <n v="0.85078145530254623"/>
        <n v="4.0701942063892133E-2"/>
        <n v="0.94283022090268875"/>
        <n v="0.20102256451657349"/>
        <n v="0.71361743748258766"/>
        <n v="0.91351230079683621"/>
        <n v="0.93146334787051521"/>
        <n v="0.70996343444224064"/>
        <n v="0.59498018765094629"/>
        <n v="0.95016954054850844"/>
        <n v="0.90380526262984873"/>
        <n v="0.90209966949228193"/>
        <n v="0.28207398827248187"/>
        <n v="0.13875544737072576"/>
        <n v="0.80711637499684652"/>
        <n v="0.88435883445612951"/>
        <n v="0.16418976334027585"/>
        <n v="0.55817200250996035"/>
        <n v="0.52471871984687013"/>
        <n v="0.81095472732668872"/>
        <n v="0.34107040511166781"/>
        <n v="8.2802328243286608E-2"/>
        <n v="0.56437732345666047"/>
        <n v="0.25243308739390441"/>
        <n v="0.34902353834250954"/>
        <n v="0.17428763977173767"/>
        <n v="0.88128163779061097"/>
        <n v="0.14663073807795643"/>
        <n v="7.2421195888771869E-2"/>
        <n v="0.87171259196449746"/>
        <n v="0.67891931103480718"/>
        <n v="0.39972965663565752"/>
        <n v="0.5172029316788419"/>
        <n v="8.6287895887474417E-2"/>
        <n v="0.50477207264984547"/>
        <n v="0.59707222478290967"/>
        <n v="8.4212236323562978E-2"/>
        <n v="0.12890804586465904"/>
        <n v="0.11871927601154057"/>
        <n v="0.34490693610497802"/>
        <n v="0.37276744061381062"/>
        <n v="0.19087315913028746"/>
        <n v="0.76735009322944658"/>
        <n v="0.73002347214100283"/>
        <n v="0.87804949700054391"/>
        <n v="0.41693616069792094"/>
        <n v="0.9413733946132925"/>
        <n v="4.7870425509926526E-2"/>
        <n v="0.8298626011600948"/>
        <n v="0.42918501620345562"/>
        <n v="0.58458570093146456"/>
        <n v="0.74902639790473446"/>
        <n v="0.21098691745057147"/>
        <n v="0.52621630102904404"/>
        <n v="5.8188410706311706E-2"/>
        <n v="4.539105079963817E-2"/>
        <n v="0.67492313408317928"/>
        <n v="0.26111102135968789"/>
        <n v="0.86447985759388279"/>
        <n v="8.1718716665695537E-2"/>
        <n v="0.72389843702007695"/>
        <n v="0.82426650385860423"/>
        <n v="0.74044948491444951"/>
        <n v="0.8720034844306106"/>
        <n v="5.6033317647640392E-2"/>
        <n v="0.59060062079721543"/>
        <n v="0.66157397518349159"/>
        <n v="0.66932815881156016"/>
        <n v="0.42378396657933037"/>
        <n v="0.16974325892863149"/>
        <n v="6.0156702209502616E-2"/>
        <n v="0.5697107064723399"/>
        <n v="0.4343640176828627"/>
        <n v="0.22872039350332338"/>
        <n v="0.19356185838646306"/>
        <n v="0.8457510464734479"/>
        <n v="0.88557594840796439"/>
        <n v="0.79865897219112392"/>
        <n v="0.88711311945060478"/>
        <n v="0.9367438902649019"/>
        <n v="0.50854237467428887"/>
        <n v="9.0682697169242266E-2"/>
        <n v="0.28482390506719701"/>
        <n v="0.26158782213040976"/>
        <n v="0.51361178194452473"/>
        <n v="0.27643856087357688"/>
        <n v="0.466265259859727"/>
        <n v="0.10576099430883526"/>
        <n v="0.89837578150606234"/>
        <n v="0.79629751412584349"/>
        <n v="0.13421530337912216"/>
        <n v="0.83085218745745926"/>
        <n v="0.38554528727790127"/>
        <n v="0.31486986255662236"/>
        <n v="0.955129870522457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1">
  <r>
    <s v="POL100000"/>
    <s v="John Shannon"/>
    <x v="0"/>
    <x v="0"/>
    <s v="Health"/>
    <x v="0"/>
    <x v="0"/>
    <n v="682818.17"/>
    <n v="17"/>
    <d v="2021-04-10T00:00:00"/>
    <n v="1923.48"/>
    <x v="0"/>
  </r>
  <r>
    <s v="POL100001"/>
    <s v="Laurie Bruce"/>
    <x v="1"/>
    <x v="1"/>
    <s v="Disability"/>
    <x v="0"/>
    <x v="1"/>
    <n v="89359.73"/>
    <n v="6"/>
    <d v="2023-09-02T00:00:00"/>
    <n v="426.74"/>
    <x v="1"/>
  </r>
  <r>
    <s v="POL100002"/>
    <s v="Jill Smith"/>
    <x v="2"/>
    <x v="0"/>
    <s v="Health"/>
    <x v="1"/>
    <x v="2"/>
    <n v="824311.28"/>
    <n v="26"/>
    <d v="2025-01-26T00:00:00"/>
    <n v="446.23"/>
    <x v="2"/>
  </r>
  <r>
    <s v="POL100003"/>
    <s v="Jesse Browning"/>
    <x v="1"/>
    <x v="0"/>
    <s v="Life"/>
    <x v="0"/>
    <x v="3"/>
    <n v="804312.18"/>
    <n v="27"/>
    <d v="2021-08-18T00:00:00"/>
    <n v="0"/>
    <x v="3"/>
  </r>
  <r>
    <s v="POL100004"/>
    <s v="Karen Sexton"/>
    <x v="3"/>
    <x v="1"/>
    <s v="Life"/>
    <x v="1"/>
    <x v="4"/>
    <n v="348922.06"/>
    <n v="8"/>
    <d v="2024-01-27T00:00:00"/>
    <n v="0"/>
    <x v="4"/>
  </r>
  <r>
    <s v="POL100005"/>
    <s v="Bobby Lewis"/>
    <x v="4"/>
    <x v="0"/>
    <s v="Auto"/>
    <x v="1"/>
    <x v="5"/>
    <n v="245122.36"/>
    <n v="26"/>
    <d v="2016-02-24T00:00:00"/>
    <n v="1384.6"/>
    <x v="5"/>
  </r>
  <r>
    <s v="POL100006"/>
    <s v="Sean Andrade"/>
    <x v="5"/>
    <x v="0"/>
    <s v="Health"/>
    <x v="0"/>
    <x v="6"/>
    <n v="936299.6"/>
    <n v="21"/>
    <d v="2021-04-07T00:00:00"/>
    <n v="1801.03"/>
    <x v="6"/>
  </r>
  <r>
    <s v="POL100007"/>
    <s v="Mary Baker"/>
    <x v="1"/>
    <x v="1"/>
    <s v="Health"/>
    <x v="0"/>
    <x v="7"/>
    <n v="281355.09000000003"/>
    <n v="28"/>
    <d v="2020-01-05T00:00:00"/>
    <n v="2132.37"/>
    <x v="7"/>
  </r>
  <r>
    <s v="POL100008"/>
    <s v="Stacey Hall MD"/>
    <x v="6"/>
    <x v="0"/>
    <s v="Life"/>
    <x v="1"/>
    <x v="8"/>
    <n v="567784.06999999995"/>
    <n v="12"/>
    <d v="2020-03-27T00:00:00"/>
    <n v="0"/>
    <x v="8"/>
  </r>
  <r>
    <s v="POL100009"/>
    <s v="Nicole Scott"/>
    <x v="7"/>
    <x v="0"/>
    <s v="Disability"/>
    <x v="1"/>
    <x v="9"/>
    <n v="934691.17"/>
    <n v="22"/>
    <d v="2023-05-15T00:00:00"/>
    <n v="2644.69"/>
    <x v="9"/>
  </r>
  <r>
    <s v="POL100010"/>
    <s v="Nicole Crawford"/>
    <x v="8"/>
    <x v="0"/>
    <s v="Disability"/>
    <x v="1"/>
    <x v="10"/>
    <n v="532002.06999999995"/>
    <n v="26"/>
    <d v="2015-05-26T00:00:00"/>
    <n v="378.93"/>
    <x v="10"/>
  </r>
  <r>
    <s v="POL100011"/>
    <s v="Gina Conrad PhD"/>
    <x v="9"/>
    <x v="1"/>
    <s v="Life"/>
    <x v="0"/>
    <x v="11"/>
    <n v="463454"/>
    <n v="11"/>
    <d v="2024-04-13T00:00:00"/>
    <n v="0"/>
    <x v="11"/>
  </r>
  <r>
    <s v="POL100012"/>
    <s v="Connie Johnson"/>
    <x v="10"/>
    <x v="0"/>
    <s v="Disability"/>
    <x v="0"/>
    <x v="12"/>
    <n v="890518.26"/>
    <n v="15"/>
    <d v="2017-01-07T00:00:00"/>
    <n v="1671.11"/>
    <x v="12"/>
  </r>
  <r>
    <s v="POL100013"/>
    <s v="Samuel Douglas"/>
    <x v="8"/>
    <x v="0"/>
    <s v="Disability"/>
    <x v="1"/>
    <x v="13"/>
    <n v="130799.73"/>
    <n v="15"/>
    <d v="2020-02-18T00:00:00"/>
    <n v="2086.38"/>
    <x v="13"/>
  </r>
  <r>
    <s v="POL100014"/>
    <s v="Autumn Hayden"/>
    <x v="11"/>
    <x v="1"/>
    <s v="Home"/>
    <x v="1"/>
    <x v="14"/>
    <n v="478524.24"/>
    <n v="23"/>
    <d v="2018-11-03T00:00:00"/>
    <n v="2546.23"/>
    <x v="14"/>
  </r>
  <r>
    <s v="POL100015"/>
    <s v="Jesus Brooks"/>
    <x v="8"/>
    <x v="1"/>
    <s v="Health"/>
    <x v="1"/>
    <x v="15"/>
    <n v="116318.52"/>
    <n v="18"/>
    <d v="2016-11-19T00:00:00"/>
    <n v="2150.33"/>
    <x v="15"/>
  </r>
  <r>
    <s v="POL100016"/>
    <s v="Dana Mccormick"/>
    <x v="12"/>
    <x v="0"/>
    <s v="Health"/>
    <x v="1"/>
    <x v="16"/>
    <n v="819944.78"/>
    <n v="6"/>
    <d v="2019-02-08T00:00:00"/>
    <n v="581.03"/>
    <x v="16"/>
  </r>
  <r>
    <s v="POL100017"/>
    <s v="Dustin Terrell"/>
    <x v="13"/>
    <x v="1"/>
    <s v="Life"/>
    <x v="1"/>
    <x v="17"/>
    <n v="417879.74"/>
    <n v="16"/>
    <d v="2021-07-03T00:00:00"/>
    <n v="0"/>
    <x v="17"/>
  </r>
  <r>
    <s v="POL100018"/>
    <s v="John Anderson"/>
    <x v="14"/>
    <x v="0"/>
    <s v="Disability"/>
    <x v="1"/>
    <x v="18"/>
    <n v="132075.97"/>
    <n v="17"/>
    <d v="2023-10-02T00:00:00"/>
    <n v="1843.12"/>
    <x v="18"/>
  </r>
  <r>
    <s v="POL100019"/>
    <s v="Carl Keith"/>
    <x v="15"/>
    <x v="0"/>
    <s v="Disability"/>
    <x v="1"/>
    <x v="19"/>
    <n v="665504.49"/>
    <n v="15"/>
    <d v="2022-10-19T00:00:00"/>
    <n v="528.61"/>
    <x v="19"/>
  </r>
  <r>
    <s v="POL100020"/>
    <s v="Melissa Morton"/>
    <x v="1"/>
    <x v="1"/>
    <s v="Health"/>
    <x v="0"/>
    <x v="20"/>
    <n v="367059.98"/>
    <n v="9"/>
    <d v="2022-06-27T00:00:00"/>
    <n v="899.37"/>
    <x v="20"/>
  </r>
  <r>
    <s v="POL100021"/>
    <s v="Nathan Richardson"/>
    <x v="16"/>
    <x v="0"/>
    <s v="Life"/>
    <x v="0"/>
    <x v="21"/>
    <n v="579167.56000000006"/>
    <n v="10"/>
    <d v="2018-02-17T00:00:00"/>
    <n v="0"/>
    <x v="21"/>
  </r>
  <r>
    <s v="POL100022"/>
    <s v="Douglas Black"/>
    <x v="17"/>
    <x v="1"/>
    <s v="Home"/>
    <x v="1"/>
    <x v="22"/>
    <n v="96872.47"/>
    <n v="26"/>
    <d v="2017-09-09T00:00:00"/>
    <n v="1376.88"/>
    <x v="22"/>
  </r>
  <r>
    <s v="POL100023"/>
    <s v="Danielle Clark"/>
    <x v="18"/>
    <x v="1"/>
    <s v="Home"/>
    <x v="1"/>
    <x v="23"/>
    <n v="264426.53999999998"/>
    <n v="21"/>
    <d v="2020-11-26T00:00:00"/>
    <n v="1780.91"/>
    <x v="23"/>
  </r>
  <r>
    <s v="POL100024"/>
    <s v="Ruben Wells"/>
    <x v="1"/>
    <x v="0"/>
    <s v="Life"/>
    <x v="1"/>
    <x v="24"/>
    <n v="174848.72"/>
    <n v="26"/>
    <d v="2018-06-03T00:00:00"/>
    <n v="0"/>
    <x v="24"/>
  </r>
  <r>
    <s v="POL100025"/>
    <s v="Mrs. Stephanie Meadows"/>
    <x v="19"/>
    <x v="1"/>
    <s v="Auto"/>
    <x v="0"/>
    <x v="25"/>
    <n v="943104.39"/>
    <n v="11"/>
    <d v="2019-02-27T00:00:00"/>
    <n v="2263.35"/>
    <x v="25"/>
  </r>
  <r>
    <s v="POL100026"/>
    <s v="Billy Watts"/>
    <x v="20"/>
    <x v="0"/>
    <s v="Life"/>
    <x v="1"/>
    <x v="26"/>
    <n v="169112.41"/>
    <n v="24"/>
    <d v="2016-12-15T00:00:00"/>
    <n v="0"/>
    <x v="26"/>
  </r>
  <r>
    <s v="POL100027"/>
    <s v="Lori Mcdaniel"/>
    <x v="21"/>
    <x v="1"/>
    <s v="Home"/>
    <x v="1"/>
    <x v="27"/>
    <n v="925243.46"/>
    <n v="7"/>
    <d v="2024-01-13T00:00:00"/>
    <n v="621.91"/>
    <x v="27"/>
  </r>
  <r>
    <s v="POL100028"/>
    <s v="Ms. Kathryn Johnson"/>
    <x v="14"/>
    <x v="1"/>
    <s v="Home"/>
    <x v="0"/>
    <x v="28"/>
    <n v="827266.78"/>
    <n v="10"/>
    <d v="2022-02-24T00:00:00"/>
    <n v="2266.58"/>
    <x v="28"/>
  </r>
  <r>
    <s v="POL100029"/>
    <s v="Robert Ballard"/>
    <x v="16"/>
    <x v="1"/>
    <s v="Home"/>
    <x v="1"/>
    <x v="29"/>
    <n v="105235.85"/>
    <n v="9"/>
    <d v="2023-07-26T00:00:00"/>
    <n v="1496.66"/>
    <x v="29"/>
  </r>
  <r>
    <s v="POL100030"/>
    <s v="Nicholas Young"/>
    <x v="7"/>
    <x v="0"/>
    <s v="Home"/>
    <x v="0"/>
    <x v="30"/>
    <n v="935032.6"/>
    <n v="26"/>
    <d v="2018-08-13T00:00:00"/>
    <n v="718.05"/>
    <x v="30"/>
  </r>
  <r>
    <s v="POL100031"/>
    <s v="Dana Brown"/>
    <x v="22"/>
    <x v="1"/>
    <s v="Health"/>
    <x v="1"/>
    <x v="31"/>
    <n v="204639.28"/>
    <n v="26"/>
    <d v="2016-09-14T00:00:00"/>
    <n v="2653.61"/>
    <x v="31"/>
  </r>
  <r>
    <s v="POL100032"/>
    <s v="Stephanie Davidson"/>
    <x v="0"/>
    <x v="1"/>
    <s v="Health"/>
    <x v="0"/>
    <x v="32"/>
    <n v="211172.46"/>
    <n v="28"/>
    <d v="2015-08-04T00:00:00"/>
    <n v="2527.2399999999998"/>
    <x v="32"/>
  </r>
  <r>
    <s v="POL100033"/>
    <s v="Adriana Jefferson"/>
    <x v="1"/>
    <x v="0"/>
    <s v="Disability"/>
    <x v="0"/>
    <x v="33"/>
    <n v="572207.03"/>
    <n v="27"/>
    <d v="2021-07-21T00:00:00"/>
    <n v="1468.78"/>
    <x v="33"/>
  </r>
  <r>
    <s v="POL100034"/>
    <s v="Michael Lamb"/>
    <x v="8"/>
    <x v="1"/>
    <s v="Disability"/>
    <x v="0"/>
    <x v="34"/>
    <n v="619318.26"/>
    <n v="16"/>
    <d v="2022-02-25T00:00:00"/>
    <n v="1305.33"/>
    <x v="34"/>
  </r>
  <r>
    <s v="POL100035"/>
    <s v="David Humphrey"/>
    <x v="23"/>
    <x v="0"/>
    <s v="Home"/>
    <x v="1"/>
    <x v="35"/>
    <n v="67673.37"/>
    <n v="12"/>
    <d v="2016-12-26T00:00:00"/>
    <n v="855.19"/>
    <x v="35"/>
  </r>
  <r>
    <s v="POL100036"/>
    <s v="Robert Smith"/>
    <x v="24"/>
    <x v="0"/>
    <s v="Auto"/>
    <x v="1"/>
    <x v="36"/>
    <n v="811195.06"/>
    <n v="7"/>
    <d v="2023-07-29T00:00:00"/>
    <n v="1373.02"/>
    <x v="36"/>
  </r>
  <r>
    <s v="POL100037"/>
    <s v="Tammy Cline"/>
    <x v="16"/>
    <x v="1"/>
    <s v="Health"/>
    <x v="1"/>
    <x v="37"/>
    <n v="722129.3"/>
    <n v="14"/>
    <d v="2015-05-03T00:00:00"/>
    <n v="1210.32"/>
    <x v="37"/>
  </r>
  <r>
    <s v="POL100038"/>
    <s v="Joe Owens"/>
    <x v="12"/>
    <x v="0"/>
    <s v="Health"/>
    <x v="1"/>
    <x v="38"/>
    <n v="381039.26"/>
    <n v="21"/>
    <d v="2016-08-12T00:00:00"/>
    <n v="868.83"/>
    <x v="38"/>
  </r>
  <r>
    <s v="POL100039"/>
    <s v="Thomas Moore"/>
    <x v="25"/>
    <x v="0"/>
    <s v="Health"/>
    <x v="1"/>
    <x v="39"/>
    <n v="472667.78"/>
    <n v="8"/>
    <d v="2022-04-29T00:00:00"/>
    <n v="2463.7600000000002"/>
    <x v="39"/>
  </r>
  <r>
    <s v="POL100040"/>
    <s v="David Rice"/>
    <x v="26"/>
    <x v="0"/>
    <s v="Home"/>
    <x v="0"/>
    <x v="40"/>
    <n v="192221.46"/>
    <n v="23"/>
    <d v="2022-11-12T00:00:00"/>
    <n v="694.11"/>
    <x v="40"/>
  </r>
  <r>
    <s v="POL100041"/>
    <s v="Jill Reed"/>
    <x v="27"/>
    <x v="1"/>
    <s v="Home"/>
    <x v="0"/>
    <x v="41"/>
    <n v="521427.23"/>
    <n v="5"/>
    <d v="2018-09-04T00:00:00"/>
    <n v="2370.86"/>
    <x v="41"/>
  </r>
  <r>
    <s v="POL100042"/>
    <s v="Joseph Johnson"/>
    <x v="23"/>
    <x v="0"/>
    <s v="Disability"/>
    <x v="0"/>
    <x v="42"/>
    <n v="877573.5"/>
    <n v="24"/>
    <d v="2018-04-27T00:00:00"/>
    <n v="707.84"/>
    <x v="42"/>
  </r>
  <r>
    <s v="POL100043"/>
    <s v="Lauren Stevens"/>
    <x v="25"/>
    <x v="0"/>
    <s v="Life"/>
    <x v="0"/>
    <x v="43"/>
    <n v="950847.14"/>
    <n v="25"/>
    <d v="2024-01-14T00:00:00"/>
    <n v="0"/>
    <x v="43"/>
  </r>
  <r>
    <s v="POL100044"/>
    <s v="George Thornton"/>
    <x v="17"/>
    <x v="1"/>
    <s v="Health"/>
    <x v="1"/>
    <x v="44"/>
    <n v="649291.48"/>
    <n v="15"/>
    <d v="2017-08-08T00:00:00"/>
    <n v="2038.92"/>
    <x v="44"/>
  </r>
  <r>
    <s v="POL100045"/>
    <s v="Kristin Mccormick"/>
    <x v="4"/>
    <x v="0"/>
    <s v="Disability"/>
    <x v="0"/>
    <x v="45"/>
    <n v="263089.26"/>
    <n v="25"/>
    <d v="2018-01-16T00:00:00"/>
    <n v="362.04"/>
    <x v="45"/>
  </r>
  <r>
    <s v="POL100046"/>
    <s v="Chad Anderson DDS"/>
    <x v="28"/>
    <x v="1"/>
    <s v="Health"/>
    <x v="1"/>
    <x v="46"/>
    <n v="727649.63"/>
    <n v="22"/>
    <d v="2015-07-26T00:00:00"/>
    <n v="2114.6799999999998"/>
    <x v="46"/>
  </r>
  <r>
    <s v="POL100047"/>
    <s v="Leslie Melendez"/>
    <x v="29"/>
    <x v="0"/>
    <s v="Auto"/>
    <x v="1"/>
    <x v="47"/>
    <n v="171588.1"/>
    <n v="28"/>
    <d v="2018-11-29T00:00:00"/>
    <n v="2539.2800000000002"/>
    <x v="47"/>
  </r>
  <r>
    <s v="POL100048"/>
    <s v="James Higgins"/>
    <x v="30"/>
    <x v="0"/>
    <s v="Disability"/>
    <x v="1"/>
    <x v="48"/>
    <n v="785635.6"/>
    <n v="12"/>
    <d v="2016-07-03T00:00:00"/>
    <n v="653.44000000000005"/>
    <x v="48"/>
  </r>
  <r>
    <s v="POL100049"/>
    <s v="Kevin Rivera"/>
    <x v="0"/>
    <x v="2"/>
    <s v="Auto"/>
    <x v="0"/>
    <x v="49"/>
    <n v="444860.89"/>
    <n v="9"/>
    <d v="2020-01-23T00:00:00"/>
    <n v="176.54"/>
    <x v="49"/>
  </r>
  <r>
    <s v="POL100050"/>
    <s v="Jonathan Krause"/>
    <x v="31"/>
    <x v="1"/>
    <s v="Auto"/>
    <x v="1"/>
    <x v="50"/>
    <n v="883664.09"/>
    <n v="7"/>
    <d v="2024-10-30T00:00:00"/>
    <n v="2433.84"/>
    <x v="50"/>
  </r>
  <r>
    <s v="POL100051"/>
    <s v="Natalie Peterson"/>
    <x v="32"/>
    <x v="1"/>
    <s v="Disability"/>
    <x v="1"/>
    <x v="51"/>
    <n v="14303.87"/>
    <n v="12"/>
    <d v="2018-06-24T00:00:00"/>
    <n v="769.31"/>
    <x v="51"/>
  </r>
  <r>
    <s v="POL100052"/>
    <s v="Mrs. Pamela Larson DVM"/>
    <x v="33"/>
    <x v="1"/>
    <s v="Home"/>
    <x v="1"/>
    <x v="52"/>
    <n v="107374.08"/>
    <n v="12"/>
    <d v="2024-11-04T00:00:00"/>
    <n v="1120.3499999999999"/>
    <x v="52"/>
  </r>
  <r>
    <s v="POL100053"/>
    <s v="Jason Thomas"/>
    <x v="6"/>
    <x v="0"/>
    <s v="Life"/>
    <x v="0"/>
    <x v="53"/>
    <n v="676861.38"/>
    <n v="10"/>
    <d v="2017-11-26T00:00:00"/>
    <n v="0"/>
    <x v="53"/>
  </r>
  <r>
    <s v="POL100054"/>
    <s v="Jeff Bowman"/>
    <x v="34"/>
    <x v="1"/>
    <s v="Disability"/>
    <x v="1"/>
    <x v="54"/>
    <n v="186106.77"/>
    <n v="6"/>
    <d v="2022-03-16T00:00:00"/>
    <n v="644.54"/>
    <x v="54"/>
  </r>
  <r>
    <s v="POL100055"/>
    <s v="Cheryl Smith"/>
    <x v="1"/>
    <x v="1"/>
    <s v="Auto"/>
    <x v="1"/>
    <x v="55"/>
    <n v="464985.21"/>
    <n v="13"/>
    <d v="2016-05-10T00:00:00"/>
    <n v="2433.31"/>
    <x v="55"/>
  </r>
  <r>
    <s v="POL100056"/>
    <s v="Diane Nichols"/>
    <x v="19"/>
    <x v="1"/>
    <s v="Life"/>
    <x v="1"/>
    <x v="56"/>
    <n v="872583.43"/>
    <n v="13"/>
    <d v="2024-02-12T00:00:00"/>
    <n v="0"/>
    <x v="56"/>
  </r>
  <r>
    <s v="POL100057"/>
    <s v="Vincent Gonzalez"/>
    <x v="12"/>
    <x v="0"/>
    <s v="Disability"/>
    <x v="1"/>
    <x v="57"/>
    <n v="293315.12"/>
    <n v="28"/>
    <d v="2023-05-29T00:00:00"/>
    <n v="2177.6999999999998"/>
    <x v="57"/>
  </r>
  <r>
    <s v="POL100058"/>
    <s v="Brittany Mitchell"/>
    <x v="35"/>
    <x v="1"/>
    <s v="Auto"/>
    <x v="0"/>
    <x v="58"/>
    <n v="814498.92"/>
    <n v="21"/>
    <d v="2021-06-24T00:00:00"/>
    <n v="1563.89"/>
    <x v="58"/>
  </r>
  <r>
    <s v="POL100059"/>
    <s v="Anthony Huber"/>
    <x v="36"/>
    <x v="0"/>
    <s v="Home"/>
    <x v="0"/>
    <x v="59"/>
    <n v="240958.91"/>
    <n v="12"/>
    <d v="2020-07-16T00:00:00"/>
    <n v="251.64"/>
    <x v="59"/>
  </r>
  <r>
    <s v="POL100060"/>
    <s v="Michael Lewis"/>
    <x v="25"/>
    <x v="0"/>
    <s v="Health"/>
    <x v="0"/>
    <x v="60"/>
    <n v="743899.34"/>
    <n v="12"/>
    <d v="2015-04-25T00:00:00"/>
    <n v="1866.37"/>
    <x v="60"/>
  </r>
  <r>
    <s v="POL100061"/>
    <s v="John Jensen"/>
    <x v="24"/>
    <x v="1"/>
    <s v="Disability"/>
    <x v="0"/>
    <x v="61"/>
    <n v="837911.52"/>
    <n v="21"/>
    <d v="2024-05-03T00:00:00"/>
    <n v="529.96"/>
    <x v="61"/>
  </r>
  <r>
    <s v="POL100062"/>
    <s v="Jeffery Jackson"/>
    <x v="37"/>
    <x v="0"/>
    <s v="Home"/>
    <x v="0"/>
    <x v="62"/>
    <n v="218359.43"/>
    <n v="11"/>
    <d v="2018-03-11T00:00:00"/>
    <n v="492.98"/>
    <x v="62"/>
  </r>
  <r>
    <s v="POL100063"/>
    <s v="Mary Suarez"/>
    <x v="38"/>
    <x v="1"/>
    <s v="Auto"/>
    <x v="1"/>
    <x v="63"/>
    <n v="557371.68999999994"/>
    <n v="21"/>
    <d v="2019-04-18T00:00:00"/>
    <n v="2272.91"/>
    <x v="63"/>
  </r>
  <r>
    <s v="POL100064"/>
    <s v="Kirsten Klein"/>
    <x v="39"/>
    <x v="1"/>
    <s v="Auto"/>
    <x v="0"/>
    <x v="64"/>
    <n v="836546.52"/>
    <n v="27"/>
    <d v="2022-06-19T00:00:00"/>
    <n v="2366.75"/>
    <x v="64"/>
  </r>
  <r>
    <s v="POL100065"/>
    <s v="Katie Baker"/>
    <x v="40"/>
    <x v="1"/>
    <s v="Auto"/>
    <x v="1"/>
    <x v="65"/>
    <n v="665194.42000000004"/>
    <n v="25"/>
    <d v="2024-05-27T00:00:00"/>
    <n v="2404.6"/>
    <x v="65"/>
  </r>
  <r>
    <s v="POL100066"/>
    <s v="Crystal Hall"/>
    <x v="28"/>
    <x v="1"/>
    <s v="Health"/>
    <x v="1"/>
    <x v="66"/>
    <n v="176457.01"/>
    <n v="8"/>
    <d v="2023-02-20T00:00:00"/>
    <n v="349.58"/>
    <x v="66"/>
  </r>
  <r>
    <s v="POL100067"/>
    <s v="Nancy Lindsey"/>
    <x v="38"/>
    <x v="1"/>
    <s v="Health"/>
    <x v="0"/>
    <x v="67"/>
    <n v="365955.12"/>
    <n v="16"/>
    <d v="2020-05-17T00:00:00"/>
    <n v="1158.51"/>
    <x v="67"/>
  </r>
  <r>
    <s v="POL100068"/>
    <s v="Justin Jordan"/>
    <x v="41"/>
    <x v="0"/>
    <s v="Home"/>
    <x v="0"/>
    <x v="68"/>
    <n v="421283.86"/>
    <n v="12"/>
    <d v="2022-07-06T00:00:00"/>
    <n v="946.79"/>
    <x v="68"/>
  </r>
  <r>
    <s v="POL100069"/>
    <s v="James Jacobson"/>
    <x v="42"/>
    <x v="1"/>
    <s v="Disability"/>
    <x v="1"/>
    <x v="69"/>
    <n v="628518.91"/>
    <n v="13"/>
    <d v="2022-08-12T00:00:00"/>
    <n v="1523.02"/>
    <x v="69"/>
  </r>
  <r>
    <s v="POL100070"/>
    <s v="Rachel Santos"/>
    <x v="43"/>
    <x v="1"/>
    <s v="Home"/>
    <x v="1"/>
    <x v="70"/>
    <n v="311061.86"/>
    <n v="26"/>
    <d v="2023-07-03T00:00:00"/>
    <n v="2388.44"/>
    <x v="70"/>
  </r>
  <r>
    <s v="POL100071"/>
    <s v="Charles Long"/>
    <x v="8"/>
    <x v="1"/>
    <s v="Health"/>
    <x v="0"/>
    <x v="71"/>
    <n v="385916.3"/>
    <n v="11"/>
    <d v="2021-10-04T00:00:00"/>
    <n v="1742.1"/>
    <x v="71"/>
  </r>
  <r>
    <s v="POL100072"/>
    <s v="Jose Morse"/>
    <x v="44"/>
    <x v="1"/>
    <s v="Disability"/>
    <x v="1"/>
    <x v="72"/>
    <n v="926437.83"/>
    <n v="19"/>
    <d v="2023-09-06T00:00:00"/>
    <n v="2485.85"/>
    <x v="72"/>
  </r>
  <r>
    <s v="POL100073"/>
    <s v="Nicole Barber"/>
    <x v="13"/>
    <x v="0"/>
    <s v="Disability"/>
    <x v="1"/>
    <x v="73"/>
    <n v="314766.12"/>
    <n v="14"/>
    <d v="2015-12-29T00:00:00"/>
    <n v="2118.17"/>
    <x v="73"/>
  </r>
  <r>
    <s v="POL100074"/>
    <s v="Robert Wallace"/>
    <x v="3"/>
    <x v="1"/>
    <s v="Home"/>
    <x v="1"/>
    <x v="74"/>
    <n v="94385.75"/>
    <n v="28"/>
    <d v="2021-09-27T00:00:00"/>
    <n v="2168.91"/>
    <x v="74"/>
  </r>
  <r>
    <s v="POL100075"/>
    <s v="Kendra Clark"/>
    <x v="30"/>
    <x v="1"/>
    <s v="Health"/>
    <x v="0"/>
    <x v="75"/>
    <n v="252904.18"/>
    <n v="18"/>
    <d v="2016-03-14T00:00:00"/>
    <n v="769.56"/>
    <x v="75"/>
  </r>
  <r>
    <s v="POL100076"/>
    <s v="Melanie Terry"/>
    <x v="36"/>
    <x v="1"/>
    <s v="Auto"/>
    <x v="0"/>
    <x v="76"/>
    <n v="577795.89"/>
    <n v="22"/>
    <d v="2021-06-08T00:00:00"/>
    <n v="2398.15"/>
    <x v="76"/>
  </r>
  <r>
    <s v="POL100077"/>
    <s v="Margaret Brown"/>
    <x v="13"/>
    <x v="0"/>
    <s v="Life"/>
    <x v="1"/>
    <x v="77"/>
    <n v="191555.84"/>
    <n v="5"/>
    <d v="2023-03-12T00:00:00"/>
    <n v="0"/>
    <x v="77"/>
  </r>
  <r>
    <s v="POL100078"/>
    <s v="Amy Mclaughlin"/>
    <x v="23"/>
    <x v="0"/>
    <s v="Disability"/>
    <x v="1"/>
    <x v="78"/>
    <n v="913329.25"/>
    <n v="18"/>
    <d v="2016-01-12T00:00:00"/>
    <n v="1770.95"/>
    <x v="78"/>
  </r>
  <r>
    <s v="POL100079"/>
    <s v="Joseph Cardenas"/>
    <x v="45"/>
    <x v="1"/>
    <s v="Life"/>
    <x v="0"/>
    <x v="79"/>
    <n v="11826.14"/>
    <n v="20"/>
    <d v="2019-04-24T00:00:00"/>
    <n v="0"/>
    <x v="79"/>
  </r>
  <r>
    <s v="POL100080"/>
    <s v="Brandon Hill"/>
    <x v="27"/>
    <x v="0"/>
    <s v="Auto"/>
    <x v="0"/>
    <x v="80"/>
    <n v="245135.97"/>
    <n v="29"/>
    <d v="2019-08-07T00:00:00"/>
    <n v="712.34"/>
    <x v="80"/>
  </r>
  <r>
    <s v="POL100081"/>
    <s v="Alice Kelley"/>
    <x v="19"/>
    <x v="0"/>
    <s v="Home"/>
    <x v="1"/>
    <x v="81"/>
    <n v="609829.26"/>
    <n v="8"/>
    <d v="2024-04-07T00:00:00"/>
    <n v="2286.2600000000002"/>
    <x v="81"/>
  </r>
  <r>
    <s v="POL100082"/>
    <s v="Jared Marquez"/>
    <x v="29"/>
    <x v="1"/>
    <s v="Life"/>
    <x v="0"/>
    <x v="82"/>
    <n v="918928.26"/>
    <n v="24"/>
    <d v="2024-12-18T00:00:00"/>
    <n v="0"/>
    <x v="82"/>
  </r>
  <r>
    <s v="POL100083"/>
    <s v="James Hopkins"/>
    <x v="39"/>
    <x v="1"/>
    <s v="Home"/>
    <x v="1"/>
    <x v="83"/>
    <n v="800067.59"/>
    <n v="23"/>
    <d v="2019-12-26T00:00:00"/>
    <n v="59.29"/>
    <x v="83"/>
  </r>
  <r>
    <s v="POL100084"/>
    <s v="Brian Green"/>
    <x v="14"/>
    <x v="0"/>
    <s v="Health"/>
    <x v="1"/>
    <x v="84"/>
    <n v="710003.97"/>
    <n v="21"/>
    <d v="2022-09-23T00:00:00"/>
    <n v="1101.82"/>
    <x v="84"/>
  </r>
  <r>
    <s v="POL100085"/>
    <s v="Victoria Smith"/>
    <x v="46"/>
    <x v="1"/>
    <s v="Auto"/>
    <x v="0"/>
    <x v="85"/>
    <n v="368655.42"/>
    <n v="9"/>
    <d v="2017-09-10T00:00:00"/>
    <n v="1913.46"/>
    <x v="85"/>
  </r>
  <r>
    <s v="POL100086"/>
    <s v="Elizabeth Sexton"/>
    <x v="7"/>
    <x v="1"/>
    <s v="Health"/>
    <x v="1"/>
    <x v="86"/>
    <n v="142018.75"/>
    <n v="23"/>
    <d v="2016-12-30T00:00:00"/>
    <n v="1007.5"/>
    <x v="86"/>
  </r>
  <r>
    <s v="POL100087"/>
    <s v="Debra King"/>
    <x v="40"/>
    <x v="1"/>
    <s v="Home"/>
    <x v="0"/>
    <x v="87"/>
    <n v="925765.53"/>
    <n v="16"/>
    <d v="2018-03-21T00:00:00"/>
    <n v="1996.42"/>
    <x v="87"/>
  </r>
  <r>
    <s v="POL100088"/>
    <s v="Debra Carr"/>
    <x v="47"/>
    <x v="1"/>
    <s v="Auto"/>
    <x v="1"/>
    <x v="88"/>
    <n v="464637.05"/>
    <n v="7"/>
    <d v="2015-05-04T00:00:00"/>
    <n v="1959.71"/>
    <x v="88"/>
  </r>
  <r>
    <s v="POL100089"/>
    <s v="Caroline Kelly"/>
    <x v="1"/>
    <x v="1"/>
    <s v="Disability"/>
    <x v="1"/>
    <x v="89"/>
    <n v="809425.62"/>
    <n v="12"/>
    <d v="2019-07-15T00:00:00"/>
    <n v="52.15"/>
    <x v="89"/>
  </r>
  <r>
    <s v="POL100090"/>
    <s v="Christopher Perez"/>
    <x v="40"/>
    <x v="0"/>
    <s v="Health"/>
    <x v="0"/>
    <x v="90"/>
    <n v="346755.61"/>
    <n v="20"/>
    <d v="2017-02-27T00:00:00"/>
    <n v="500.74"/>
    <x v="90"/>
  </r>
  <r>
    <s v="POL100091"/>
    <s v="Valerie Flores"/>
    <x v="22"/>
    <x v="1"/>
    <s v="Disability"/>
    <x v="1"/>
    <x v="91"/>
    <n v="880381.28"/>
    <n v="18"/>
    <d v="2024-03-20T00:00:00"/>
    <n v="1117.1500000000001"/>
    <x v="91"/>
  </r>
  <r>
    <s v="POL100092"/>
    <s v="Louis Carter"/>
    <x v="28"/>
    <x v="0"/>
    <s v="Health"/>
    <x v="0"/>
    <x v="92"/>
    <n v="504101.76"/>
    <n v="29"/>
    <d v="2024-05-08T00:00:00"/>
    <n v="1530.65"/>
    <x v="92"/>
  </r>
  <r>
    <s v="POL100093"/>
    <s v="Jessica Jacobson"/>
    <x v="2"/>
    <x v="1"/>
    <s v="Auto"/>
    <x v="1"/>
    <x v="93"/>
    <n v="360957.68"/>
    <n v="20"/>
    <d v="2018-11-23T00:00:00"/>
    <n v="42.2"/>
    <x v="93"/>
  </r>
  <r>
    <s v="POL100094"/>
    <s v="Todd Petersen"/>
    <x v="30"/>
    <x v="0"/>
    <s v="Disability"/>
    <x v="1"/>
    <x v="94"/>
    <n v="378126.86"/>
    <n v="22"/>
    <d v="2018-10-21T00:00:00"/>
    <n v="1111.49"/>
    <x v="94"/>
  </r>
  <r>
    <s v="POL100095"/>
    <s v="Erica Perez"/>
    <x v="3"/>
    <x v="1"/>
    <s v="Life"/>
    <x v="1"/>
    <x v="95"/>
    <n v="817890.46"/>
    <n v="22"/>
    <d v="2017-09-19T00:00:00"/>
    <n v="0"/>
    <x v="95"/>
  </r>
  <r>
    <s v="POL100096"/>
    <s v="Christina Payne"/>
    <x v="6"/>
    <x v="1"/>
    <s v="Auto"/>
    <x v="1"/>
    <x v="96"/>
    <n v="627694.76"/>
    <n v="8"/>
    <d v="2022-10-02T00:00:00"/>
    <n v="1481.02"/>
    <x v="96"/>
  </r>
  <r>
    <s v="POL100097"/>
    <s v="Dr. Nicholas Peterson"/>
    <x v="48"/>
    <x v="0"/>
    <s v="Life"/>
    <x v="0"/>
    <x v="97"/>
    <n v="177411.67"/>
    <n v="16"/>
    <d v="2021-11-23T00:00:00"/>
    <n v="0"/>
    <x v="97"/>
  </r>
  <r>
    <s v="POL100098"/>
    <s v="Beverly Carter"/>
    <x v="13"/>
    <x v="1"/>
    <s v="Home"/>
    <x v="1"/>
    <x v="98"/>
    <n v="735502.66"/>
    <n v="10"/>
    <d v="2018-08-02T00:00:00"/>
    <n v="728.48"/>
    <x v="98"/>
  </r>
  <r>
    <s v="POL100099"/>
    <s v="Sheila Carroll"/>
    <x v="7"/>
    <x v="0"/>
    <s v="Auto"/>
    <x v="0"/>
    <x v="99"/>
    <n v="183462.16"/>
    <n v="21"/>
    <d v="2018-01-07T00:00:00"/>
    <n v="1327.7"/>
    <x v="99"/>
  </r>
  <r>
    <s v="POL100100"/>
    <s v="Jeffrey Perez"/>
    <x v="31"/>
    <x v="1"/>
    <s v="Auto"/>
    <x v="1"/>
    <x v="100"/>
    <n v="422896.38"/>
    <n v="8"/>
    <d v="2024-11-10T00:00:00"/>
    <n v="2143.06"/>
    <x v="100"/>
  </r>
  <r>
    <s v="POL100101"/>
    <s v="Jamie Kirk"/>
    <x v="49"/>
    <x v="0"/>
    <s v="Home"/>
    <x v="1"/>
    <x v="101"/>
    <n v="538148.69999999995"/>
    <n v="25"/>
    <d v="2023-04-10T00:00:00"/>
    <n v="2448.4299999999998"/>
    <x v="101"/>
  </r>
  <r>
    <s v="POL100102"/>
    <s v="Destiny Macias"/>
    <x v="49"/>
    <x v="0"/>
    <s v="Health"/>
    <x v="0"/>
    <x v="102"/>
    <n v="771029.46"/>
    <n v="8"/>
    <d v="2022-07-11T00:00:00"/>
    <n v="505.19"/>
    <x v="102"/>
  </r>
  <r>
    <s v="POL100103"/>
    <s v="Paul Jackson"/>
    <x v="3"/>
    <x v="1"/>
    <s v="Disability"/>
    <x v="1"/>
    <x v="103"/>
    <n v="855463.97"/>
    <n v="14"/>
    <d v="2021-02-25T00:00:00"/>
    <n v="1325.61"/>
    <x v="103"/>
  </r>
  <r>
    <s v="POL100104"/>
    <s v="Mrs. Kathleen Smith"/>
    <x v="50"/>
    <x v="0"/>
    <s v="Home"/>
    <x v="1"/>
    <x v="104"/>
    <n v="670999.56999999995"/>
    <n v="25"/>
    <d v="2016-09-16T00:00:00"/>
    <n v="2024.04"/>
    <x v="104"/>
  </r>
  <r>
    <s v="POL100105"/>
    <s v="Robert Nguyen"/>
    <x v="30"/>
    <x v="0"/>
    <s v="Home"/>
    <x v="0"/>
    <x v="105"/>
    <n v="306549.76000000001"/>
    <n v="8"/>
    <d v="2023-02-01T00:00:00"/>
    <n v="1305.72"/>
    <x v="105"/>
  </r>
  <r>
    <s v="POL100106"/>
    <s v="Aaron Brown"/>
    <x v="34"/>
    <x v="1"/>
    <s v="Health"/>
    <x v="1"/>
    <x v="106"/>
    <n v="61689.45"/>
    <n v="28"/>
    <d v="2023-10-17T00:00:00"/>
    <n v="1731.72"/>
    <x v="106"/>
  </r>
  <r>
    <s v="POL100107"/>
    <s v="Mrs. Denise Browning"/>
    <x v="33"/>
    <x v="0"/>
    <s v="Auto"/>
    <x v="0"/>
    <x v="107"/>
    <n v="722867.46"/>
    <n v="8"/>
    <d v="2024-02-09T00:00:00"/>
    <n v="1734.33"/>
    <x v="107"/>
  </r>
  <r>
    <s v="POL100108"/>
    <s v="Christopher Welch"/>
    <x v="51"/>
    <x v="0"/>
    <s v="Auto"/>
    <x v="1"/>
    <x v="108"/>
    <n v="827497.6"/>
    <n v="24"/>
    <d v="2022-11-16T00:00:00"/>
    <n v="2518.4499999999998"/>
    <x v="108"/>
  </r>
  <r>
    <s v="POL100109"/>
    <s v="Kathryn Ford"/>
    <x v="18"/>
    <x v="0"/>
    <s v="Auto"/>
    <x v="0"/>
    <x v="109"/>
    <n v="725328.62"/>
    <n v="13"/>
    <d v="2020-01-01T00:00:00"/>
    <n v="1357.8"/>
    <x v="109"/>
  </r>
  <r>
    <s v="POL100110"/>
    <s v="Jason Campbell"/>
    <x v="35"/>
    <x v="1"/>
    <s v="Life"/>
    <x v="0"/>
    <x v="110"/>
    <n v="410145.6"/>
    <n v="8"/>
    <d v="2017-04-18T00:00:00"/>
    <n v="0"/>
    <x v="110"/>
  </r>
  <r>
    <s v="POL100111"/>
    <s v="Alison Black"/>
    <x v="30"/>
    <x v="0"/>
    <s v="Health"/>
    <x v="0"/>
    <x v="111"/>
    <n v="770443.14"/>
    <n v="21"/>
    <d v="2016-02-03T00:00:00"/>
    <n v="1252.93"/>
    <x v="111"/>
  </r>
  <r>
    <s v="POL100112"/>
    <s v="Jessica Murray"/>
    <x v="32"/>
    <x v="0"/>
    <s v="Health"/>
    <x v="1"/>
    <x v="112"/>
    <n v="802259.68"/>
    <n v="17"/>
    <d v="2018-03-10T00:00:00"/>
    <n v="2324.4299999999998"/>
    <x v="112"/>
  </r>
  <r>
    <s v="POL100113"/>
    <s v="Kendra Scott"/>
    <x v="27"/>
    <x v="1"/>
    <s v="Health"/>
    <x v="1"/>
    <x v="113"/>
    <n v="762891.58"/>
    <n v="6"/>
    <d v="2018-10-03T00:00:00"/>
    <n v="270.67"/>
    <x v="113"/>
  </r>
  <r>
    <s v="POL100114"/>
    <s v="Nathaniel Gomez"/>
    <x v="52"/>
    <x v="1"/>
    <s v="Home"/>
    <x v="1"/>
    <x v="114"/>
    <n v="898283.11"/>
    <n v="15"/>
    <d v="2016-11-01T00:00:00"/>
    <n v="1756.69"/>
    <x v="114"/>
  </r>
  <r>
    <s v="POL100115"/>
    <s v="Christopher Ford"/>
    <x v="30"/>
    <x v="0"/>
    <s v="Auto"/>
    <x v="0"/>
    <x v="115"/>
    <n v="202245.59"/>
    <n v="18"/>
    <d v="2020-05-29T00:00:00"/>
    <n v="1716.44"/>
    <x v="115"/>
  </r>
  <r>
    <s v="POL100116"/>
    <s v="Kenneth Austin"/>
    <x v="53"/>
    <x v="1"/>
    <s v="Life"/>
    <x v="0"/>
    <x v="116"/>
    <n v="527189.24"/>
    <n v="12"/>
    <d v="2020-04-10T00:00:00"/>
    <n v="0"/>
    <x v="116"/>
  </r>
  <r>
    <s v="POL100117"/>
    <s v="Johnny Patrick"/>
    <x v="6"/>
    <x v="0"/>
    <s v="Health"/>
    <x v="1"/>
    <x v="117"/>
    <n v="267442.17"/>
    <n v="25"/>
    <d v="2023-09-15T00:00:00"/>
    <n v="2360.79"/>
    <x v="117"/>
  </r>
  <r>
    <s v="POL100118"/>
    <s v="Michelle Scott"/>
    <x v="49"/>
    <x v="0"/>
    <s v="Disability"/>
    <x v="0"/>
    <x v="118"/>
    <n v="623427.99"/>
    <n v="20"/>
    <d v="2016-06-30T00:00:00"/>
    <n v="1803.01"/>
    <x v="118"/>
  </r>
  <r>
    <s v="POL100119"/>
    <s v="Lisa Burton"/>
    <x v="15"/>
    <x v="1"/>
    <s v="Home"/>
    <x v="1"/>
    <x v="119"/>
    <n v="980749.46"/>
    <n v="10"/>
    <d v="2015-10-27T00:00:00"/>
    <n v="1689.53"/>
    <x v="119"/>
  </r>
  <r>
    <s v="POL100120"/>
    <s v="Andrew Jones"/>
    <x v="32"/>
    <x v="0"/>
    <s v="Disability"/>
    <x v="0"/>
    <x v="120"/>
    <n v="231991.37"/>
    <n v="8"/>
    <d v="2020-06-06T00:00:00"/>
    <n v="760.54"/>
    <x v="120"/>
  </r>
  <r>
    <s v="POL100121"/>
    <s v="Julia Adams"/>
    <x v="26"/>
    <x v="1"/>
    <s v="Health"/>
    <x v="0"/>
    <x v="121"/>
    <n v="419055.3"/>
    <n v="19"/>
    <d v="2023-08-10T00:00:00"/>
    <n v="2308.61"/>
    <x v="121"/>
  </r>
  <r>
    <s v="POL100122"/>
    <s v="Theresa Carter"/>
    <x v="54"/>
    <x v="1"/>
    <s v="Life"/>
    <x v="1"/>
    <x v="122"/>
    <n v="631166.62"/>
    <n v="21"/>
    <d v="2021-08-17T00:00:00"/>
    <n v="0"/>
    <x v="122"/>
  </r>
  <r>
    <s v="POL100123"/>
    <s v="Christopher Kelley"/>
    <x v="49"/>
    <x v="0"/>
    <s v="Home"/>
    <x v="1"/>
    <x v="123"/>
    <n v="416386.06"/>
    <n v="25"/>
    <d v="2021-01-05T00:00:00"/>
    <n v="828.71"/>
    <x v="123"/>
  </r>
  <r>
    <s v="POL100124"/>
    <s v="Clifford Cruz"/>
    <x v="16"/>
    <x v="1"/>
    <s v="Health"/>
    <x v="1"/>
    <x v="124"/>
    <n v="457867.5"/>
    <n v="6"/>
    <d v="2016-07-16T00:00:00"/>
    <n v="931.93"/>
    <x v="124"/>
  </r>
  <r>
    <s v="POL100125"/>
    <s v="Jesus Estrada"/>
    <x v="18"/>
    <x v="0"/>
    <s v="Life"/>
    <x v="1"/>
    <x v="125"/>
    <n v="22516.45"/>
    <n v="20"/>
    <d v="2016-09-23T00:00:00"/>
    <n v="0"/>
    <x v="125"/>
  </r>
  <r>
    <s v="POL100126"/>
    <s v="Jean Holmes"/>
    <x v="33"/>
    <x v="1"/>
    <s v="Life"/>
    <x v="1"/>
    <x v="126"/>
    <n v="857520.69"/>
    <n v="25"/>
    <d v="2018-09-08T00:00:00"/>
    <n v="0"/>
    <x v="126"/>
  </r>
  <r>
    <s v="POL100127"/>
    <s v="Kathryn Moore MD"/>
    <x v="16"/>
    <x v="1"/>
    <s v="Disability"/>
    <x v="1"/>
    <x v="127"/>
    <n v="598418.43000000005"/>
    <n v="11"/>
    <d v="2024-10-01T00:00:00"/>
    <n v="647.54999999999995"/>
    <x v="127"/>
  </r>
  <r>
    <s v="POL100128"/>
    <s v="Christopher Harris"/>
    <x v="52"/>
    <x v="1"/>
    <s v="Home"/>
    <x v="0"/>
    <x v="128"/>
    <n v="688527.12"/>
    <n v="22"/>
    <d v="2016-04-21T00:00:00"/>
    <n v="724.82"/>
    <x v="128"/>
  </r>
  <r>
    <s v="POL100129"/>
    <s v="Kimberly Hendrix"/>
    <x v="22"/>
    <x v="0"/>
    <s v="Auto"/>
    <x v="1"/>
    <x v="129"/>
    <n v="941054.27"/>
    <n v="11"/>
    <d v="2019-08-17T00:00:00"/>
    <n v="685.79"/>
    <x v="129"/>
  </r>
  <r>
    <s v="POL100130"/>
    <s v="Gloria King"/>
    <x v="1"/>
    <x v="1"/>
    <s v="Home"/>
    <x v="0"/>
    <x v="130"/>
    <n v="83150.13"/>
    <n v="25"/>
    <d v="2024-02-01T00:00:00"/>
    <n v="1469"/>
    <x v="130"/>
  </r>
  <r>
    <s v="POL100131"/>
    <s v="Mary Hernandez"/>
    <x v="36"/>
    <x v="1"/>
    <s v="Disability"/>
    <x v="1"/>
    <x v="131"/>
    <n v="150937.85"/>
    <n v="6"/>
    <d v="2018-08-13T00:00:00"/>
    <n v="2342.0300000000002"/>
    <x v="131"/>
  </r>
  <r>
    <s v="POL100132"/>
    <s v="Emma King"/>
    <x v="40"/>
    <x v="0"/>
    <s v="Auto"/>
    <x v="0"/>
    <x v="132"/>
    <n v="127609.41"/>
    <n v="18"/>
    <d v="2023-09-13T00:00:00"/>
    <n v="2281.98"/>
    <x v="132"/>
  </r>
  <r>
    <s v="POL100133"/>
    <s v="Elizabeth Rowe"/>
    <x v="3"/>
    <x v="1"/>
    <s v="Auto"/>
    <x v="1"/>
    <x v="133"/>
    <n v="991844.23"/>
    <n v="12"/>
    <d v="2018-12-01T00:00:00"/>
    <n v="896.25"/>
    <x v="133"/>
  </r>
  <r>
    <s v="POL100134"/>
    <s v="Victoria Hopkins"/>
    <x v="22"/>
    <x v="0"/>
    <s v="Health"/>
    <x v="0"/>
    <x v="134"/>
    <n v="750069.69"/>
    <n v="19"/>
    <d v="2016-04-10T00:00:00"/>
    <n v="752.42"/>
    <x v="134"/>
  </r>
  <r>
    <s v="POL100135"/>
    <s v="Elizabeth Contreras"/>
    <x v="0"/>
    <x v="0"/>
    <s v="Health"/>
    <x v="0"/>
    <x v="135"/>
    <n v="165877.09"/>
    <n v="13"/>
    <d v="2022-07-25T00:00:00"/>
    <n v="1819.38"/>
    <x v="135"/>
  </r>
  <r>
    <s v="POL100136"/>
    <s v="Cameron Shepherd"/>
    <x v="42"/>
    <x v="1"/>
    <s v="Auto"/>
    <x v="0"/>
    <x v="136"/>
    <n v="495408.62"/>
    <n v="10"/>
    <d v="2022-11-27T00:00:00"/>
    <n v="576.71"/>
    <x v="136"/>
  </r>
  <r>
    <s v="POL100137"/>
    <s v="Mr. Jacob Yu Jr."/>
    <x v="0"/>
    <x v="0"/>
    <s v="Disability"/>
    <x v="0"/>
    <x v="137"/>
    <n v="962735.18"/>
    <n v="13"/>
    <d v="2015-11-05T00:00:00"/>
    <n v="1095.3800000000001"/>
    <x v="137"/>
  </r>
  <r>
    <s v="POL100138"/>
    <s v="Rachel Munoz"/>
    <x v="43"/>
    <x v="0"/>
    <s v="Disability"/>
    <x v="1"/>
    <x v="138"/>
    <n v="757278.25"/>
    <n v="29"/>
    <d v="2025-03-06T00:00:00"/>
    <n v="300.25"/>
    <x v="138"/>
  </r>
  <r>
    <s v="POL100139"/>
    <s v="Michael Munoz"/>
    <x v="43"/>
    <x v="0"/>
    <s v="Health"/>
    <x v="0"/>
    <x v="139"/>
    <n v="19571.560000000001"/>
    <n v="16"/>
    <d v="2019-10-14T00:00:00"/>
    <n v="117.97"/>
    <x v="139"/>
  </r>
  <r>
    <s v="POL100140"/>
    <s v="Tamara Sanders"/>
    <x v="55"/>
    <x v="1"/>
    <s v="Disability"/>
    <x v="0"/>
    <x v="140"/>
    <n v="920027.75"/>
    <n v="27"/>
    <d v="2022-03-30T00:00:00"/>
    <n v="430.18"/>
    <x v="140"/>
  </r>
  <r>
    <s v="POL100141"/>
    <s v="Chase Smith"/>
    <x v="36"/>
    <x v="0"/>
    <s v="Home"/>
    <x v="0"/>
    <x v="141"/>
    <n v="152772.85999999999"/>
    <n v="20"/>
    <d v="2022-12-06T00:00:00"/>
    <n v="60.65"/>
    <x v="141"/>
  </r>
  <r>
    <s v="POL100142"/>
    <s v="Alicia Garcia"/>
    <x v="32"/>
    <x v="0"/>
    <s v="Disability"/>
    <x v="1"/>
    <x v="142"/>
    <n v="893481.57"/>
    <n v="18"/>
    <d v="2018-11-17T00:00:00"/>
    <n v="2425.6"/>
    <x v="142"/>
  </r>
  <r>
    <s v="POL100143"/>
    <s v="Joseph Martinez"/>
    <x v="10"/>
    <x v="1"/>
    <s v="Home"/>
    <x v="0"/>
    <x v="143"/>
    <n v="804082"/>
    <n v="5"/>
    <d v="2023-10-25T00:00:00"/>
    <n v="841.63"/>
    <x v="143"/>
  </r>
  <r>
    <s v="POL100144"/>
    <s v="Caleb Mack"/>
    <x v="55"/>
    <x v="0"/>
    <s v="Health"/>
    <x v="1"/>
    <x v="144"/>
    <n v="348163.86"/>
    <n v="6"/>
    <d v="2020-04-27T00:00:00"/>
    <n v="2470.5100000000002"/>
    <x v="144"/>
  </r>
  <r>
    <s v="POL100145"/>
    <s v="Megan Shaffer DVM"/>
    <x v="20"/>
    <x v="1"/>
    <s v="Health"/>
    <x v="0"/>
    <x v="145"/>
    <n v="375981.25"/>
    <n v="16"/>
    <d v="2017-11-01T00:00:00"/>
    <n v="51.83"/>
    <x v="145"/>
  </r>
  <r>
    <s v="POL100146"/>
    <s v="Randall Reid"/>
    <x v="17"/>
    <x v="0"/>
    <s v="Life"/>
    <x v="1"/>
    <x v="146"/>
    <n v="977310.9"/>
    <n v="23"/>
    <d v="2021-08-15T00:00:00"/>
    <n v="0"/>
    <x v="146"/>
  </r>
  <r>
    <s v="POL100147"/>
    <s v="Andrew Herrera"/>
    <x v="56"/>
    <x v="0"/>
    <s v="Life"/>
    <x v="1"/>
    <x v="147"/>
    <n v="645940.07999999996"/>
    <n v="20"/>
    <d v="2023-10-10T00:00:00"/>
    <n v="0"/>
    <x v="147"/>
  </r>
  <r>
    <s v="POL100148"/>
    <s v="Madeline Bryant"/>
    <x v="51"/>
    <x v="2"/>
    <s v="Auto"/>
    <x v="1"/>
    <x v="148"/>
    <n v="157192.51"/>
    <n v="24"/>
    <d v="2020-02-27T00:00:00"/>
    <n v="1489.97"/>
    <x v="148"/>
  </r>
  <r>
    <s v="POL100149"/>
    <s v="Erin Young"/>
    <x v="49"/>
    <x v="1"/>
    <s v="Home"/>
    <x v="1"/>
    <x v="149"/>
    <n v="861799.98"/>
    <n v="27"/>
    <d v="2023-10-12T00:00:00"/>
    <n v="788.27"/>
    <x v="149"/>
  </r>
  <r>
    <s v="POL100150"/>
    <s v="Tonya Camacho"/>
    <x v="48"/>
    <x v="1"/>
    <s v="Auto"/>
    <x v="0"/>
    <x v="150"/>
    <n v="72135.66"/>
    <n v="19"/>
    <d v="2024-01-18T00:00:00"/>
    <n v="568.47"/>
    <x v="150"/>
  </r>
  <r>
    <s v="POL100151"/>
    <s v="Joshua Griffin"/>
    <x v="22"/>
    <x v="1"/>
    <s v="Life"/>
    <x v="1"/>
    <x v="151"/>
    <n v="905633.32"/>
    <n v="12"/>
    <d v="2023-12-24T00:00:00"/>
    <n v="0"/>
    <x v="151"/>
  </r>
  <r>
    <s v="POL100152"/>
    <s v="Robert Hamilton"/>
    <x v="9"/>
    <x v="0"/>
    <s v="Health"/>
    <x v="0"/>
    <x v="152"/>
    <n v="943472.49"/>
    <n v="14"/>
    <d v="2023-10-21T00:00:00"/>
    <n v="391.03"/>
    <x v="152"/>
  </r>
  <r>
    <s v="POL100153"/>
    <s v="Ruth Huff"/>
    <x v="3"/>
    <x v="1"/>
    <s v="Disability"/>
    <x v="1"/>
    <x v="153"/>
    <n v="909203.22"/>
    <n v="9"/>
    <d v="2018-12-25T00:00:00"/>
    <n v="1415.43"/>
    <x v="153"/>
  </r>
  <r>
    <s v="POL100154"/>
    <s v="Eric Bradford"/>
    <x v="24"/>
    <x v="1"/>
    <s v="Life"/>
    <x v="0"/>
    <x v="154"/>
    <n v="335912.84"/>
    <n v="26"/>
    <d v="2020-10-20T00:00:00"/>
    <n v="0"/>
    <x v="154"/>
  </r>
  <r>
    <s v="POL100155"/>
    <s v="Jeffrey Atkins"/>
    <x v="11"/>
    <x v="1"/>
    <s v="Auto"/>
    <x v="0"/>
    <x v="155"/>
    <n v="229412.8"/>
    <n v="5"/>
    <d v="2023-08-24T00:00:00"/>
    <n v="531"/>
    <x v="155"/>
  </r>
  <r>
    <s v="POL100156"/>
    <s v="Stephen Jones"/>
    <x v="57"/>
    <x v="0"/>
    <s v="Life"/>
    <x v="0"/>
    <x v="156"/>
    <n v="72601.009999999995"/>
    <n v="29"/>
    <d v="2015-08-08T00:00:00"/>
    <n v="0"/>
    <x v="156"/>
  </r>
  <r>
    <s v="POL100157"/>
    <s v="Taylor Cummings"/>
    <x v="27"/>
    <x v="1"/>
    <s v="Life"/>
    <x v="1"/>
    <x v="157"/>
    <n v="225663.47"/>
    <n v="26"/>
    <d v="2017-12-25T00:00:00"/>
    <n v="0"/>
    <x v="157"/>
  </r>
  <r>
    <s v="POL100158"/>
    <s v="David Ayers"/>
    <x v="29"/>
    <x v="0"/>
    <s v="Disability"/>
    <x v="1"/>
    <x v="158"/>
    <n v="468804.16"/>
    <n v="26"/>
    <d v="2016-01-10T00:00:00"/>
    <n v="238.94"/>
    <x v="158"/>
  </r>
  <r>
    <s v="POL100159"/>
    <s v="Michael Robbins"/>
    <x v="6"/>
    <x v="0"/>
    <s v="Disability"/>
    <x v="0"/>
    <x v="159"/>
    <n v="416903.97"/>
    <n v="19"/>
    <d v="2019-02-08T00:00:00"/>
    <n v="1463.02"/>
    <x v="159"/>
  </r>
  <r>
    <s v="POL100160"/>
    <s v="Kristen Bryant"/>
    <x v="37"/>
    <x v="1"/>
    <s v="Home"/>
    <x v="1"/>
    <x v="160"/>
    <n v="320974.78999999998"/>
    <n v="14"/>
    <d v="2021-01-01T00:00:00"/>
    <n v="848.17"/>
    <x v="160"/>
  </r>
  <r>
    <s v="POL100161"/>
    <s v="Brianna Silva"/>
    <x v="52"/>
    <x v="0"/>
    <s v="Disability"/>
    <x v="0"/>
    <x v="161"/>
    <n v="467905.79"/>
    <n v="18"/>
    <d v="2020-09-30T00:00:00"/>
    <n v="2148.4899999999998"/>
    <x v="161"/>
  </r>
  <r>
    <s v="POL100162"/>
    <s v="Adam Arnold"/>
    <x v="8"/>
    <x v="1"/>
    <s v="Disability"/>
    <x v="0"/>
    <x v="162"/>
    <n v="304902.84000000003"/>
    <n v="15"/>
    <d v="2022-01-26T00:00:00"/>
    <n v="2451.0300000000002"/>
    <x v="162"/>
  </r>
  <r>
    <s v="POL100163"/>
    <s v="Christian Murray"/>
    <x v="26"/>
    <x v="1"/>
    <s v="Home"/>
    <x v="0"/>
    <x v="163"/>
    <n v="437378.73"/>
    <n v="25"/>
    <d v="2023-02-17T00:00:00"/>
    <n v="1640.42"/>
    <x v="163"/>
  </r>
  <r>
    <s v="POL100164"/>
    <s v="Tina Jones"/>
    <x v="36"/>
    <x v="1"/>
    <s v="Life"/>
    <x v="0"/>
    <x v="164"/>
    <n v="407020.9"/>
    <n v="29"/>
    <d v="2019-10-12T00:00:00"/>
    <n v="0"/>
    <x v="164"/>
  </r>
  <r>
    <s v="POL100165"/>
    <s v="Matthew Wells"/>
    <x v="44"/>
    <x v="1"/>
    <s v="Home"/>
    <x v="1"/>
    <x v="165"/>
    <n v="775743.64"/>
    <n v="16"/>
    <d v="2020-03-05T00:00:00"/>
    <n v="248.96"/>
    <x v="165"/>
  </r>
  <r>
    <s v="POL100166"/>
    <s v="Wendy Hill"/>
    <x v="34"/>
    <x v="1"/>
    <s v="Disability"/>
    <x v="1"/>
    <x v="166"/>
    <n v="187867.91"/>
    <n v="26"/>
    <d v="2020-10-07T00:00:00"/>
    <n v="1406.59"/>
    <x v="166"/>
  </r>
  <r>
    <s v="POL100167"/>
    <s v="Patrick Willis"/>
    <x v="50"/>
    <x v="0"/>
    <s v="Health"/>
    <x v="0"/>
    <x v="167"/>
    <n v="780367.22"/>
    <n v="19"/>
    <d v="2020-04-30T00:00:00"/>
    <n v="1474.53"/>
    <x v="167"/>
  </r>
  <r>
    <s v="POL100168"/>
    <s v="Dakota Peterson"/>
    <x v="29"/>
    <x v="1"/>
    <s v="Life"/>
    <x v="0"/>
    <x v="168"/>
    <n v="994609.54"/>
    <n v="20"/>
    <d v="2019-08-16T00:00:00"/>
    <n v="0"/>
    <x v="168"/>
  </r>
  <r>
    <s v="POL100169"/>
    <s v="Adam Martinez"/>
    <x v="7"/>
    <x v="1"/>
    <s v="Home"/>
    <x v="1"/>
    <x v="169"/>
    <n v="24501.69"/>
    <n v="27"/>
    <d v="2017-03-29T00:00:00"/>
    <n v="1075.22"/>
    <x v="169"/>
  </r>
  <r>
    <s v="POL100170"/>
    <s v="Jacqueline Calhoun"/>
    <x v="29"/>
    <x v="1"/>
    <s v="Home"/>
    <x v="1"/>
    <x v="170"/>
    <n v="157358.13"/>
    <n v="19"/>
    <d v="2018-12-08T00:00:00"/>
    <n v="1284.32"/>
    <x v="170"/>
  </r>
  <r>
    <s v="POL100171"/>
    <s v="Kyle Jones"/>
    <x v="41"/>
    <x v="1"/>
    <s v="Disability"/>
    <x v="0"/>
    <x v="171"/>
    <n v="114343.31"/>
    <n v="11"/>
    <d v="2021-05-11T00:00:00"/>
    <n v="1328.87"/>
    <x v="171"/>
  </r>
  <r>
    <s v="POL100172"/>
    <s v="Cory Herring"/>
    <x v="38"/>
    <x v="0"/>
    <s v="Life"/>
    <x v="0"/>
    <x v="172"/>
    <n v="717019.47"/>
    <n v="29"/>
    <d v="2022-05-23T00:00:00"/>
    <n v="0"/>
    <x v="172"/>
  </r>
  <r>
    <s v="POL100173"/>
    <s v="Kelly Marquez"/>
    <x v="39"/>
    <x v="1"/>
    <s v="Home"/>
    <x v="1"/>
    <x v="173"/>
    <n v="607462.31000000006"/>
    <n v="26"/>
    <d v="2022-12-12T00:00:00"/>
    <n v="1041.05"/>
    <x v="173"/>
  </r>
  <r>
    <s v="POL100174"/>
    <s v="Ryan Miller"/>
    <x v="43"/>
    <x v="1"/>
    <s v="Home"/>
    <x v="1"/>
    <x v="174"/>
    <n v="321805.18"/>
    <n v="19"/>
    <d v="2019-04-03T00:00:00"/>
    <n v="1782"/>
    <x v="174"/>
  </r>
  <r>
    <s v="POL100175"/>
    <s v="Mark Reed"/>
    <x v="56"/>
    <x v="1"/>
    <s v="Health"/>
    <x v="1"/>
    <x v="175"/>
    <n v="691892.99"/>
    <n v="27"/>
    <d v="2022-03-06T00:00:00"/>
    <n v="2046.16"/>
    <x v="175"/>
  </r>
  <r>
    <s v="POL100176"/>
    <s v="Cheryl Carey"/>
    <x v="44"/>
    <x v="0"/>
    <s v="Disability"/>
    <x v="1"/>
    <x v="176"/>
    <n v="461645.26"/>
    <n v="11"/>
    <d v="2020-10-02T00:00:00"/>
    <n v="1375.79"/>
    <x v="176"/>
  </r>
  <r>
    <s v="POL100177"/>
    <s v="Aaron Hall"/>
    <x v="35"/>
    <x v="0"/>
    <s v="Health"/>
    <x v="0"/>
    <x v="177"/>
    <n v="579128.30000000005"/>
    <n v="6"/>
    <d v="2020-06-06T00:00:00"/>
    <n v="2573.9"/>
    <x v="177"/>
  </r>
  <r>
    <s v="POL100178"/>
    <s v="James Taylor"/>
    <x v="4"/>
    <x v="1"/>
    <s v="Auto"/>
    <x v="0"/>
    <x v="178"/>
    <n v="316881.86"/>
    <n v="29"/>
    <d v="2015-05-22T00:00:00"/>
    <n v="1058.45"/>
    <x v="178"/>
  </r>
  <r>
    <s v="POL100179"/>
    <s v="Terri Lopez"/>
    <x v="7"/>
    <x v="0"/>
    <s v="Life"/>
    <x v="1"/>
    <x v="179"/>
    <n v="885966.25"/>
    <n v="22"/>
    <d v="2021-05-14T00:00:00"/>
    <n v="0"/>
    <x v="179"/>
  </r>
  <r>
    <s v="POL100180"/>
    <s v="Sherri Green"/>
    <x v="15"/>
    <x v="0"/>
    <s v="Health"/>
    <x v="0"/>
    <x v="180"/>
    <n v="413519.9"/>
    <n v="13"/>
    <d v="2017-08-09T00:00:00"/>
    <n v="2155.1999999999998"/>
    <x v="180"/>
  </r>
  <r>
    <s v="POL100181"/>
    <s v="Elizabeth Carson"/>
    <x v="58"/>
    <x v="1"/>
    <s v="Auto"/>
    <x v="0"/>
    <x v="181"/>
    <n v="767681.08"/>
    <n v="18"/>
    <d v="2022-03-26T00:00:00"/>
    <n v="1329.48"/>
    <x v="181"/>
  </r>
  <r>
    <s v="POL100182"/>
    <s v="Vincent Kaufman"/>
    <x v="11"/>
    <x v="1"/>
    <s v="Disability"/>
    <x v="0"/>
    <x v="182"/>
    <n v="544164.12"/>
    <n v="19"/>
    <d v="2017-04-03T00:00:00"/>
    <n v="2142.39"/>
    <x v="182"/>
  </r>
  <r>
    <s v="POL100183"/>
    <s v="Dawn Williams"/>
    <x v="53"/>
    <x v="0"/>
    <s v="Life"/>
    <x v="0"/>
    <x v="183"/>
    <n v="991153.9"/>
    <n v="14"/>
    <d v="2023-02-18T00:00:00"/>
    <n v="0"/>
    <x v="183"/>
  </r>
  <r>
    <s v="POL100184"/>
    <s v="Amber Hall"/>
    <x v="25"/>
    <x v="1"/>
    <s v="Home"/>
    <x v="1"/>
    <x v="184"/>
    <n v="332568.57"/>
    <n v="15"/>
    <d v="2021-03-05T00:00:00"/>
    <n v="1512.97"/>
    <x v="184"/>
  </r>
  <r>
    <s v="POL100185"/>
    <s v="Sarah Benson"/>
    <x v="23"/>
    <x v="1"/>
    <s v="Life"/>
    <x v="1"/>
    <x v="185"/>
    <n v="101967.5"/>
    <n v="28"/>
    <d v="2024-06-14T00:00:00"/>
    <n v="0"/>
    <x v="185"/>
  </r>
  <r>
    <s v="POL100186"/>
    <s v="Michael Medina"/>
    <x v="10"/>
    <x v="1"/>
    <s v="Health"/>
    <x v="1"/>
    <x v="186"/>
    <n v="234422.13"/>
    <n v="27"/>
    <d v="2024-10-07T00:00:00"/>
    <n v="123.82"/>
    <x v="186"/>
  </r>
  <r>
    <s v="POL100187"/>
    <s v="Rebecca Duncan"/>
    <x v="29"/>
    <x v="1"/>
    <s v="Health"/>
    <x v="0"/>
    <x v="187"/>
    <n v="367686.53"/>
    <n v="15"/>
    <d v="2020-01-02T00:00:00"/>
    <n v="687.93"/>
    <x v="187"/>
  </r>
  <r>
    <s v="POL100188"/>
    <s v="Edward Black"/>
    <x v="52"/>
    <x v="1"/>
    <s v="Home"/>
    <x v="0"/>
    <x v="188"/>
    <n v="888505.99"/>
    <n v="26"/>
    <d v="2017-07-20T00:00:00"/>
    <n v="2203.21"/>
    <x v="188"/>
  </r>
  <r>
    <s v="POL100189"/>
    <s v="Eddie Hughes"/>
    <x v="21"/>
    <x v="0"/>
    <s v="Auto"/>
    <x v="0"/>
    <x v="189"/>
    <n v="311678.53000000003"/>
    <n v="22"/>
    <d v="2019-04-06T00:00:00"/>
    <n v="1280.29"/>
    <x v="189"/>
  </r>
  <r>
    <s v="POL100190"/>
    <s v="Lauren Burns"/>
    <x v="59"/>
    <x v="1"/>
    <s v="Auto"/>
    <x v="0"/>
    <x v="190"/>
    <n v="61101.22"/>
    <n v="24"/>
    <d v="2021-07-03T00:00:00"/>
    <n v="2213.9899999999998"/>
    <x v="190"/>
  </r>
  <r>
    <s v="POL100191"/>
    <s v="Christina Mann"/>
    <x v="36"/>
    <x v="0"/>
    <s v="Auto"/>
    <x v="1"/>
    <x v="191"/>
    <n v="789674.8"/>
    <n v="26"/>
    <d v="2020-08-29T00:00:00"/>
    <n v="2192.2199999999998"/>
    <x v="191"/>
  </r>
  <r>
    <s v="POL100192"/>
    <s v="Lindsay Roberts"/>
    <x v="17"/>
    <x v="1"/>
    <s v="Home"/>
    <x v="1"/>
    <x v="192"/>
    <n v="770674.8"/>
    <n v="27"/>
    <d v="2015-08-19T00:00:00"/>
    <n v="685.8"/>
    <x v="192"/>
  </r>
  <r>
    <s v="POL100193"/>
    <s v="Melissa Hunt"/>
    <x v="41"/>
    <x v="0"/>
    <s v="Life"/>
    <x v="0"/>
    <x v="193"/>
    <n v="696060.55"/>
    <n v="12"/>
    <d v="2023-11-10T00:00:00"/>
    <n v="0"/>
    <x v="193"/>
  </r>
  <r>
    <s v="POL100194"/>
    <s v="Steven Sanders Jr."/>
    <x v="55"/>
    <x v="1"/>
    <s v="Life"/>
    <x v="0"/>
    <x v="194"/>
    <n v="567855.01"/>
    <n v="14"/>
    <d v="2016-04-14T00:00:00"/>
    <n v="0"/>
    <x v="194"/>
  </r>
  <r>
    <s v="POL100195"/>
    <s v="Anthony Stevens"/>
    <x v="3"/>
    <x v="1"/>
    <s v="Disability"/>
    <x v="0"/>
    <x v="195"/>
    <n v="225043.72"/>
    <n v="25"/>
    <d v="2015-11-12T00:00:00"/>
    <n v="2590.6"/>
    <x v="195"/>
  </r>
  <r>
    <s v="POL100196"/>
    <s v="Brittany Coleman"/>
    <x v="42"/>
    <x v="0"/>
    <s v="Health"/>
    <x v="0"/>
    <x v="196"/>
    <n v="145880.68"/>
    <n v="22"/>
    <d v="2016-06-24T00:00:00"/>
    <n v="1393.25"/>
    <x v="196"/>
  </r>
  <r>
    <s v="POL100197"/>
    <s v="Rebecca Mckenzie"/>
    <x v="11"/>
    <x v="1"/>
    <s v="Auto"/>
    <x v="1"/>
    <x v="197"/>
    <n v="784158"/>
    <n v="11"/>
    <d v="2016-11-28T00:00:00"/>
    <n v="506.61"/>
    <x v="197"/>
  </r>
  <r>
    <s v="POL100198"/>
    <s v="Megan Ellison"/>
    <x v="2"/>
    <x v="0"/>
    <s v="Life"/>
    <x v="1"/>
    <x v="198"/>
    <n v="137616.67000000001"/>
    <n v="20"/>
    <d v="2015-12-21T00:00:00"/>
    <n v="0"/>
    <x v="198"/>
  </r>
  <r>
    <s v="POL100199"/>
    <s v="Ashley Hodges"/>
    <x v="44"/>
    <x v="1"/>
    <s v="Life"/>
    <x v="1"/>
    <x v="199"/>
    <n v="368010.14"/>
    <n v="28"/>
    <d v="2022-04-10T00:00:00"/>
    <n v="0"/>
    <x v="199"/>
  </r>
  <r>
    <s v="POL100200"/>
    <s v="Juan Roberts"/>
    <x v="48"/>
    <x v="0"/>
    <s v="Disability"/>
    <x v="1"/>
    <x v="200"/>
    <n v="349101.63"/>
    <n v="27"/>
    <d v="2019-06-20T00:00:00"/>
    <n v="2187.1"/>
    <x v="200"/>
  </r>
  <r>
    <s v="POL100201"/>
    <s v="Matthew Lester"/>
    <x v="1"/>
    <x v="0"/>
    <s v="Disability"/>
    <x v="0"/>
    <x v="201"/>
    <n v="702316.02"/>
    <n v="22"/>
    <d v="2017-09-04T00:00:00"/>
    <n v="639.30999999999995"/>
    <x v="201"/>
  </r>
  <r>
    <s v="POL100202"/>
    <s v="Kathryn Gordon"/>
    <x v="6"/>
    <x v="1"/>
    <s v="Disability"/>
    <x v="0"/>
    <x v="202"/>
    <n v="772343.76"/>
    <n v="19"/>
    <d v="2024-10-10T00:00:00"/>
    <n v="1971.29"/>
    <x v="202"/>
  </r>
  <r>
    <s v="POL100203"/>
    <s v="Anthony Deleon"/>
    <x v="57"/>
    <x v="0"/>
    <s v="Auto"/>
    <x v="0"/>
    <x v="203"/>
    <n v="95074.45"/>
    <n v="12"/>
    <d v="2016-10-27T00:00:00"/>
    <n v="108.82"/>
    <x v="203"/>
  </r>
  <r>
    <s v="POL100204"/>
    <s v="Jason Moore"/>
    <x v="2"/>
    <x v="0"/>
    <s v="Auto"/>
    <x v="1"/>
    <x v="204"/>
    <n v="502657.99"/>
    <n v="23"/>
    <d v="2022-06-22T00:00:00"/>
    <n v="2048.4899999999998"/>
    <x v="204"/>
  </r>
  <r>
    <s v="POL100205"/>
    <s v="Felicia Garner"/>
    <x v="27"/>
    <x v="1"/>
    <s v="Health"/>
    <x v="1"/>
    <x v="205"/>
    <n v="306236.73"/>
    <n v="16"/>
    <d v="2019-01-01T00:00:00"/>
    <n v="1088.8900000000001"/>
    <x v="205"/>
  </r>
  <r>
    <s v="POL100206"/>
    <s v="Lisa Underwood"/>
    <x v="51"/>
    <x v="0"/>
    <s v="Disability"/>
    <x v="0"/>
    <x v="206"/>
    <n v="603041.86"/>
    <n v="9"/>
    <d v="2021-05-31T00:00:00"/>
    <n v="1301.26"/>
    <x v="206"/>
  </r>
  <r>
    <s v="POL100207"/>
    <s v="Brenda Frazier"/>
    <x v="16"/>
    <x v="0"/>
    <s v="Health"/>
    <x v="0"/>
    <x v="207"/>
    <n v="218317.44"/>
    <n v="20"/>
    <d v="2016-05-01T00:00:00"/>
    <n v="1071"/>
    <x v="207"/>
  </r>
  <r>
    <s v="POL100208"/>
    <s v="Brittany Lewis"/>
    <x v="30"/>
    <x v="0"/>
    <s v="Auto"/>
    <x v="0"/>
    <x v="208"/>
    <n v="340837.26"/>
    <n v="18"/>
    <d v="2019-01-12T00:00:00"/>
    <n v="1587.08"/>
    <x v="208"/>
  </r>
  <r>
    <s v="POL100209"/>
    <s v="Micheal Gutierrez"/>
    <x v="3"/>
    <x v="1"/>
    <s v="Life"/>
    <x v="0"/>
    <x v="209"/>
    <n v="333255.06"/>
    <n v="16"/>
    <d v="2021-08-25T00:00:00"/>
    <n v="0"/>
    <x v="209"/>
  </r>
  <r>
    <s v="POL100210"/>
    <s v="William Chapman"/>
    <x v="36"/>
    <x v="0"/>
    <s v="Health"/>
    <x v="1"/>
    <x v="210"/>
    <n v="10389.74"/>
    <n v="26"/>
    <d v="2018-04-23T00:00:00"/>
    <n v="995.05"/>
    <x v="210"/>
  </r>
  <r>
    <s v="POL100211"/>
    <s v="Lori Olson"/>
    <x v="34"/>
    <x v="0"/>
    <s v="Auto"/>
    <x v="0"/>
    <x v="211"/>
    <n v="735590.67"/>
    <n v="21"/>
    <d v="2020-08-11T00:00:00"/>
    <n v="2325.38"/>
    <x v="211"/>
  </r>
  <r>
    <s v="POL100212"/>
    <s v="Martin Cox"/>
    <x v="51"/>
    <x v="1"/>
    <s v="Life"/>
    <x v="1"/>
    <x v="212"/>
    <n v="458217.57"/>
    <n v="22"/>
    <d v="2016-08-16T00:00:00"/>
    <n v="0"/>
    <x v="212"/>
  </r>
  <r>
    <s v="POL100213"/>
    <s v="Tony Gonzalez"/>
    <x v="20"/>
    <x v="1"/>
    <s v="Disability"/>
    <x v="1"/>
    <x v="213"/>
    <n v="415214.96"/>
    <n v="8"/>
    <d v="2024-09-15T00:00:00"/>
    <n v="1079.24"/>
    <x v="213"/>
  </r>
  <r>
    <s v="POL100214"/>
    <s v="Daniel Rogers"/>
    <x v="30"/>
    <x v="0"/>
    <s v="Auto"/>
    <x v="1"/>
    <x v="214"/>
    <n v="595009.06999999995"/>
    <n v="17"/>
    <d v="2024-03-09T00:00:00"/>
    <n v="976.6"/>
    <x v="214"/>
  </r>
  <r>
    <s v="POL100215"/>
    <s v="Taylor Morgan"/>
    <x v="28"/>
    <x v="1"/>
    <s v="Life"/>
    <x v="1"/>
    <x v="215"/>
    <n v="646623.06999999995"/>
    <n v="24"/>
    <d v="2015-05-19T00:00:00"/>
    <n v="0"/>
    <x v="215"/>
  </r>
  <r>
    <s v="POL100216"/>
    <s v="Dawn Gould"/>
    <x v="11"/>
    <x v="0"/>
    <s v="Health"/>
    <x v="1"/>
    <x v="216"/>
    <n v="230111.21"/>
    <n v="20"/>
    <d v="2023-07-25T00:00:00"/>
    <n v="1686.02"/>
    <x v="216"/>
  </r>
  <r>
    <s v="POL100217"/>
    <s v="Emily Stevens"/>
    <x v="47"/>
    <x v="0"/>
    <s v="Auto"/>
    <x v="0"/>
    <x v="217"/>
    <n v="837942.1"/>
    <n v="20"/>
    <d v="2020-03-26T00:00:00"/>
    <n v="1686.88"/>
    <x v="217"/>
  </r>
  <r>
    <s v="POL100218"/>
    <s v="Jennifer Miller"/>
    <x v="41"/>
    <x v="1"/>
    <s v="Home"/>
    <x v="1"/>
    <x v="218"/>
    <n v="370462.82"/>
    <n v="21"/>
    <d v="2024-09-28T00:00:00"/>
    <n v="2427.09"/>
    <x v="218"/>
  </r>
  <r>
    <s v="POL100219"/>
    <s v="Jacob Carlson"/>
    <x v="12"/>
    <x v="0"/>
    <s v="Life"/>
    <x v="1"/>
    <x v="219"/>
    <n v="607198.55000000005"/>
    <n v="9"/>
    <d v="2023-10-14T00:00:00"/>
    <n v="0"/>
    <x v="219"/>
  </r>
  <r>
    <s v="POL100220"/>
    <s v="Dr. Patricia Hebert"/>
    <x v="42"/>
    <x v="1"/>
    <s v="Disability"/>
    <x v="1"/>
    <x v="220"/>
    <n v="525386.46"/>
    <n v="9"/>
    <d v="2022-12-11T00:00:00"/>
    <n v="2421.91"/>
    <x v="220"/>
  </r>
  <r>
    <s v="POL100221"/>
    <s v="Chad Johnson"/>
    <x v="52"/>
    <x v="1"/>
    <s v="Life"/>
    <x v="1"/>
    <x v="221"/>
    <n v="220039"/>
    <n v="10"/>
    <d v="2021-06-20T00:00:00"/>
    <n v="0"/>
    <x v="221"/>
  </r>
  <r>
    <s v="POL100222"/>
    <s v="Elizabeth Miller"/>
    <x v="20"/>
    <x v="0"/>
    <s v="Life"/>
    <x v="0"/>
    <x v="222"/>
    <n v="622877.82999999996"/>
    <n v="6"/>
    <d v="2017-07-13T00:00:00"/>
    <n v="0"/>
    <x v="222"/>
  </r>
  <r>
    <s v="POL100223"/>
    <s v="Mrs. Kristen Henry"/>
    <x v="50"/>
    <x v="1"/>
    <s v="Home"/>
    <x v="0"/>
    <x v="223"/>
    <n v="847913.86"/>
    <n v="26"/>
    <d v="2022-01-23T00:00:00"/>
    <n v="194.1"/>
    <x v="223"/>
  </r>
  <r>
    <s v="POL100224"/>
    <s v="Robert Tucker"/>
    <x v="55"/>
    <x v="0"/>
    <s v="Auto"/>
    <x v="0"/>
    <x v="224"/>
    <n v="874251.52"/>
    <n v="25"/>
    <d v="2024-01-06T00:00:00"/>
    <n v="811.64"/>
    <x v="224"/>
  </r>
  <r>
    <s v="POL100225"/>
    <s v="Judy Davis"/>
    <x v="24"/>
    <x v="1"/>
    <s v="Disability"/>
    <x v="0"/>
    <x v="225"/>
    <n v="32935.480000000003"/>
    <n v="21"/>
    <d v="2017-10-16T00:00:00"/>
    <n v="78.819999999999993"/>
    <x v="225"/>
  </r>
  <r>
    <s v="POL100226"/>
    <s v="Melissa Rogers"/>
    <x v="44"/>
    <x v="1"/>
    <s v="Disability"/>
    <x v="0"/>
    <x v="226"/>
    <n v="384112.3"/>
    <n v="5"/>
    <d v="2022-10-04T00:00:00"/>
    <n v="1539.25"/>
    <x v="226"/>
  </r>
  <r>
    <s v="POL100227"/>
    <s v="Christopher Alvarez"/>
    <x v="30"/>
    <x v="1"/>
    <s v="Home"/>
    <x v="0"/>
    <x v="227"/>
    <n v="405435.7"/>
    <n v="24"/>
    <d v="2016-02-04T00:00:00"/>
    <n v="989.13"/>
    <x v="227"/>
  </r>
  <r>
    <s v="POL100228"/>
    <s v="Nancy Rodriguez"/>
    <x v="27"/>
    <x v="0"/>
    <s v="Life"/>
    <x v="0"/>
    <x v="228"/>
    <n v="402157.6"/>
    <n v="7"/>
    <d v="2024-11-07T00:00:00"/>
    <n v="0"/>
    <x v="228"/>
  </r>
  <r>
    <s v="POL100229"/>
    <s v="Emily Morris"/>
    <x v="5"/>
    <x v="1"/>
    <s v="Home"/>
    <x v="1"/>
    <x v="229"/>
    <n v="174132.83"/>
    <n v="29"/>
    <d v="2020-01-27T00:00:00"/>
    <n v="2041.25"/>
    <x v="229"/>
  </r>
  <r>
    <s v="POL100230"/>
    <s v="Lauren Morris"/>
    <x v="20"/>
    <x v="1"/>
    <s v="Health"/>
    <x v="0"/>
    <x v="230"/>
    <n v="885329.8"/>
    <n v="23"/>
    <d v="2022-12-22T00:00:00"/>
    <n v="1420.36"/>
    <x v="230"/>
  </r>
  <r>
    <s v="POL100231"/>
    <s v="Michael Rollins"/>
    <x v="31"/>
    <x v="0"/>
    <s v="Disability"/>
    <x v="0"/>
    <x v="231"/>
    <n v="876822.77"/>
    <n v="26"/>
    <d v="2019-02-14T00:00:00"/>
    <n v="8.1300000000000008"/>
    <x v="231"/>
  </r>
  <r>
    <s v="POL100232"/>
    <s v="Hannah Scott"/>
    <x v="11"/>
    <x v="1"/>
    <s v="Life"/>
    <x v="0"/>
    <x v="232"/>
    <n v="343005.41"/>
    <n v="16"/>
    <d v="2017-12-05T00:00:00"/>
    <n v="0"/>
    <x v="232"/>
  </r>
  <r>
    <s v="POL100233"/>
    <s v="Julie Tran"/>
    <x v="33"/>
    <x v="0"/>
    <s v="Life"/>
    <x v="1"/>
    <x v="233"/>
    <n v="301768.2"/>
    <n v="11"/>
    <d v="2016-02-25T00:00:00"/>
    <n v="0"/>
    <x v="233"/>
  </r>
  <r>
    <s v="POL100234"/>
    <s v="Daniel Fowler"/>
    <x v="60"/>
    <x v="0"/>
    <s v="Auto"/>
    <x v="1"/>
    <x v="234"/>
    <n v="262102.97"/>
    <n v="17"/>
    <d v="2020-06-25T00:00:00"/>
    <n v="1367.59"/>
    <x v="234"/>
  </r>
  <r>
    <s v="POL100235"/>
    <s v="Theresa Harris"/>
    <x v="0"/>
    <x v="1"/>
    <s v="Auto"/>
    <x v="1"/>
    <x v="235"/>
    <n v="950199.88"/>
    <n v="27"/>
    <d v="2016-09-03T00:00:00"/>
    <n v="89.07"/>
    <x v="235"/>
  </r>
  <r>
    <s v="POL100236"/>
    <s v="Jennifer Morgan"/>
    <x v="32"/>
    <x v="0"/>
    <s v="Home"/>
    <x v="0"/>
    <x v="236"/>
    <n v="482863.9"/>
    <n v="9"/>
    <d v="2019-08-26T00:00:00"/>
    <n v="60.09"/>
    <x v="236"/>
  </r>
  <r>
    <s v="POL100237"/>
    <s v="Sheila Perez"/>
    <x v="8"/>
    <x v="0"/>
    <s v="Home"/>
    <x v="0"/>
    <x v="237"/>
    <n v="405085.01"/>
    <n v="8"/>
    <d v="2024-03-23T00:00:00"/>
    <n v="852.56"/>
    <x v="237"/>
  </r>
  <r>
    <s v="POL100238"/>
    <s v="Joseph Morrow"/>
    <x v="13"/>
    <x v="0"/>
    <s v="Life"/>
    <x v="1"/>
    <x v="238"/>
    <n v="522489.26"/>
    <n v="6"/>
    <d v="2024-03-19T00:00:00"/>
    <n v="0"/>
    <x v="238"/>
  </r>
  <r>
    <s v="POL100239"/>
    <s v="Francisco Fitzgerald"/>
    <x v="47"/>
    <x v="1"/>
    <s v="Disability"/>
    <x v="0"/>
    <x v="239"/>
    <n v="580538.17000000004"/>
    <n v="15"/>
    <d v="2019-08-17T00:00:00"/>
    <n v="1839.93"/>
    <x v="239"/>
  </r>
  <r>
    <s v="POL100240"/>
    <s v="Ashlee Gutierrez"/>
    <x v="48"/>
    <x v="0"/>
    <s v="Home"/>
    <x v="1"/>
    <x v="240"/>
    <n v="412494.52"/>
    <n v="22"/>
    <d v="2016-04-28T00:00:00"/>
    <n v="1538.85"/>
    <x v="240"/>
  </r>
  <r>
    <s v="POL100241"/>
    <s v="Brad Avery DDS"/>
    <x v="35"/>
    <x v="0"/>
    <s v="Life"/>
    <x v="0"/>
    <x v="241"/>
    <n v="382924.44"/>
    <n v="26"/>
    <d v="2024-11-24T00:00:00"/>
    <n v="0"/>
    <x v="241"/>
  </r>
  <r>
    <s v="POL100242"/>
    <s v="Kevin Edwards"/>
    <x v="12"/>
    <x v="1"/>
    <s v="Health"/>
    <x v="1"/>
    <x v="242"/>
    <n v="769796"/>
    <n v="12"/>
    <d v="2024-09-10T00:00:00"/>
    <n v="2430.9499999999998"/>
    <x v="242"/>
  </r>
  <r>
    <s v="POL100243"/>
    <s v="Lisa Reilly"/>
    <x v="49"/>
    <x v="0"/>
    <s v="Life"/>
    <x v="0"/>
    <x v="243"/>
    <n v="794639.33"/>
    <n v="20"/>
    <d v="2021-03-04T00:00:00"/>
    <n v="0"/>
    <x v="243"/>
  </r>
  <r>
    <s v="POL100244"/>
    <s v="Cindy Schneider"/>
    <x v="48"/>
    <x v="1"/>
    <s v="Home"/>
    <x v="0"/>
    <x v="244"/>
    <n v="166421.65"/>
    <n v="8"/>
    <d v="2017-04-22T00:00:00"/>
    <n v="1095.8499999999999"/>
    <x v="244"/>
  </r>
  <r>
    <s v="POL100245"/>
    <s v="Laurie Warner"/>
    <x v="50"/>
    <x v="0"/>
    <s v="Life"/>
    <x v="1"/>
    <x v="245"/>
    <n v="641090.05000000005"/>
    <n v="12"/>
    <d v="2025-02-23T00:00:00"/>
    <n v="0"/>
    <x v="245"/>
  </r>
  <r>
    <s v="POL100246"/>
    <s v="Christopher Lozano"/>
    <x v="52"/>
    <x v="0"/>
    <s v="Life"/>
    <x v="1"/>
    <x v="246"/>
    <n v="158438.84"/>
    <n v="15"/>
    <d v="2018-07-01T00:00:00"/>
    <n v="0"/>
    <x v="246"/>
  </r>
  <r>
    <s v="POL100247"/>
    <s v="Elizabeth Scott"/>
    <x v="59"/>
    <x v="2"/>
    <s v="Disability"/>
    <x v="0"/>
    <x v="247"/>
    <n v="712323.42"/>
    <n v="29"/>
    <d v="2018-07-05T00:00:00"/>
    <n v="1789.34"/>
    <x v="247"/>
  </r>
  <r>
    <s v="POL100248"/>
    <s v="Pedro Howard"/>
    <x v="27"/>
    <x v="1"/>
    <s v="Health"/>
    <x v="1"/>
    <x v="248"/>
    <n v="877881.66"/>
    <n v="16"/>
    <d v="2023-05-09T00:00:00"/>
    <n v="68.78"/>
    <x v="248"/>
  </r>
  <r>
    <s v="POL100249"/>
    <s v="Thomas Jenkins"/>
    <x v="48"/>
    <x v="1"/>
    <s v="Disability"/>
    <x v="1"/>
    <x v="249"/>
    <n v="681710.59"/>
    <n v="5"/>
    <d v="2016-04-28T00:00:00"/>
    <n v="1455.91"/>
    <x v="249"/>
  </r>
  <r>
    <s v="POL100250"/>
    <s v="Mary Bishop"/>
    <x v="61"/>
    <x v="1"/>
    <s v="Home"/>
    <x v="0"/>
    <x v="250"/>
    <n v="418227.51"/>
    <n v="17"/>
    <d v="2020-10-18T00:00:00"/>
    <n v="1030.96"/>
    <x v="250"/>
  </r>
  <r>
    <s v="POL100251"/>
    <s v="Robert Brennan"/>
    <x v="50"/>
    <x v="0"/>
    <s v="Disability"/>
    <x v="1"/>
    <x v="251"/>
    <n v="978459.39"/>
    <n v="27"/>
    <d v="2017-09-17T00:00:00"/>
    <n v="2490.35"/>
    <x v="251"/>
  </r>
  <r>
    <s v="POL100252"/>
    <s v="Brandy Peterson"/>
    <x v="21"/>
    <x v="1"/>
    <s v="Home"/>
    <x v="0"/>
    <x v="252"/>
    <n v="853489.95"/>
    <n v="9"/>
    <d v="2024-05-15T00:00:00"/>
    <n v="1465.06"/>
    <x v="252"/>
  </r>
  <r>
    <s v="POL100253"/>
    <s v="Mr. Mitchell Carter DDS"/>
    <x v="43"/>
    <x v="1"/>
    <s v="Life"/>
    <x v="0"/>
    <x v="253"/>
    <n v="938887.9"/>
    <n v="18"/>
    <d v="2025-03-14T00:00:00"/>
    <n v="0"/>
    <x v="253"/>
  </r>
  <r>
    <s v="POL100254"/>
    <s v="Mikayla Owens"/>
    <x v="27"/>
    <x v="1"/>
    <s v="Life"/>
    <x v="0"/>
    <x v="254"/>
    <n v="191030.82"/>
    <n v="9"/>
    <d v="2016-07-30T00:00:00"/>
    <n v="0"/>
    <x v="254"/>
  </r>
  <r>
    <s v="POL100255"/>
    <s v="Jonathan Shaffer"/>
    <x v="59"/>
    <x v="0"/>
    <s v="Disability"/>
    <x v="1"/>
    <x v="255"/>
    <n v="346173.55"/>
    <n v="29"/>
    <d v="2023-07-19T00:00:00"/>
    <n v="911.34"/>
    <x v="255"/>
  </r>
  <r>
    <s v="POL100256"/>
    <s v="Rebecca Taylor"/>
    <x v="58"/>
    <x v="1"/>
    <s v="Life"/>
    <x v="1"/>
    <x v="256"/>
    <n v="79942.009999999995"/>
    <n v="5"/>
    <d v="2022-12-05T00:00:00"/>
    <n v="0"/>
    <x v="256"/>
  </r>
  <r>
    <s v="POL100257"/>
    <s v="Elizabeth Jackson"/>
    <x v="18"/>
    <x v="0"/>
    <s v="Life"/>
    <x v="0"/>
    <x v="257"/>
    <n v="360092.62"/>
    <n v="6"/>
    <d v="2020-11-23T00:00:00"/>
    <n v="0"/>
    <x v="257"/>
  </r>
  <r>
    <s v="POL100258"/>
    <s v="Amanda Fletcher"/>
    <x v="43"/>
    <x v="0"/>
    <s v="Home"/>
    <x v="1"/>
    <x v="258"/>
    <n v="586871.04000000004"/>
    <n v="29"/>
    <d v="2019-11-15T00:00:00"/>
    <n v="589.67999999999995"/>
    <x v="258"/>
  </r>
  <r>
    <s v="POL100259"/>
    <s v="Sherry Whitney"/>
    <x v="50"/>
    <x v="1"/>
    <s v="Life"/>
    <x v="0"/>
    <x v="259"/>
    <n v="859149.3"/>
    <n v="9"/>
    <d v="2016-05-22T00:00:00"/>
    <n v="0"/>
    <x v="259"/>
  </r>
  <r>
    <s v="POL100260"/>
    <s v="Brent Shepard"/>
    <x v="48"/>
    <x v="0"/>
    <s v="Home"/>
    <x v="1"/>
    <x v="260"/>
    <n v="281659.96999999997"/>
    <n v="26"/>
    <d v="2018-06-17T00:00:00"/>
    <n v="1599.5"/>
    <x v="260"/>
  </r>
  <r>
    <s v="POL100261"/>
    <s v="Kelly Vega"/>
    <x v="29"/>
    <x v="1"/>
    <s v="Home"/>
    <x v="1"/>
    <x v="261"/>
    <n v="666460.32999999996"/>
    <n v="13"/>
    <d v="2020-11-13T00:00:00"/>
    <n v="1953.26"/>
    <x v="261"/>
  </r>
  <r>
    <s v="POL100262"/>
    <s v="Craig Fletcher"/>
    <x v="57"/>
    <x v="1"/>
    <s v="Health"/>
    <x v="0"/>
    <x v="262"/>
    <n v="383182.45"/>
    <n v="6"/>
    <d v="2023-03-19T00:00:00"/>
    <n v="1107.03"/>
    <x v="262"/>
  </r>
  <r>
    <s v="POL100263"/>
    <s v="Taylor Austin"/>
    <x v="61"/>
    <x v="1"/>
    <s v="Auto"/>
    <x v="1"/>
    <x v="263"/>
    <n v="879158.83"/>
    <n v="10"/>
    <d v="2018-05-13T00:00:00"/>
    <n v="2635.71"/>
    <x v="263"/>
  </r>
  <r>
    <s v="POL100264"/>
    <s v="Debbie Morris"/>
    <x v="57"/>
    <x v="1"/>
    <s v="Disability"/>
    <x v="0"/>
    <x v="264"/>
    <n v="150485.63"/>
    <n v="19"/>
    <d v="2024-11-16T00:00:00"/>
    <n v="2021.9"/>
    <x v="264"/>
  </r>
  <r>
    <s v="POL100265"/>
    <s v="Kimberly Massey"/>
    <x v="6"/>
    <x v="1"/>
    <s v="Health"/>
    <x v="1"/>
    <x v="265"/>
    <n v="765208.28"/>
    <n v="14"/>
    <d v="2015-10-08T00:00:00"/>
    <n v="1701.42"/>
    <x v="265"/>
  </r>
  <r>
    <s v="POL100266"/>
    <s v="Miranda Guerra"/>
    <x v="8"/>
    <x v="0"/>
    <s v="Auto"/>
    <x v="0"/>
    <x v="266"/>
    <n v="236510.23"/>
    <n v="14"/>
    <d v="2022-03-19T00:00:00"/>
    <n v="363.49"/>
    <x v="266"/>
  </r>
  <r>
    <s v="POL100267"/>
    <s v="Charles Gonzalez"/>
    <x v="34"/>
    <x v="1"/>
    <s v="Home"/>
    <x v="1"/>
    <x v="267"/>
    <n v="771423.07"/>
    <n v="10"/>
    <d v="2023-03-02T00:00:00"/>
    <n v="236.52"/>
    <x v="267"/>
  </r>
  <r>
    <s v="POL100268"/>
    <s v="Gina Johnson"/>
    <x v="50"/>
    <x v="1"/>
    <s v="Disability"/>
    <x v="0"/>
    <x v="268"/>
    <n v="438093.13"/>
    <n v="23"/>
    <d v="2018-01-05T00:00:00"/>
    <n v="2263.06"/>
    <x v="268"/>
  </r>
  <r>
    <s v="POL100269"/>
    <s v="Jasmine Mendez"/>
    <x v="2"/>
    <x v="1"/>
    <s v="Auto"/>
    <x v="1"/>
    <x v="269"/>
    <n v="703593.7"/>
    <n v="18"/>
    <d v="2022-10-21T00:00:00"/>
    <n v="344.55"/>
    <x v="269"/>
  </r>
  <r>
    <s v="POL100270"/>
    <s v="Jason Gomez"/>
    <x v="52"/>
    <x v="1"/>
    <s v="Disability"/>
    <x v="1"/>
    <x v="270"/>
    <n v="861211.47"/>
    <n v="11"/>
    <d v="2024-07-18T00:00:00"/>
    <n v="2296.85"/>
    <x v="270"/>
  </r>
  <r>
    <s v="POL100271"/>
    <s v="Kimberly Oconnell"/>
    <x v="49"/>
    <x v="0"/>
    <s v="Health"/>
    <x v="0"/>
    <x v="271"/>
    <n v="796359.66"/>
    <n v="11"/>
    <d v="2016-02-19T00:00:00"/>
    <n v="13.65"/>
    <x v="271"/>
  </r>
  <r>
    <s v="POL100272"/>
    <s v="Casey Price"/>
    <x v="45"/>
    <x v="1"/>
    <s v="Home"/>
    <x v="0"/>
    <x v="272"/>
    <n v="170807.32"/>
    <n v="24"/>
    <d v="2022-03-04T00:00:00"/>
    <n v="2654.53"/>
    <x v="272"/>
  </r>
  <r>
    <s v="POL100273"/>
    <s v="Andrew Winters"/>
    <x v="21"/>
    <x v="1"/>
    <s v="Auto"/>
    <x v="0"/>
    <x v="273"/>
    <n v="608261.30000000005"/>
    <n v="10"/>
    <d v="2019-03-31T00:00:00"/>
    <n v="1583.38"/>
    <x v="273"/>
  </r>
  <r>
    <s v="POL100274"/>
    <s v="Michele Ruiz"/>
    <x v="44"/>
    <x v="1"/>
    <s v="Auto"/>
    <x v="1"/>
    <x v="274"/>
    <n v="62511.07"/>
    <n v="26"/>
    <d v="2015-05-23T00:00:00"/>
    <n v="2152.0500000000002"/>
    <x v="274"/>
  </r>
  <r>
    <s v="POL100275"/>
    <s v="Matthew Williams"/>
    <x v="43"/>
    <x v="0"/>
    <s v="Disability"/>
    <x v="1"/>
    <x v="275"/>
    <n v="224715.7"/>
    <n v="5"/>
    <d v="2016-10-30T00:00:00"/>
    <n v="188.73"/>
    <x v="275"/>
  </r>
  <r>
    <s v="POL100276"/>
    <s v="Jose Gill"/>
    <x v="41"/>
    <x v="0"/>
    <s v="Disability"/>
    <x v="0"/>
    <x v="276"/>
    <n v="376173.13"/>
    <n v="14"/>
    <d v="2023-02-01T00:00:00"/>
    <n v="2523.36"/>
    <x v="276"/>
  </r>
  <r>
    <s v="POL100277"/>
    <s v="Anthony Murray"/>
    <x v="2"/>
    <x v="1"/>
    <s v="Health"/>
    <x v="1"/>
    <x v="277"/>
    <n v="646441.52"/>
    <n v="25"/>
    <d v="2020-10-03T00:00:00"/>
    <n v="329.59"/>
    <x v="277"/>
  </r>
  <r>
    <s v="POL100278"/>
    <s v="Tyler Wright"/>
    <x v="34"/>
    <x v="0"/>
    <s v="Life"/>
    <x v="1"/>
    <x v="278"/>
    <n v="19979.62"/>
    <n v="11"/>
    <d v="2024-02-16T00:00:00"/>
    <n v="0"/>
    <x v="278"/>
  </r>
  <r>
    <s v="POL100279"/>
    <s v="Sarah House"/>
    <x v="12"/>
    <x v="0"/>
    <s v="Health"/>
    <x v="0"/>
    <x v="279"/>
    <n v="358366.09"/>
    <n v="11"/>
    <d v="2023-05-23T00:00:00"/>
    <n v="342.16"/>
    <x v="279"/>
  </r>
  <r>
    <s v="POL100280"/>
    <s v="George Hayes"/>
    <x v="44"/>
    <x v="1"/>
    <s v="Auto"/>
    <x v="1"/>
    <x v="280"/>
    <n v="848040.46"/>
    <n v="15"/>
    <d v="2022-01-10T00:00:00"/>
    <n v="1877.33"/>
    <x v="280"/>
  </r>
  <r>
    <s v="POL100281"/>
    <s v="Derek Baker"/>
    <x v="44"/>
    <x v="1"/>
    <s v="Disability"/>
    <x v="1"/>
    <x v="281"/>
    <n v="410310.97"/>
    <n v="18"/>
    <d v="2017-02-15T00:00:00"/>
    <n v="192.38"/>
    <x v="281"/>
  </r>
  <r>
    <s v="POL100282"/>
    <s v="Victoria Obrien"/>
    <x v="56"/>
    <x v="0"/>
    <s v="Disability"/>
    <x v="0"/>
    <x v="282"/>
    <n v="752497.99"/>
    <n v="20"/>
    <d v="2022-11-12T00:00:00"/>
    <n v="516.45000000000005"/>
    <x v="282"/>
  </r>
  <r>
    <s v="POL100283"/>
    <s v="Richard Warren"/>
    <x v="19"/>
    <x v="1"/>
    <s v="Health"/>
    <x v="0"/>
    <x v="283"/>
    <n v="651282.38"/>
    <n v="26"/>
    <d v="2024-10-08T00:00:00"/>
    <n v="1478.58"/>
    <x v="283"/>
  </r>
  <r>
    <s v="POL100284"/>
    <s v="Kevin Watkins"/>
    <x v="11"/>
    <x v="1"/>
    <s v="Disability"/>
    <x v="0"/>
    <x v="284"/>
    <n v="726155.95"/>
    <n v="21"/>
    <d v="2025-04-07T00:00:00"/>
    <n v="2456.9"/>
    <x v="284"/>
  </r>
  <r>
    <s v="POL100285"/>
    <s v="Lindsay Weaver"/>
    <x v="11"/>
    <x v="1"/>
    <s v="Home"/>
    <x v="0"/>
    <x v="285"/>
    <n v="969564.43"/>
    <n v="24"/>
    <d v="2015-09-13T00:00:00"/>
    <n v="185.91"/>
    <x v="285"/>
  </r>
  <r>
    <s v="POL100286"/>
    <s v="Tyler Chang"/>
    <x v="25"/>
    <x v="1"/>
    <s v="Auto"/>
    <x v="1"/>
    <x v="286"/>
    <n v="609174.15"/>
    <n v="12"/>
    <d v="2023-04-28T00:00:00"/>
    <n v="363.99"/>
    <x v="286"/>
  </r>
  <r>
    <s v="POL100287"/>
    <s v="Jon Conway"/>
    <x v="39"/>
    <x v="1"/>
    <s v="Home"/>
    <x v="1"/>
    <x v="287"/>
    <n v="178312.7"/>
    <n v="22"/>
    <d v="2018-10-29T00:00:00"/>
    <n v="2248.4499999999998"/>
    <x v="287"/>
  </r>
  <r>
    <s v="POL100288"/>
    <s v="Alexis Ortiz"/>
    <x v="17"/>
    <x v="0"/>
    <s v="Auto"/>
    <x v="0"/>
    <x v="288"/>
    <n v="992059.51"/>
    <n v="13"/>
    <d v="2015-12-24T00:00:00"/>
    <n v="746.25"/>
    <x v="288"/>
  </r>
  <r>
    <s v="POL100289"/>
    <s v="Margaret Wallace"/>
    <x v="26"/>
    <x v="1"/>
    <s v="Disability"/>
    <x v="1"/>
    <x v="289"/>
    <n v="855150.72"/>
    <n v="6"/>
    <d v="2016-06-28T00:00:00"/>
    <n v="2491.5"/>
    <x v="289"/>
  </r>
  <r>
    <s v="POL100290"/>
    <s v="Katherine David"/>
    <x v="61"/>
    <x v="0"/>
    <s v="Life"/>
    <x v="0"/>
    <x v="290"/>
    <n v="551157.56999999995"/>
    <n v="26"/>
    <d v="2023-04-15T00:00:00"/>
    <n v="0"/>
    <x v="290"/>
  </r>
  <r>
    <s v="POL100291"/>
    <s v="Desiree Griffin"/>
    <x v="40"/>
    <x v="1"/>
    <s v="Home"/>
    <x v="1"/>
    <x v="291"/>
    <n v="575400.30000000005"/>
    <n v="9"/>
    <d v="2020-11-23T00:00:00"/>
    <n v="1901.59"/>
    <x v="291"/>
  </r>
  <r>
    <s v="POL100292"/>
    <s v="Marc Jensen"/>
    <x v="4"/>
    <x v="0"/>
    <s v="Auto"/>
    <x v="0"/>
    <x v="292"/>
    <n v="729788.79"/>
    <n v="23"/>
    <d v="2016-06-12T00:00:00"/>
    <n v="568.25"/>
    <x v="292"/>
  </r>
  <r>
    <s v="POL100293"/>
    <s v="Krystal Petersen"/>
    <x v="52"/>
    <x v="1"/>
    <s v="Health"/>
    <x v="0"/>
    <x v="293"/>
    <n v="850067.03"/>
    <n v="10"/>
    <d v="2015-04-24T00:00:00"/>
    <n v="1828.04"/>
    <x v="293"/>
  </r>
  <r>
    <s v="POL100294"/>
    <s v="Donna Watkins"/>
    <x v="47"/>
    <x v="1"/>
    <s v="Home"/>
    <x v="1"/>
    <x v="294"/>
    <n v="835388.98"/>
    <n v="26"/>
    <d v="2016-01-21T00:00:00"/>
    <n v="193.33"/>
    <x v="294"/>
  </r>
  <r>
    <s v="POL100295"/>
    <s v="Andrea Smith"/>
    <x v="40"/>
    <x v="0"/>
    <s v="Auto"/>
    <x v="1"/>
    <x v="295"/>
    <n v="117930.8"/>
    <n v="10"/>
    <d v="2017-11-18T00:00:00"/>
    <n v="1181.92"/>
    <x v="295"/>
  </r>
  <r>
    <s v="POL100296"/>
    <s v="Tracy Allen"/>
    <x v="3"/>
    <x v="1"/>
    <s v="Auto"/>
    <x v="0"/>
    <x v="296"/>
    <n v="509487.03"/>
    <n v="5"/>
    <d v="2020-10-13T00:00:00"/>
    <n v="111.15"/>
    <x v="296"/>
  </r>
  <r>
    <s v="POL100297"/>
    <s v="Jessica Peck"/>
    <x v="40"/>
    <x v="0"/>
    <s v="Life"/>
    <x v="1"/>
    <x v="297"/>
    <n v="220943.55"/>
    <n v="22"/>
    <d v="2022-10-19T00:00:00"/>
    <n v="0"/>
    <x v="297"/>
  </r>
  <r>
    <s v="POL100298"/>
    <s v="John Moss"/>
    <x v="47"/>
    <x v="1"/>
    <s v="Life"/>
    <x v="1"/>
    <x v="298"/>
    <n v="65074.04"/>
    <n v="21"/>
    <d v="2020-09-16T00:00:00"/>
    <n v="0"/>
    <x v="298"/>
  </r>
  <r>
    <s v="POL100299"/>
    <s v="Paul Wells"/>
    <x v="24"/>
    <x v="0"/>
    <s v="Disability"/>
    <x v="0"/>
    <x v="299"/>
    <n v="352243.6"/>
    <n v="26"/>
    <d v="2020-12-23T00:00:00"/>
    <n v="1182.33"/>
    <x v="299"/>
  </r>
  <r>
    <s v="POL100300"/>
    <s v="Lisa Baxter"/>
    <x v="12"/>
    <x v="0"/>
    <s v="Life"/>
    <x v="0"/>
    <x v="300"/>
    <n v="672458.75"/>
    <n v="24"/>
    <d v="2024-10-06T00:00:00"/>
    <n v="0"/>
    <x v="300"/>
  </r>
  <r>
    <s v="POL100301"/>
    <s v="Richard Garrett"/>
    <x v="44"/>
    <x v="1"/>
    <s v="Health"/>
    <x v="1"/>
    <x v="301"/>
    <n v="572370.01"/>
    <n v="20"/>
    <d v="2015-12-26T00:00:00"/>
    <n v="1395.7"/>
    <x v="301"/>
  </r>
  <r>
    <s v="POL100302"/>
    <s v="Donna Reese"/>
    <x v="10"/>
    <x v="0"/>
    <s v="Life"/>
    <x v="1"/>
    <x v="302"/>
    <n v="368887.28"/>
    <n v="22"/>
    <d v="2022-04-23T00:00:00"/>
    <n v="0"/>
    <x v="302"/>
  </r>
  <r>
    <s v="POL100303"/>
    <s v="Kevin Hubbard"/>
    <x v="29"/>
    <x v="0"/>
    <s v="Auto"/>
    <x v="0"/>
    <x v="303"/>
    <n v="298191.25"/>
    <n v="15"/>
    <d v="2020-02-20T00:00:00"/>
    <n v="444.21"/>
    <x v="303"/>
  </r>
  <r>
    <s v="POL100304"/>
    <s v="Roger Cross"/>
    <x v="4"/>
    <x v="1"/>
    <s v="Home"/>
    <x v="0"/>
    <x v="304"/>
    <n v="457445.61"/>
    <n v="17"/>
    <d v="2017-03-11T00:00:00"/>
    <n v="1271.32"/>
    <x v="304"/>
  </r>
  <r>
    <s v="POL100305"/>
    <s v="Christopher Carlson"/>
    <x v="31"/>
    <x v="0"/>
    <s v="Life"/>
    <x v="1"/>
    <x v="305"/>
    <n v="52322.01"/>
    <n v="26"/>
    <d v="2020-04-15T00:00:00"/>
    <n v="0"/>
    <x v="305"/>
  </r>
  <r>
    <s v="POL100306"/>
    <s v="Kenneth Rodriguez"/>
    <x v="31"/>
    <x v="0"/>
    <s v="Home"/>
    <x v="1"/>
    <x v="306"/>
    <n v="504506.75"/>
    <n v="18"/>
    <d v="2017-12-03T00:00:00"/>
    <n v="1013.2"/>
    <x v="306"/>
  </r>
  <r>
    <s v="POL100307"/>
    <s v="John Ortega"/>
    <x v="61"/>
    <x v="0"/>
    <s v="Auto"/>
    <x v="0"/>
    <x v="307"/>
    <n v="674676.13"/>
    <n v="18"/>
    <d v="2021-11-14T00:00:00"/>
    <n v="2027.42"/>
    <x v="307"/>
  </r>
  <r>
    <s v="POL100308"/>
    <s v="James Salazar"/>
    <x v="26"/>
    <x v="1"/>
    <s v="Auto"/>
    <x v="1"/>
    <x v="308"/>
    <n v="845094.85"/>
    <n v="16"/>
    <d v="2020-05-06T00:00:00"/>
    <n v="192.65"/>
    <x v="308"/>
  </r>
  <r>
    <s v="POL100309"/>
    <s v="Mary Rice"/>
    <x v="56"/>
    <x v="0"/>
    <s v="Home"/>
    <x v="1"/>
    <x v="309"/>
    <n v="549344.17000000004"/>
    <n v="26"/>
    <d v="2017-07-19T00:00:00"/>
    <n v="65.42"/>
    <x v="309"/>
  </r>
  <r>
    <s v="POL100310"/>
    <s v="Kirsten Murphy"/>
    <x v="15"/>
    <x v="0"/>
    <s v="Auto"/>
    <x v="0"/>
    <x v="310"/>
    <n v="878428.47"/>
    <n v="13"/>
    <d v="2022-04-22T00:00:00"/>
    <n v="1478.51"/>
    <x v="310"/>
  </r>
  <r>
    <s v="POL100311"/>
    <s v="Derrick Smith"/>
    <x v="13"/>
    <x v="1"/>
    <s v="Disability"/>
    <x v="0"/>
    <x v="311"/>
    <n v="495267.73"/>
    <n v="8"/>
    <d v="2016-06-29T00:00:00"/>
    <n v="1387.2"/>
    <x v="311"/>
  </r>
  <r>
    <s v="POL100312"/>
    <s v="David Frey"/>
    <x v="21"/>
    <x v="1"/>
    <s v="Life"/>
    <x v="0"/>
    <x v="312"/>
    <n v="946685.61"/>
    <n v="26"/>
    <d v="2022-05-11T00:00:00"/>
    <n v="0"/>
    <x v="312"/>
  </r>
  <r>
    <s v="POL100313"/>
    <s v="Jeremiah Thompson"/>
    <x v="52"/>
    <x v="0"/>
    <s v="Life"/>
    <x v="1"/>
    <x v="313"/>
    <n v="817426.59"/>
    <n v="22"/>
    <d v="2023-08-09T00:00:00"/>
    <n v="0"/>
    <x v="313"/>
  </r>
  <r>
    <s v="POL100314"/>
    <s v="Aaron Nguyen MD"/>
    <x v="50"/>
    <x v="1"/>
    <s v="Health"/>
    <x v="1"/>
    <x v="314"/>
    <n v="109203.38"/>
    <n v="21"/>
    <d v="2020-07-28T00:00:00"/>
    <n v="850.49"/>
    <x v="314"/>
  </r>
  <r>
    <s v="POL100315"/>
    <s v="Carl James"/>
    <x v="17"/>
    <x v="0"/>
    <s v="Disability"/>
    <x v="0"/>
    <x v="315"/>
    <n v="252209.73"/>
    <n v="24"/>
    <d v="2018-05-16T00:00:00"/>
    <n v="297.23"/>
    <x v="315"/>
  </r>
  <r>
    <s v="POL100316"/>
    <s v="Natalie Garrett"/>
    <x v="49"/>
    <x v="0"/>
    <s v="Health"/>
    <x v="1"/>
    <x v="316"/>
    <n v="640939.02"/>
    <n v="19"/>
    <d v="2019-10-23T00:00:00"/>
    <n v="123.67"/>
    <x v="316"/>
  </r>
  <r>
    <s v="POL100317"/>
    <s v="Shannon Mcmahon"/>
    <x v="42"/>
    <x v="1"/>
    <s v="Disability"/>
    <x v="0"/>
    <x v="317"/>
    <n v="310589.25"/>
    <n v="18"/>
    <d v="2020-01-01T00:00:00"/>
    <n v="178.74"/>
    <x v="317"/>
  </r>
  <r>
    <s v="POL100318"/>
    <s v="Angela Williams"/>
    <x v="35"/>
    <x v="0"/>
    <s v="Health"/>
    <x v="0"/>
    <x v="318"/>
    <n v="800517.72"/>
    <n v="21"/>
    <d v="2022-08-26T00:00:00"/>
    <n v="2344.7399999999998"/>
    <x v="318"/>
  </r>
  <r>
    <s v="POL100319"/>
    <s v="Robert Glenn"/>
    <x v="42"/>
    <x v="1"/>
    <s v="Life"/>
    <x v="1"/>
    <x v="319"/>
    <n v="602015.94999999995"/>
    <n v="6"/>
    <d v="2015-11-02T00:00:00"/>
    <n v="0"/>
    <x v="319"/>
  </r>
  <r>
    <s v="POL100320"/>
    <s v="Derek Johnson"/>
    <x v="60"/>
    <x v="1"/>
    <s v="Home"/>
    <x v="0"/>
    <x v="320"/>
    <n v="950140.6"/>
    <n v="11"/>
    <d v="2017-07-28T00:00:00"/>
    <n v="709.44"/>
    <x v="320"/>
  </r>
  <r>
    <s v="POL100321"/>
    <s v="Beth Lloyd"/>
    <x v="59"/>
    <x v="0"/>
    <s v="Auto"/>
    <x v="0"/>
    <x v="321"/>
    <n v="725754.2"/>
    <n v="7"/>
    <d v="2017-03-01T00:00:00"/>
    <n v="1335.58"/>
    <x v="321"/>
  </r>
  <r>
    <s v="POL100322"/>
    <s v="Kayla Sullivan"/>
    <x v="58"/>
    <x v="1"/>
    <s v="Health"/>
    <x v="0"/>
    <x v="322"/>
    <n v="152582.56"/>
    <n v="10"/>
    <d v="2016-11-28T00:00:00"/>
    <n v="827.01"/>
    <x v="322"/>
  </r>
  <r>
    <s v="POL100323"/>
    <s v="Betty Holmes"/>
    <x v="17"/>
    <x v="0"/>
    <s v="Home"/>
    <x v="0"/>
    <x v="323"/>
    <n v="484802.18"/>
    <n v="19"/>
    <d v="2025-01-07T00:00:00"/>
    <n v="466.92"/>
    <x v="323"/>
  </r>
  <r>
    <s v="POL100324"/>
    <s v="Walter Leonard"/>
    <x v="31"/>
    <x v="1"/>
    <s v="Disability"/>
    <x v="1"/>
    <x v="324"/>
    <n v="782556.88"/>
    <n v="16"/>
    <d v="2022-04-16T00:00:00"/>
    <n v="454.79"/>
    <x v="324"/>
  </r>
  <r>
    <s v="POL100325"/>
    <s v="Kristen Bryant"/>
    <x v="61"/>
    <x v="1"/>
    <s v="Home"/>
    <x v="1"/>
    <x v="325"/>
    <n v="44847.37"/>
    <n v="13"/>
    <d v="2018-07-16T00:00:00"/>
    <n v="359.5"/>
    <x v="325"/>
  </r>
  <r>
    <s v="POL100326"/>
    <s v="Robert Young"/>
    <x v="57"/>
    <x v="1"/>
    <s v="Home"/>
    <x v="0"/>
    <x v="326"/>
    <n v="316459.2"/>
    <n v="7"/>
    <d v="2024-06-24T00:00:00"/>
    <n v="2643.85"/>
    <x v="326"/>
  </r>
  <r>
    <s v="POL100327"/>
    <s v="Justin Bright"/>
    <x v="5"/>
    <x v="0"/>
    <s v="Disability"/>
    <x v="0"/>
    <x v="327"/>
    <n v="911716.64"/>
    <n v="6"/>
    <d v="2020-01-21T00:00:00"/>
    <n v="1254.2"/>
    <x v="327"/>
  </r>
  <r>
    <s v="POL100328"/>
    <s v="Tammy Brown"/>
    <x v="8"/>
    <x v="1"/>
    <s v="Life"/>
    <x v="1"/>
    <x v="328"/>
    <n v="487916.04"/>
    <n v="27"/>
    <d v="2024-07-03T00:00:00"/>
    <n v="0"/>
    <x v="328"/>
  </r>
  <r>
    <s v="POL100329"/>
    <s v="Emily Hines"/>
    <x v="59"/>
    <x v="1"/>
    <s v="Disability"/>
    <x v="0"/>
    <x v="329"/>
    <n v="514836.05"/>
    <n v="10"/>
    <d v="2018-08-14T00:00:00"/>
    <n v="1437.56"/>
    <x v="329"/>
  </r>
  <r>
    <s v="POL100330"/>
    <s v="Crystal Hicks"/>
    <x v="32"/>
    <x v="0"/>
    <s v="Health"/>
    <x v="1"/>
    <x v="330"/>
    <n v="287973.94"/>
    <n v="29"/>
    <d v="2023-01-05T00:00:00"/>
    <n v="246.45"/>
    <x v="330"/>
  </r>
  <r>
    <s v="POL100331"/>
    <s v="Anthony Jackson"/>
    <x v="3"/>
    <x v="1"/>
    <s v="Disability"/>
    <x v="0"/>
    <x v="331"/>
    <n v="648100.80000000005"/>
    <n v="12"/>
    <d v="2018-01-18T00:00:00"/>
    <n v="1346.8"/>
    <x v="331"/>
  </r>
  <r>
    <s v="POL100332"/>
    <s v="Dennis Scott"/>
    <x v="16"/>
    <x v="0"/>
    <s v="Health"/>
    <x v="0"/>
    <x v="332"/>
    <n v="953733.8"/>
    <n v="10"/>
    <d v="2025-04-01T00:00:00"/>
    <n v="2424.86"/>
    <x v="332"/>
  </r>
  <r>
    <s v="POL100333"/>
    <s v="Jade Sparks"/>
    <x v="61"/>
    <x v="0"/>
    <s v="Disability"/>
    <x v="1"/>
    <x v="333"/>
    <n v="576930.39"/>
    <n v="9"/>
    <d v="2016-11-09T00:00:00"/>
    <n v="2242.4499999999998"/>
    <x v="333"/>
  </r>
  <r>
    <s v="POL100334"/>
    <s v="Katelyn Hunt"/>
    <x v="14"/>
    <x v="1"/>
    <s v="Disability"/>
    <x v="0"/>
    <x v="334"/>
    <n v="117991.79"/>
    <n v="10"/>
    <d v="2021-03-26T00:00:00"/>
    <n v="851.12"/>
    <x v="334"/>
  </r>
  <r>
    <s v="POL100335"/>
    <s v="Erica Montgomery"/>
    <x v="19"/>
    <x v="0"/>
    <s v="Disability"/>
    <x v="0"/>
    <x v="335"/>
    <n v="29431.13"/>
    <n v="29"/>
    <d v="2018-03-21T00:00:00"/>
    <n v="406.68"/>
    <x v="335"/>
  </r>
  <r>
    <s v="POL100336"/>
    <s v="Joshua Beck"/>
    <x v="8"/>
    <x v="0"/>
    <s v="Disability"/>
    <x v="0"/>
    <x v="336"/>
    <n v="752287.9"/>
    <n v="15"/>
    <d v="2023-03-03T00:00:00"/>
    <n v="2277.29"/>
    <x v="336"/>
  </r>
  <r>
    <s v="POL100337"/>
    <s v="Ronald Alexander"/>
    <x v="6"/>
    <x v="0"/>
    <s v="Home"/>
    <x v="1"/>
    <x v="337"/>
    <n v="394064.08"/>
    <n v="22"/>
    <d v="2023-10-26T00:00:00"/>
    <n v="587.54999999999995"/>
    <x v="337"/>
  </r>
  <r>
    <s v="POL100338"/>
    <s v="Pam Williams"/>
    <x v="55"/>
    <x v="1"/>
    <s v="Home"/>
    <x v="0"/>
    <x v="338"/>
    <n v="912336.14"/>
    <n v="12"/>
    <d v="2021-03-29T00:00:00"/>
    <n v="2124.37"/>
    <x v="338"/>
  </r>
  <r>
    <s v="POL100339"/>
    <s v="Amy Woodward"/>
    <x v="18"/>
    <x v="0"/>
    <s v="Life"/>
    <x v="0"/>
    <x v="339"/>
    <n v="659157.13"/>
    <n v="19"/>
    <d v="2018-03-16T00:00:00"/>
    <n v="0"/>
    <x v="339"/>
  </r>
  <r>
    <s v="POL100340"/>
    <s v="Ann Garcia"/>
    <x v="57"/>
    <x v="0"/>
    <s v="Auto"/>
    <x v="0"/>
    <x v="340"/>
    <n v="92898.559999999998"/>
    <n v="17"/>
    <d v="2022-02-23T00:00:00"/>
    <n v="108.95"/>
    <x v="340"/>
  </r>
  <r>
    <s v="POL100341"/>
    <s v="Martin Webb"/>
    <x v="57"/>
    <x v="1"/>
    <s v="Health"/>
    <x v="1"/>
    <x v="341"/>
    <n v="678642.07"/>
    <n v="21"/>
    <d v="2020-09-24T00:00:00"/>
    <n v="218.78"/>
    <x v="341"/>
  </r>
  <r>
    <s v="POL100342"/>
    <s v="Monique Navarro"/>
    <x v="7"/>
    <x v="0"/>
    <s v="Disability"/>
    <x v="1"/>
    <x v="342"/>
    <n v="385586.76"/>
    <n v="26"/>
    <d v="2024-06-26T00:00:00"/>
    <n v="1250.27"/>
    <x v="342"/>
  </r>
  <r>
    <s v="POL100343"/>
    <s v="James Simpson"/>
    <x v="48"/>
    <x v="1"/>
    <s v="Health"/>
    <x v="0"/>
    <x v="343"/>
    <n v="868200.44"/>
    <n v="14"/>
    <d v="2017-06-16T00:00:00"/>
    <n v="1461.27"/>
    <x v="343"/>
  </r>
  <r>
    <s v="POL100344"/>
    <s v="Sarah Jones"/>
    <x v="27"/>
    <x v="0"/>
    <s v="Life"/>
    <x v="0"/>
    <x v="344"/>
    <n v="20049.509999999998"/>
    <n v="16"/>
    <d v="2024-01-03T00:00:00"/>
    <n v="0"/>
    <x v="344"/>
  </r>
  <r>
    <s v="POL100345"/>
    <s v="Ryan Pollard"/>
    <x v="41"/>
    <x v="0"/>
    <s v="Auto"/>
    <x v="1"/>
    <x v="345"/>
    <n v="447789.53"/>
    <n v="15"/>
    <d v="2017-11-25T00:00:00"/>
    <n v="757.07"/>
    <x v="345"/>
  </r>
  <r>
    <s v="POL100346"/>
    <s v="Patricia Johnson"/>
    <x v="60"/>
    <x v="2"/>
    <s v="Health"/>
    <x v="0"/>
    <x v="346"/>
    <n v="528971.47"/>
    <n v="9"/>
    <d v="2020-03-30T00:00:00"/>
    <n v="1655.63"/>
    <x v="346"/>
  </r>
  <r>
    <s v="POL100347"/>
    <s v="Xavier Collins"/>
    <x v="7"/>
    <x v="1"/>
    <s v="Auto"/>
    <x v="1"/>
    <x v="347"/>
    <n v="900098.2"/>
    <n v="15"/>
    <d v="2016-10-26T00:00:00"/>
    <n v="2058.2600000000002"/>
    <x v="347"/>
  </r>
  <r>
    <s v="POL100348"/>
    <s v="Cynthia Fisher"/>
    <x v="11"/>
    <x v="1"/>
    <s v="Life"/>
    <x v="1"/>
    <x v="348"/>
    <n v="771993.91"/>
    <n v="20"/>
    <d v="2023-12-21T00:00:00"/>
    <n v="0"/>
    <x v="348"/>
  </r>
  <r>
    <s v="POL100349"/>
    <s v="Brittany Willis"/>
    <x v="31"/>
    <x v="1"/>
    <s v="Home"/>
    <x v="1"/>
    <x v="349"/>
    <n v="962119.54"/>
    <n v="18"/>
    <d v="2018-03-01T00:00:00"/>
    <n v="578.95000000000005"/>
    <x v="349"/>
  </r>
  <r>
    <s v="POL100350"/>
    <s v="Samantha Sosa"/>
    <x v="18"/>
    <x v="0"/>
    <s v="Life"/>
    <x v="1"/>
    <x v="350"/>
    <n v="66472.399999999994"/>
    <n v="5"/>
    <d v="2016-04-10T00:00:00"/>
    <n v="0"/>
    <x v="350"/>
  </r>
  <r>
    <s v="POL100351"/>
    <s v="Craig Li"/>
    <x v="30"/>
    <x v="1"/>
    <s v="Health"/>
    <x v="0"/>
    <x v="351"/>
    <n v="391521.95"/>
    <n v="6"/>
    <d v="2018-09-20T00:00:00"/>
    <n v="2274.87"/>
    <x v="351"/>
  </r>
  <r>
    <s v="POL100352"/>
    <s v="Jason Lara"/>
    <x v="27"/>
    <x v="1"/>
    <s v="Health"/>
    <x v="0"/>
    <x v="352"/>
    <n v="520814.59"/>
    <n v="21"/>
    <d v="2024-01-07T00:00:00"/>
    <n v="2169.88"/>
    <x v="352"/>
  </r>
  <r>
    <s v="POL100353"/>
    <s v="Michael Stephenson"/>
    <x v="23"/>
    <x v="1"/>
    <s v="Health"/>
    <x v="1"/>
    <x v="353"/>
    <n v="806602.56"/>
    <n v="25"/>
    <d v="2019-01-06T00:00:00"/>
    <n v="610.77"/>
    <x v="353"/>
  </r>
  <r>
    <s v="POL100354"/>
    <s v="Tina Hickman"/>
    <x v="38"/>
    <x v="0"/>
    <s v="Life"/>
    <x v="0"/>
    <x v="354"/>
    <n v="279601.46000000002"/>
    <n v="25"/>
    <d v="2022-05-03T00:00:00"/>
    <n v="0"/>
    <x v="354"/>
  </r>
  <r>
    <s v="POL100355"/>
    <s v="Lynn Smith"/>
    <x v="39"/>
    <x v="1"/>
    <s v="Health"/>
    <x v="1"/>
    <x v="355"/>
    <n v="857961.86"/>
    <n v="6"/>
    <d v="2019-11-11T00:00:00"/>
    <n v="1316.51"/>
    <x v="355"/>
  </r>
  <r>
    <s v="POL100356"/>
    <s v="Joshua Griffin"/>
    <x v="15"/>
    <x v="0"/>
    <s v="Auto"/>
    <x v="1"/>
    <x v="356"/>
    <n v="113158.37"/>
    <n v="16"/>
    <d v="2018-05-06T00:00:00"/>
    <n v="1513.78"/>
    <x v="356"/>
  </r>
  <r>
    <s v="POL100357"/>
    <s v="Emma Schultz"/>
    <x v="42"/>
    <x v="0"/>
    <s v="Disability"/>
    <x v="1"/>
    <x v="357"/>
    <n v="264449.27"/>
    <n v="25"/>
    <d v="2024-12-29T00:00:00"/>
    <n v="1722.6"/>
    <x v="357"/>
  </r>
  <r>
    <s v="POL100358"/>
    <s v="Michele Fitzgerald"/>
    <x v="61"/>
    <x v="1"/>
    <s v="Life"/>
    <x v="1"/>
    <x v="358"/>
    <n v="673549.43"/>
    <n v="25"/>
    <d v="2019-01-27T00:00:00"/>
    <n v="0"/>
    <x v="358"/>
  </r>
  <r>
    <s v="POL100359"/>
    <s v="Kevin Williams"/>
    <x v="54"/>
    <x v="0"/>
    <s v="Life"/>
    <x v="0"/>
    <x v="359"/>
    <n v="860974.76"/>
    <n v="13"/>
    <d v="2017-08-19T00:00:00"/>
    <n v="0"/>
    <x v="359"/>
  </r>
  <r>
    <s v="POL100360"/>
    <s v="Micheal Graves"/>
    <x v="57"/>
    <x v="1"/>
    <s v="Home"/>
    <x v="1"/>
    <x v="360"/>
    <n v="814605.68"/>
    <n v="29"/>
    <d v="2016-09-07T00:00:00"/>
    <n v="1514.06"/>
    <x v="360"/>
  </r>
  <r>
    <s v="POL100361"/>
    <s v="Christopher Miller"/>
    <x v="24"/>
    <x v="1"/>
    <s v="Life"/>
    <x v="1"/>
    <x v="361"/>
    <n v="147202.26999999999"/>
    <n v="26"/>
    <d v="2017-10-11T00:00:00"/>
    <n v="0"/>
    <x v="361"/>
  </r>
  <r>
    <s v="POL100362"/>
    <s v="Erika Sullivan"/>
    <x v="1"/>
    <x v="1"/>
    <s v="Auto"/>
    <x v="1"/>
    <x v="362"/>
    <n v="314670.93"/>
    <n v="6"/>
    <d v="2015-08-12T00:00:00"/>
    <n v="195.92"/>
    <x v="362"/>
  </r>
  <r>
    <s v="POL100363"/>
    <s v="Andrea Lewis"/>
    <x v="13"/>
    <x v="1"/>
    <s v="Life"/>
    <x v="0"/>
    <x v="363"/>
    <n v="172389.03"/>
    <n v="5"/>
    <d v="2016-01-10T00:00:00"/>
    <n v="0"/>
    <x v="363"/>
  </r>
  <r>
    <s v="POL100364"/>
    <s v="Glenda Mullins"/>
    <x v="3"/>
    <x v="1"/>
    <s v="Life"/>
    <x v="0"/>
    <x v="364"/>
    <n v="284053.40999999997"/>
    <n v="20"/>
    <d v="2024-03-29T00:00:00"/>
    <n v="0"/>
    <x v="364"/>
  </r>
  <r>
    <s v="POL100365"/>
    <s v="Dylan Miller"/>
    <x v="22"/>
    <x v="0"/>
    <s v="Disability"/>
    <x v="1"/>
    <x v="365"/>
    <n v="459082.15"/>
    <n v="6"/>
    <d v="2017-11-15T00:00:00"/>
    <n v="1330.34"/>
    <x v="365"/>
  </r>
  <r>
    <s v="POL100366"/>
    <s v="Chad Smith"/>
    <x v="51"/>
    <x v="1"/>
    <s v="Life"/>
    <x v="1"/>
    <x v="366"/>
    <n v="805847.29"/>
    <n v="27"/>
    <d v="2021-07-14T00:00:00"/>
    <n v="0"/>
    <x v="366"/>
  </r>
  <r>
    <s v="POL100367"/>
    <s v="Austin Rosario"/>
    <x v="14"/>
    <x v="1"/>
    <s v="Auto"/>
    <x v="1"/>
    <x v="367"/>
    <n v="407680.59"/>
    <n v="29"/>
    <d v="2018-07-20T00:00:00"/>
    <n v="1831.58"/>
    <x v="367"/>
  </r>
  <r>
    <s v="POL100368"/>
    <s v="Kyle Lara"/>
    <x v="6"/>
    <x v="1"/>
    <s v="Auto"/>
    <x v="1"/>
    <x v="368"/>
    <n v="150611.26999999999"/>
    <n v="5"/>
    <d v="2016-07-25T00:00:00"/>
    <n v="1212.32"/>
    <x v="368"/>
  </r>
  <r>
    <s v="POL100369"/>
    <s v="David Terry"/>
    <x v="22"/>
    <x v="1"/>
    <s v="Health"/>
    <x v="0"/>
    <x v="369"/>
    <n v="14175.49"/>
    <n v="23"/>
    <d v="2025-02-08T00:00:00"/>
    <n v="2099.1799999999998"/>
    <x v="369"/>
  </r>
  <r>
    <s v="POL100370"/>
    <s v="Christopher Gibbs"/>
    <x v="25"/>
    <x v="0"/>
    <s v="Health"/>
    <x v="1"/>
    <x v="370"/>
    <n v="564761.28"/>
    <n v="25"/>
    <d v="2017-06-13T00:00:00"/>
    <n v="528.83000000000004"/>
    <x v="370"/>
  </r>
  <r>
    <s v="POL100371"/>
    <s v="Michael Sharp"/>
    <x v="51"/>
    <x v="1"/>
    <s v="Health"/>
    <x v="0"/>
    <x v="371"/>
    <n v="282718.09000000003"/>
    <n v="11"/>
    <d v="2017-02-05T00:00:00"/>
    <n v="857.28"/>
    <x v="371"/>
  </r>
  <r>
    <s v="POL100372"/>
    <s v="Timothy Berg"/>
    <x v="33"/>
    <x v="1"/>
    <s v="Disability"/>
    <x v="1"/>
    <x v="372"/>
    <n v="676301.64"/>
    <n v="17"/>
    <d v="2024-09-05T00:00:00"/>
    <n v="2296.92"/>
    <x v="372"/>
  </r>
  <r>
    <s v="POL100373"/>
    <s v="Lori Mitchell"/>
    <x v="39"/>
    <x v="1"/>
    <s v="Life"/>
    <x v="1"/>
    <x v="373"/>
    <n v="237046.28"/>
    <n v="19"/>
    <d v="2025-01-02T00:00:00"/>
    <n v="0"/>
    <x v="373"/>
  </r>
  <r>
    <s v="POL100374"/>
    <s v="Christina Burns"/>
    <x v="6"/>
    <x v="0"/>
    <s v="Life"/>
    <x v="1"/>
    <x v="374"/>
    <n v="777701.59"/>
    <n v="26"/>
    <d v="2016-12-23T00:00:00"/>
    <n v="0"/>
    <x v="374"/>
  </r>
  <r>
    <s v="POL100375"/>
    <s v="Clinton Conley"/>
    <x v="52"/>
    <x v="0"/>
    <s v="Life"/>
    <x v="0"/>
    <x v="375"/>
    <n v="333980.53999999998"/>
    <n v="10"/>
    <d v="2024-03-16T00:00:00"/>
    <n v="0"/>
    <x v="375"/>
  </r>
  <r>
    <s v="POL100376"/>
    <s v="Rhonda Hernandez"/>
    <x v="12"/>
    <x v="1"/>
    <s v="Auto"/>
    <x v="1"/>
    <x v="376"/>
    <n v="226262.41"/>
    <n v="27"/>
    <d v="2022-05-22T00:00:00"/>
    <n v="2658"/>
    <x v="376"/>
  </r>
  <r>
    <s v="POL100377"/>
    <s v="Taylor Johnson"/>
    <x v="10"/>
    <x v="0"/>
    <s v="Disability"/>
    <x v="1"/>
    <x v="377"/>
    <n v="196486.72"/>
    <n v="19"/>
    <d v="2016-01-14T00:00:00"/>
    <n v="1334.94"/>
    <x v="377"/>
  </r>
  <r>
    <s v="POL100378"/>
    <s v="Morgan Torres"/>
    <x v="13"/>
    <x v="0"/>
    <s v="Auto"/>
    <x v="1"/>
    <x v="378"/>
    <n v="730961.85"/>
    <n v="28"/>
    <d v="2024-06-16T00:00:00"/>
    <n v="740"/>
    <x v="378"/>
  </r>
  <r>
    <s v="POL100379"/>
    <s v="Amy Perez"/>
    <x v="49"/>
    <x v="1"/>
    <s v="Auto"/>
    <x v="1"/>
    <x v="379"/>
    <n v="49353.56"/>
    <n v="13"/>
    <d v="2022-06-23T00:00:00"/>
    <n v="778.45"/>
    <x v="379"/>
  </r>
  <r>
    <s v="POL100380"/>
    <s v="Sheila Johnson"/>
    <x v="22"/>
    <x v="1"/>
    <s v="Home"/>
    <x v="0"/>
    <x v="380"/>
    <n v="874347.58"/>
    <n v="12"/>
    <d v="2019-10-25T00:00:00"/>
    <n v="366.06"/>
    <x v="380"/>
  </r>
  <r>
    <s v="POL100381"/>
    <s v="John Johnson"/>
    <x v="54"/>
    <x v="0"/>
    <s v="Health"/>
    <x v="0"/>
    <x v="381"/>
    <n v="675863.99"/>
    <n v="14"/>
    <d v="2017-08-09T00:00:00"/>
    <n v="930.04"/>
    <x v="381"/>
  </r>
  <r>
    <s v="POL100382"/>
    <s v="Marcus Thompson"/>
    <x v="11"/>
    <x v="1"/>
    <s v="Disability"/>
    <x v="1"/>
    <x v="382"/>
    <n v="220995.25"/>
    <n v="27"/>
    <d v="2024-09-14T00:00:00"/>
    <n v="2375.67"/>
    <x v="382"/>
  </r>
  <r>
    <s v="POL100383"/>
    <s v="Stephen Johnson"/>
    <x v="27"/>
    <x v="1"/>
    <s v="Disability"/>
    <x v="1"/>
    <x v="383"/>
    <n v="612939.41"/>
    <n v="21"/>
    <d v="2015-09-04T00:00:00"/>
    <n v="2367.8200000000002"/>
    <x v="383"/>
  </r>
  <r>
    <s v="POL100384"/>
    <s v="Andrew Williams"/>
    <x v="41"/>
    <x v="1"/>
    <s v="Home"/>
    <x v="0"/>
    <x v="384"/>
    <n v="104942.84"/>
    <n v="26"/>
    <d v="2020-12-24T00:00:00"/>
    <n v="1014.04"/>
    <x v="384"/>
  </r>
  <r>
    <s v="POL100385"/>
    <s v="Daniel Guerrero"/>
    <x v="61"/>
    <x v="1"/>
    <s v="Disability"/>
    <x v="1"/>
    <x v="385"/>
    <n v="176796.94"/>
    <n v="18"/>
    <d v="2023-12-20T00:00:00"/>
    <n v="791.27"/>
    <x v="385"/>
  </r>
  <r>
    <s v="POL100386"/>
    <s v="Ryan Robinson"/>
    <x v="37"/>
    <x v="1"/>
    <s v="Disability"/>
    <x v="0"/>
    <x v="386"/>
    <n v="156801.79999999999"/>
    <n v="21"/>
    <d v="2016-07-24T00:00:00"/>
    <n v="874.47"/>
    <x v="386"/>
  </r>
  <r>
    <s v="POL100387"/>
    <s v="James Alexander"/>
    <x v="38"/>
    <x v="0"/>
    <s v="Health"/>
    <x v="0"/>
    <x v="387"/>
    <n v="655830.43000000005"/>
    <n v="27"/>
    <d v="2019-04-10T00:00:00"/>
    <n v="402.73"/>
    <x v="387"/>
  </r>
  <r>
    <s v="POL100388"/>
    <s v="Jessica Hayes"/>
    <x v="51"/>
    <x v="1"/>
    <s v="Health"/>
    <x v="0"/>
    <x v="388"/>
    <n v="977479.12"/>
    <n v="28"/>
    <d v="2018-08-07T00:00:00"/>
    <n v="2281.2199999999998"/>
    <x v="388"/>
  </r>
  <r>
    <s v="POL100389"/>
    <s v="Victoria Mitchell"/>
    <x v="61"/>
    <x v="0"/>
    <s v="Disability"/>
    <x v="0"/>
    <x v="389"/>
    <n v="393723.82"/>
    <n v="24"/>
    <d v="2017-03-09T00:00:00"/>
    <n v="61.58"/>
    <x v="389"/>
  </r>
  <r>
    <s v="POL100390"/>
    <s v="Danny Contreras"/>
    <x v="33"/>
    <x v="1"/>
    <s v="Health"/>
    <x v="0"/>
    <x v="390"/>
    <n v="139511.24"/>
    <n v="26"/>
    <d v="2017-06-15T00:00:00"/>
    <n v="2201.92"/>
    <x v="390"/>
  </r>
  <r>
    <s v="POL100391"/>
    <s v="Jason Garrett"/>
    <x v="7"/>
    <x v="0"/>
    <s v="Life"/>
    <x v="0"/>
    <x v="391"/>
    <n v="404248.46"/>
    <n v="14"/>
    <d v="2024-08-13T00:00:00"/>
    <n v="0"/>
    <x v="391"/>
  </r>
  <r>
    <s v="POL100392"/>
    <s v="Katie Freeman"/>
    <x v="28"/>
    <x v="1"/>
    <s v="Auto"/>
    <x v="1"/>
    <x v="392"/>
    <n v="425792.92"/>
    <n v="29"/>
    <d v="2016-12-04T00:00:00"/>
    <n v="2582.77"/>
    <x v="392"/>
  </r>
  <r>
    <s v="POL100393"/>
    <s v="Jeremy Bush"/>
    <x v="45"/>
    <x v="1"/>
    <s v="Life"/>
    <x v="1"/>
    <x v="393"/>
    <n v="112071.79"/>
    <n v="23"/>
    <d v="2025-02-14T00:00:00"/>
    <n v="0"/>
    <x v="393"/>
  </r>
  <r>
    <s v="POL100394"/>
    <s v="Kristina Nichols"/>
    <x v="27"/>
    <x v="0"/>
    <s v="Life"/>
    <x v="1"/>
    <x v="394"/>
    <n v="846276.01"/>
    <n v="17"/>
    <d v="2018-06-20T00:00:00"/>
    <n v="0"/>
    <x v="394"/>
  </r>
  <r>
    <s v="POL100395"/>
    <s v="Jeffrey Gutierrez"/>
    <x v="10"/>
    <x v="1"/>
    <s v="Health"/>
    <x v="0"/>
    <x v="395"/>
    <n v="241826.92"/>
    <n v="7"/>
    <d v="2016-08-13T00:00:00"/>
    <n v="2563.96"/>
    <x v="395"/>
  </r>
  <r>
    <s v="POL100396"/>
    <s v="Maria Lewis"/>
    <x v="2"/>
    <x v="0"/>
    <s v="Disability"/>
    <x v="1"/>
    <x v="396"/>
    <n v="339613.65"/>
    <n v="29"/>
    <d v="2015-09-23T00:00:00"/>
    <n v="333.5"/>
    <x v="396"/>
  </r>
  <r>
    <s v="POL100397"/>
    <s v="Paul Johnson"/>
    <x v="48"/>
    <x v="1"/>
    <s v="Disability"/>
    <x v="0"/>
    <x v="397"/>
    <n v="964687.6"/>
    <n v="26"/>
    <d v="2017-03-02T00:00:00"/>
    <n v="2327.62"/>
    <x v="397"/>
  </r>
  <r>
    <s v="POL100398"/>
    <s v="Mrs. Leah Miller DDS"/>
    <x v="2"/>
    <x v="0"/>
    <s v="Home"/>
    <x v="1"/>
    <x v="398"/>
    <n v="262203.68"/>
    <n v="15"/>
    <d v="2015-07-31T00:00:00"/>
    <n v="164.12"/>
    <x v="398"/>
  </r>
  <r>
    <s v="POL100399"/>
    <s v="Scott Grimes"/>
    <x v="8"/>
    <x v="0"/>
    <s v="Health"/>
    <x v="1"/>
    <x v="399"/>
    <n v="459831.06"/>
    <n v="26"/>
    <d v="2018-09-14T00:00:00"/>
    <n v="860.38"/>
    <x v="399"/>
  </r>
  <r>
    <s v="POL100400"/>
    <s v="Taylor Stone"/>
    <x v="16"/>
    <x v="1"/>
    <s v="Health"/>
    <x v="1"/>
    <x v="400"/>
    <n v="110246.5"/>
    <n v="10"/>
    <d v="2024-07-30T00:00:00"/>
    <n v="591.82000000000005"/>
    <x v="400"/>
  </r>
  <r>
    <s v="POL100401"/>
    <s v="Kurt Conner"/>
    <x v="51"/>
    <x v="0"/>
    <s v="Disability"/>
    <x v="1"/>
    <x v="401"/>
    <n v="54820.19"/>
    <n v="11"/>
    <d v="2018-01-25T00:00:00"/>
    <n v="1108.6199999999999"/>
    <x v="401"/>
  </r>
  <r>
    <s v="POL100402"/>
    <s v="Cathy Harper"/>
    <x v="45"/>
    <x v="0"/>
    <s v="Health"/>
    <x v="1"/>
    <x v="402"/>
    <n v="149658.03"/>
    <n v="9"/>
    <d v="2022-03-27T00:00:00"/>
    <n v="1373.9"/>
    <x v="402"/>
  </r>
  <r>
    <s v="POL100403"/>
    <s v="Shannon Phillips"/>
    <x v="57"/>
    <x v="1"/>
    <s v="Health"/>
    <x v="1"/>
    <x v="403"/>
    <n v="346560.76"/>
    <n v="20"/>
    <d v="2017-10-05T00:00:00"/>
    <n v="1452.44"/>
    <x v="403"/>
  </r>
  <r>
    <s v="POL100404"/>
    <s v="Amanda Rodriguez"/>
    <x v="29"/>
    <x v="0"/>
    <s v="Auto"/>
    <x v="1"/>
    <x v="404"/>
    <n v="942352.59"/>
    <n v="9"/>
    <d v="2022-06-30T00:00:00"/>
    <n v="2356.75"/>
    <x v="404"/>
  </r>
  <r>
    <s v="POL100405"/>
    <s v="Stephanie Long"/>
    <x v="52"/>
    <x v="0"/>
    <s v="Home"/>
    <x v="1"/>
    <x v="405"/>
    <n v="32013.279999999999"/>
    <n v="23"/>
    <d v="2022-08-27T00:00:00"/>
    <n v="1647.54"/>
    <x v="405"/>
  </r>
  <r>
    <s v="POL100406"/>
    <s v="Jennifer Cook"/>
    <x v="52"/>
    <x v="0"/>
    <s v="Home"/>
    <x v="0"/>
    <x v="406"/>
    <n v="910162.37"/>
    <n v="28"/>
    <d v="2020-09-12T00:00:00"/>
    <n v="2545.94"/>
    <x v="406"/>
  </r>
  <r>
    <s v="POL100407"/>
    <s v="Susan Frey"/>
    <x v="44"/>
    <x v="1"/>
    <s v="Disability"/>
    <x v="1"/>
    <x v="407"/>
    <n v="345340.74"/>
    <n v="10"/>
    <d v="2015-06-30T00:00:00"/>
    <n v="1797.59"/>
    <x v="407"/>
  </r>
  <r>
    <s v="POL100408"/>
    <s v="Sylvia Lopez"/>
    <x v="51"/>
    <x v="0"/>
    <s v="Auto"/>
    <x v="1"/>
    <x v="408"/>
    <n v="831074.87"/>
    <n v="20"/>
    <d v="2024-12-13T00:00:00"/>
    <n v="39.74"/>
    <x v="408"/>
  </r>
  <r>
    <s v="POL100409"/>
    <s v="Dale Simmons"/>
    <x v="11"/>
    <x v="0"/>
    <s v="Home"/>
    <x v="0"/>
    <x v="409"/>
    <n v="349268.88"/>
    <n v="22"/>
    <d v="2021-08-12T00:00:00"/>
    <n v="599.9"/>
    <x v="409"/>
  </r>
  <r>
    <s v="POL100410"/>
    <s v="Debbie Stevens"/>
    <x v="42"/>
    <x v="1"/>
    <s v="Auto"/>
    <x v="0"/>
    <x v="410"/>
    <n v="29311.71"/>
    <n v="8"/>
    <d v="2021-12-01T00:00:00"/>
    <n v="2639.84"/>
    <x v="410"/>
  </r>
  <r>
    <s v="POL100411"/>
    <s v="Stacy Buck"/>
    <x v="17"/>
    <x v="1"/>
    <s v="Disability"/>
    <x v="1"/>
    <x v="411"/>
    <n v="688498"/>
    <n v="5"/>
    <d v="2017-11-25T00:00:00"/>
    <n v="214.79"/>
    <x v="411"/>
  </r>
  <r>
    <s v="POL100412"/>
    <s v="Ruth Brown"/>
    <x v="40"/>
    <x v="0"/>
    <s v="Auto"/>
    <x v="0"/>
    <x v="412"/>
    <n v="896924.38"/>
    <n v="28"/>
    <d v="2015-05-06T00:00:00"/>
    <n v="1089.08"/>
    <x v="412"/>
  </r>
  <r>
    <s v="POL100413"/>
    <s v="Jason Harris"/>
    <x v="18"/>
    <x v="1"/>
    <s v="Auto"/>
    <x v="0"/>
    <x v="413"/>
    <n v="800156.88"/>
    <n v="14"/>
    <d v="2023-08-17T00:00:00"/>
    <n v="940.62"/>
    <x v="413"/>
  </r>
  <r>
    <s v="POL100414"/>
    <s v="Christopher Lindsey"/>
    <x v="56"/>
    <x v="0"/>
    <s v="Life"/>
    <x v="0"/>
    <x v="414"/>
    <n v="548978.73"/>
    <n v="21"/>
    <d v="2016-12-29T00:00:00"/>
    <n v="0"/>
    <x v="414"/>
  </r>
  <r>
    <s v="POL100415"/>
    <s v="Mitchell Sandoval"/>
    <x v="25"/>
    <x v="0"/>
    <s v="Life"/>
    <x v="0"/>
    <x v="415"/>
    <n v="709164.79"/>
    <n v="22"/>
    <d v="2019-10-29T00:00:00"/>
    <n v="0"/>
    <x v="415"/>
  </r>
  <r>
    <s v="POL100416"/>
    <s v="Kimberly Smith"/>
    <x v="28"/>
    <x v="1"/>
    <s v="Health"/>
    <x v="0"/>
    <x v="416"/>
    <n v="841738.64"/>
    <n v="11"/>
    <d v="2022-09-04T00:00:00"/>
    <n v="1256.97"/>
    <x v="416"/>
  </r>
  <r>
    <s v="POL100417"/>
    <s v="Erin Cooper"/>
    <x v="0"/>
    <x v="0"/>
    <s v="Home"/>
    <x v="0"/>
    <x v="417"/>
    <n v="176330.12"/>
    <n v="7"/>
    <d v="2024-02-15T00:00:00"/>
    <n v="2136.7600000000002"/>
    <x v="417"/>
  </r>
  <r>
    <s v="POL100418"/>
    <s v="Brent Miller"/>
    <x v="60"/>
    <x v="1"/>
    <s v="Disability"/>
    <x v="0"/>
    <x v="418"/>
    <n v="156446.88"/>
    <n v="26"/>
    <d v="2019-07-02T00:00:00"/>
    <n v="2157.5500000000002"/>
    <x v="418"/>
  </r>
  <r>
    <s v="POL100419"/>
    <s v="Diane Newman"/>
    <x v="8"/>
    <x v="1"/>
    <s v="Disability"/>
    <x v="0"/>
    <x v="419"/>
    <n v="373572.69"/>
    <n v="21"/>
    <d v="2020-08-05T00:00:00"/>
    <n v="719.02"/>
    <x v="419"/>
  </r>
  <r>
    <s v="POL100420"/>
    <s v="Pamela Woods"/>
    <x v="60"/>
    <x v="0"/>
    <s v="Disability"/>
    <x v="0"/>
    <x v="420"/>
    <n v="422042.62"/>
    <n v="6"/>
    <d v="2017-03-05T00:00:00"/>
    <n v="500.28"/>
    <x v="420"/>
  </r>
  <r>
    <s v="POL100421"/>
    <s v="Michael Boyd"/>
    <x v="56"/>
    <x v="1"/>
    <s v="Disability"/>
    <x v="0"/>
    <x v="421"/>
    <n v="908598.07"/>
    <n v="17"/>
    <d v="2020-12-31T00:00:00"/>
    <n v="1690.86"/>
    <x v="421"/>
  </r>
  <r>
    <s v="POL100422"/>
    <s v="Michael Moore"/>
    <x v="3"/>
    <x v="0"/>
    <s v="Home"/>
    <x v="1"/>
    <x v="422"/>
    <n v="120397.67"/>
    <n v="14"/>
    <d v="2024-07-09T00:00:00"/>
    <n v="2002.31"/>
    <x v="422"/>
  </r>
  <r>
    <s v="POL100423"/>
    <s v="Katie Hayes"/>
    <x v="14"/>
    <x v="1"/>
    <s v="Disability"/>
    <x v="0"/>
    <x v="423"/>
    <n v="791545.63"/>
    <n v="10"/>
    <d v="2020-11-11T00:00:00"/>
    <n v="2318.86"/>
    <x v="423"/>
  </r>
  <r>
    <s v="POL100424"/>
    <s v="Evelyn Robinson"/>
    <x v="39"/>
    <x v="1"/>
    <s v="Life"/>
    <x v="1"/>
    <x v="424"/>
    <n v="893275.82"/>
    <n v="16"/>
    <d v="2019-02-11T00:00:00"/>
    <n v="0"/>
    <x v="424"/>
  </r>
  <r>
    <s v="POL100425"/>
    <s v="Luis Smith"/>
    <x v="19"/>
    <x v="1"/>
    <s v="Health"/>
    <x v="0"/>
    <x v="425"/>
    <n v="875888.63"/>
    <n v="5"/>
    <d v="2023-12-27T00:00:00"/>
    <n v="2057.09"/>
    <x v="425"/>
  </r>
  <r>
    <s v="POL100426"/>
    <s v="Vanessa Elliott"/>
    <x v="11"/>
    <x v="0"/>
    <s v="Health"/>
    <x v="1"/>
    <x v="426"/>
    <n v="799595.22"/>
    <n v="6"/>
    <d v="2016-05-06T00:00:00"/>
    <n v="451.11"/>
    <x v="426"/>
  </r>
  <r>
    <s v="POL100427"/>
    <s v="Spencer Kim"/>
    <x v="11"/>
    <x v="1"/>
    <s v="Auto"/>
    <x v="0"/>
    <x v="427"/>
    <n v="922941.04"/>
    <n v="26"/>
    <d v="2018-04-17T00:00:00"/>
    <n v="1098.82"/>
    <x v="427"/>
  </r>
  <r>
    <s v="POL100428"/>
    <s v="Anna Munoz"/>
    <x v="22"/>
    <x v="1"/>
    <s v="Auto"/>
    <x v="0"/>
    <x v="428"/>
    <n v="367684.72"/>
    <n v="6"/>
    <d v="2023-11-19T00:00:00"/>
    <n v="189.41"/>
    <x v="428"/>
  </r>
  <r>
    <s v="POL100429"/>
    <s v="Kayla Carlson"/>
    <x v="16"/>
    <x v="0"/>
    <s v="Life"/>
    <x v="0"/>
    <x v="429"/>
    <n v="417177.92"/>
    <n v="11"/>
    <d v="2023-08-10T00:00:00"/>
    <n v="0"/>
    <x v="429"/>
  </r>
  <r>
    <s v="POL100430"/>
    <s v="Eric Salazar"/>
    <x v="41"/>
    <x v="1"/>
    <s v="Disability"/>
    <x v="0"/>
    <x v="430"/>
    <n v="290271.73"/>
    <n v="12"/>
    <d v="2020-08-09T00:00:00"/>
    <n v="491.78"/>
    <x v="430"/>
  </r>
  <r>
    <s v="POL100431"/>
    <s v="Benjamin Walker"/>
    <x v="9"/>
    <x v="0"/>
    <s v="Disability"/>
    <x v="0"/>
    <x v="431"/>
    <n v="444742.05"/>
    <n v="11"/>
    <d v="2023-11-24T00:00:00"/>
    <n v="359.78"/>
    <x v="431"/>
  </r>
  <r>
    <s v="POL100432"/>
    <s v="Samuel Duarte Jr."/>
    <x v="46"/>
    <x v="0"/>
    <s v="Auto"/>
    <x v="1"/>
    <x v="432"/>
    <n v="905718.81"/>
    <n v="10"/>
    <d v="2023-09-24T00:00:00"/>
    <n v="1972.7"/>
    <x v="432"/>
  </r>
  <r>
    <s v="POL100433"/>
    <s v="Lisa Olson"/>
    <x v="24"/>
    <x v="1"/>
    <s v="Health"/>
    <x v="1"/>
    <x v="433"/>
    <n v="596673.92000000004"/>
    <n v="5"/>
    <d v="2020-07-24T00:00:00"/>
    <n v="1893.26"/>
    <x v="433"/>
  </r>
  <r>
    <s v="POL100434"/>
    <s v="Kenneth Haas"/>
    <x v="15"/>
    <x v="0"/>
    <s v="Auto"/>
    <x v="0"/>
    <x v="434"/>
    <n v="988275.8"/>
    <n v="14"/>
    <d v="2019-11-02T00:00:00"/>
    <n v="2224.75"/>
    <x v="434"/>
  </r>
  <r>
    <s v="POL100435"/>
    <s v="Gabriel Moore"/>
    <x v="59"/>
    <x v="0"/>
    <s v="Home"/>
    <x v="1"/>
    <x v="435"/>
    <n v="689795.24"/>
    <n v="15"/>
    <d v="2020-06-16T00:00:00"/>
    <n v="1825.14"/>
    <x v="435"/>
  </r>
  <r>
    <s v="POL100436"/>
    <s v="Chad Cruz"/>
    <x v="35"/>
    <x v="0"/>
    <s v="Health"/>
    <x v="0"/>
    <x v="436"/>
    <n v="886773.13"/>
    <n v="17"/>
    <d v="2018-01-14T00:00:00"/>
    <n v="2478.71"/>
    <x v="436"/>
  </r>
  <r>
    <s v="POL100437"/>
    <s v="Ronald Montoya"/>
    <x v="35"/>
    <x v="1"/>
    <s v="Home"/>
    <x v="0"/>
    <x v="437"/>
    <n v="334062.69"/>
    <n v="21"/>
    <d v="2017-10-05T00:00:00"/>
    <n v="2167.46"/>
    <x v="437"/>
  </r>
  <r>
    <s v="POL100438"/>
    <s v="Alejandro Harrington"/>
    <x v="53"/>
    <x v="0"/>
    <s v="Disability"/>
    <x v="0"/>
    <x v="438"/>
    <n v="486229.3"/>
    <n v="26"/>
    <d v="2016-10-30T00:00:00"/>
    <n v="1862.92"/>
    <x v="438"/>
  </r>
  <r>
    <s v="POL100439"/>
    <s v="Christopher Perez"/>
    <x v="51"/>
    <x v="0"/>
    <s v="Health"/>
    <x v="0"/>
    <x v="439"/>
    <n v="525589.21"/>
    <n v="12"/>
    <d v="2019-11-17T00:00:00"/>
    <n v="80.16"/>
    <x v="439"/>
  </r>
  <r>
    <s v="POL100440"/>
    <s v="Rhonda Phillips"/>
    <x v="16"/>
    <x v="1"/>
    <s v="Disability"/>
    <x v="0"/>
    <x v="440"/>
    <n v="693375.66"/>
    <n v="18"/>
    <d v="2021-09-03T00:00:00"/>
    <n v="2622.81"/>
    <x v="440"/>
  </r>
  <r>
    <s v="POL100441"/>
    <s v="Fred Stein"/>
    <x v="7"/>
    <x v="0"/>
    <s v="Health"/>
    <x v="0"/>
    <x v="441"/>
    <n v="522598.87"/>
    <n v="17"/>
    <d v="2020-04-20T00:00:00"/>
    <n v="1504.04"/>
    <x v="441"/>
  </r>
  <r>
    <s v="POL100442"/>
    <s v="Michael Gonzalez"/>
    <x v="34"/>
    <x v="1"/>
    <s v="Health"/>
    <x v="0"/>
    <x v="442"/>
    <n v="333053.95"/>
    <n v="18"/>
    <d v="2023-10-12T00:00:00"/>
    <n v="1563.22"/>
    <x v="442"/>
  </r>
  <r>
    <s v="POL100443"/>
    <s v="Joe Wade"/>
    <x v="52"/>
    <x v="0"/>
    <s v="Life"/>
    <x v="1"/>
    <x v="443"/>
    <n v="311614.93"/>
    <n v="24"/>
    <d v="2020-07-20T00:00:00"/>
    <n v="0"/>
    <x v="443"/>
  </r>
  <r>
    <s v="POL100444"/>
    <s v="Michael Hoffman"/>
    <x v="51"/>
    <x v="0"/>
    <s v="Disability"/>
    <x v="1"/>
    <x v="444"/>
    <n v="25617.66"/>
    <n v="16"/>
    <d v="2023-06-05T00:00:00"/>
    <n v="1245.1400000000001"/>
    <x v="444"/>
  </r>
  <r>
    <s v="POL100445"/>
    <s v="Candice Wood"/>
    <x v="39"/>
    <x v="2"/>
    <s v="Disability"/>
    <x v="0"/>
    <x v="445"/>
    <n v="445329.68"/>
    <n v="13"/>
    <d v="2019-05-28T00:00:00"/>
    <n v="2438.02"/>
    <x v="445"/>
  </r>
  <r>
    <s v="POL100446"/>
    <s v="Michelle Parker"/>
    <x v="47"/>
    <x v="1"/>
    <s v="Home"/>
    <x v="0"/>
    <x v="446"/>
    <n v="691767.97"/>
    <n v="16"/>
    <d v="2023-09-09T00:00:00"/>
    <n v="1412.66"/>
    <x v="446"/>
  </r>
  <r>
    <s v="POL100447"/>
    <s v="Elizabeth Anderson"/>
    <x v="43"/>
    <x v="1"/>
    <s v="Auto"/>
    <x v="0"/>
    <x v="447"/>
    <n v="336641.17"/>
    <n v="14"/>
    <d v="2016-03-22T00:00:00"/>
    <n v="1119.21"/>
    <x v="447"/>
  </r>
  <r>
    <s v="POL100448"/>
    <s v="Michael Green"/>
    <x v="26"/>
    <x v="1"/>
    <s v="Disability"/>
    <x v="0"/>
    <x v="448"/>
    <n v="955300.86"/>
    <n v="19"/>
    <d v="2018-01-09T00:00:00"/>
    <n v="1347.23"/>
    <x v="448"/>
  </r>
  <r>
    <s v="POL100449"/>
    <s v="Michael Hughes"/>
    <x v="50"/>
    <x v="0"/>
    <s v="Health"/>
    <x v="0"/>
    <x v="449"/>
    <n v="585568.55000000005"/>
    <n v="26"/>
    <d v="2015-08-01T00:00:00"/>
    <n v="555.17999999999995"/>
    <x v="449"/>
  </r>
  <r>
    <s v="POL100450"/>
    <s v="Chad Floyd"/>
    <x v="28"/>
    <x v="1"/>
    <s v="Disability"/>
    <x v="0"/>
    <x v="450"/>
    <n v="294785.36"/>
    <n v="7"/>
    <d v="2020-10-13T00:00:00"/>
    <n v="2566.85"/>
    <x v="450"/>
  </r>
  <r>
    <s v="POL100451"/>
    <s v="Kenneth Lee"/>
    <x v="61"/>
    <x v="1"/>
    <s v="Health"/>
    <x v="1"/>
    <x v="451"/>
    <n v="752660.39"/>
    <n v="8"/>
    <d v="2023-02-11T00:00:00"/>
    <n v="2183.1799999999998"/>
    <x v="451"/>
  </r>
  <r>
    <s v="POL100452"/>
    <s v="Hailey Jensen"/>
    <x v="40"/>
    <x v="1"/>
    <s v="Health"/>
    <x v="0"/>
    <x v="452"/>
    <n v="660348.05000000005"/>
    <n v="7"/>
    <d v="2019-08-13T00:00:00"/>
    <n v="1480.02"/>
    <x v="452"/>
  </r>
  <r>
    <s v="POL100453"/>
    <s v="Adam Johnson"/>
    <x v="37"/>
    <x v="0"/>
    <s v="Health"/>
    <x v="0"/>
    <x v="453"/>
    <n v="325247.78999999998"/>
    <n v="5"/>
    <d v="2021-08-20T00:00:00"/>
    <n v="212.52"/>
    <x v="453"/>
  </r>
  <r>
    <s v="POL100454"/>
    <s v="Christopher Hubbard"/>
    <x v="47"/>
    <x v="1"/>
    <s v="Auto"/>
    <x v="0"/>
    <x v="454"/>
    <n v="816630.76"/>
    <n v="14"/>
    <d v="2023-10-29T00:00:00"/>
    <n v="331.85"/>
    <x v="454"/>
  </r>
  <r>
    <s v="POL100455"/>
    <s v="Bethany Johnson"/>
    <x v="31"/>
    <x v="0"/>
    <s v="Home"/>
    <x v="0"/>
    <x v="455"/>
    <n v="757500.73"/>
    <n v="21"/>
    <d v="2018-11-02T00:00:00"/>
    <n v="2299.04"/>
    <x v="455"/>
  </r>
  <r>
    <s v="POL100456"/>
    <s v="Kimberly Ramos"/>
    <x v="43"/>
    <x v="0"/>
    <s v="Life"/>
    <x v="1"/>
    <x v="456"/>
    <n v="155676.84"/>
    <n v="21"/>
    <d v="2016-01-04T00:00:00"/>
    <n v="0"/>
    <x v="456"/>
  </r>
  <r>
    <s v="POL100457"/>
    <s v="Stephen Fry"/>
    <x v="2"/>
    <x v="1"/>
    <s v="Disability"/>
    <x v="1"/>
    <x v="457"/>
    <n v="870948.27"/>
    <n v="26"/>
    <d v="2021-05-03T00:00:00"/>
    <n v="2030.68"/>
    <x v="457"/>
  </r>
  <r>
    <s v="POL100458"/>
    <s v="Cynthia Fox"/>
    <x v="7"/>
    <x v="0"/>
    <s v="Auto"/>
    <x v="0"/>
    <x v="458"/>
    <n v="194548.87"/>
    <n v="22"/>
    <d v="2025-02-15T00:00:00"/>
    <n v="1626.47"/>
    <x v="458"/>
  </r>
  <r>
    <s v="POL100459"/>
    <s v="Sharon Serrano"/>
    <x v="27"/>
    <x v="1"/>
    <s v="Disability"/>
    <x v="0"/>
    <x v="459"/>
    <n v="315981.05"/>
    <n v="19"/>
    <d v="2015-04-23T00:00:00"/>
    <n v="205.56"/>
    <x v="459"/>
  </r>
  <r>
    <s v="POL100460"/>
    <s v="Roger Harris"/>
    <x v="42"/>
    <x v="1"/>
    <s v="Disability"/>
    <x v="1"/>
    <x v="460"/>
    <n v="105612.97"/>
    <n v="16"/>
    <d v="2022-02-24T00:00:00"/>
    <n v="294.98"/>
    <x v="46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1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  <r>
    <x v="20"/>
    <x v="20"/>
  </r>
  <r>
    <x v="21"/>
    <x v="21"/>
  </r>
  <r>
    <x v="22"/>
    <x v="22"/>
  </r>
  <r>
    <x v="23"/>
    <x v="23"/>
  </r>
  <r>
    <x v="24"/>
    <x v="24"/>
  </r>
  <r>
    <x v="25"/>
    <x v="25"/>
  </r>
  <r>
    <x v="26"/>
    <x v="26"/>
  </r>
  <r>
    <x v="27"/>
    <x v="27"/>
  </r>
  <r>
    <x v="28"/>
    <x v="28"/>
  </r>
  <r>
    <x v="29"/>
    <x v="29"/>
  </r>
  <r>
    <x v="30"/>
    <x v="30"/>
  </r>
  <r>
    <x v="31"/>
    <x v="31"/>
  </r>
  <r>
    <x v="32"/>
    <x v="32"/>
  </r>
  <r>
    <x v="33"/>
    <x v="33"/>
  </r>
  <r>
    <x v="34"/>
    <x v="34"/>
  </r>
  <r>
    <x v="35"/>
    <x v="35"/>
  </r>
  <r>
    <x v="36"/>
    <x v="36"/>
  </r>
  <r>
    <x v="37"/>
    <x v="37"/>
  </r>
  <r>
    <x v="38"/>
    <x v="38"/>
  </r>
  <r>
    <x v="39"/>
    <x v="39"/>
  </r>
  <r>
    <x v="40"/>
    <x v="40"/>
  </r>
  <r>
    <x v="41"/>
    <x v="41"/>
  </r>
  <r>
    <x v="42"/>
    <x v="42"/>
  </r>
  <r>
    <x v="43"/>
    <x v="43"/>
  </r>
  <r>
    <x v="44"/>
    <x v="44"/>
  </r>
  <r>
    <x v="45"/>
    <x v="45"/>
  </r>
  <r>
    <x v="46"/>
    <x v="46"/>
  </r>
  <r>
    <x v="47"/>
    <x v="47"/>
  </r>
  <r>
    <x v="48"/>
    <x v="48"/>
  </r>
  <r>
    <x v="49"/>
    <x v="49"/>
  </r>
  <r>
    <x v="50"/>
    <x v="50"/>
  </r>
  <r>
    <x v="51"/>
    <x v="51"/>
  </r>
  <r>
    <x v="52"/>
    <x v="52"/>
  </r>
  <r>
    <x v="53"/>
    <x v="53"/>
  </r>
  <r>
    <x v="54"/>
    <x v="54"/>
  </r>
  <r>
    <x v="55"/>
    <x v="55"/>
  </r>
  <r>
    <x v="56"/>
    <x v="56"/>
  </r>
  <r>
    <x v="57"/>
    <x v="57"/>
  </r>
  <r>
    <x v="58"/>
    <x v="58"/>
  </r>
  <r>
    <x v="59"/>
    <x v="59"/>
  </r>
  <r>
    <x v="60"/>
    <x v="60"/>
  </r>
  <r>
    <x v="61"/>
    <x v="61"/>
  </r>
  <r>
    <x v="62"/>
    <x v="62"/>
  </r>
  <r>
    <x v="63"/>
    <x v="63"/>
  </r>
  <r>
    <x v="64"/>
    <x v="64"/>
  </r>
  <r>
    <x v="65"/>
    <x v="65"/>
  </r>
  <r>
    <x v="66"/>
    <x v="66"/>
  </r>
  <r>
    <x v="67"/>
    <x v="67"/>
  </r>
  <r>
    <x v="68"/>
    <x v="68"/>
  </r>
  <r>
    <x v="69"/>
    <x v="69"/>
  </r>
  <r>
    <x v="70"/>
    <x v="70"/>
  </r>
  <r>
    <x v="71"/>
    <x v="71"/>
  </r>
  <r>
    <x v="72"/>
    <x v="72"/>
  </r>
  <r>
    <x v="73"/>
    <x v="73"/>
  </r>
  <r>
    <x v="74"/>
    <x v="74"/>
  </r>
  <r>
    <x v="75"/>
    <x v="75"/>
  </r>
  <r>
    <x v="76"/>
    <x v="76"/>
  </r>
  <r>
    <x v="77"/>
    <x v="77"/>
  </r>
  <r>
    <x v="78"/>
    <x v="78"/>
  </r>
  <r>
    <x v="79"/>
    <x v="79"/>
  </r>
  <r>
    <x v="80"/>
    <x v="80"/>
  </r>
  <r>
    <x v="81"/>
    <x v="81"/>
  </r>
  <r>
    <x v="82"/>
    <x v="82"/>
  </r>
  <r>
    <x v="83"/>
    <x v="83"/>
  </r>
  <r>
    <x v="84"/>
    <x v="84"/>
  </r>
  <r>
    <x v="85"/>
    <x v="85"/>
  </r>
  <r>
    <x v="86"/>
    <x v="86"/>
  </r>
  <r>
    <x v="87"/>
    <x v="87"/>
  </r>
  <r>
    <x v="88"/>
    <x v="88"/>
  </r>
  <r>
    <x v="89"/>
    <x v="89"/>
  </r>
  <r>
    <x v="90"/>
    <x v="90"/>
  </r>
  <r>
    <x v="91"/>
    <x v="91"/>
  </r>
  <r>
    <x v="92"/>
    <x v="92"/>
  </r>
  <r>
    <x v="93"/>
    <x v="93"/>
  </r>
  <r>
    <x v="94"/>
    <x v="94"/>
  </r>
  <r>
    <x v="95"/>
    <x v="95"/>
  </r>
  <r>
    <x v="96"/>
    <x v="96"/>
  </r>
  <r>
    <x v="97"/>
    <x v="97"/>
  </r>
  <r>
    <x v="98"/>
    <x v="98"/>
  </r>
  <r>
    <x v="99"/>
    <x v="99"/>
  </r>
  <r>
    <x v="100"/>
    <x v="100"/>
  </r>
  <r>
    <x v="101"/>
    <x v="101"/>
  </r>
  <r>
    <x v="102"/>
    <x v="102"/>
  </r>
  <r>
    <x v="103"/>
    <x v="103"/>
  </r>
  <r>
    <x v="104"/>
    <x v="104"/>
  </r>
  <r>
    <x v="105"/>
    <x v="105"/>
  </r>
  <r>
    <x v="106"/>
    <x v="106"/>
  </r>
  <r>
    <x v="107"/>
    <x v="107"/>
  </r>
  <r>
    <x v="108"/>
    <x v="108"/>
  </r>
  <r>
    <x v="109"/>
    <x v="109"/>
  </r>
  <r>
    <x v="110"/>
    <x v="110"/>
  </r>
  <r>
    <x v="111"/>
    <x v="111"/>
  </r>
  <r>
    <x v="112"/>
    <x v="112"/>
  </r>
  <r>
    <x v="113"/>
    <x v="113"/>
  </r>
  <r>
    <x v="114"/>
    <x v="114"/>
  </r>
  <r>
    <x v="115"/>
    <x v="115"/>
  </r>
  <r>
    <x v="116"/>
    <x v="116"/>
  </r>
  <r>
    <x v="117"/>
    <x v="117"/>
  </r>
  <r>
    <x v="118"/>
    <x v="118"/>
  </r>
  <r>
    <x v="119"/>
    <x v="119"/>
  </r>
  <r>
    <x v="120"/>
    <x v="120"/>
  </r>
  <r>
    <x v="121"/>
    <x v="121"/>
  </r>
  <r>
    <x v="122"/>
    <x v="122"/>
  </r>
  <r>
    <x v="123"/>
    <x v="123"/>
  </r>
  <r>
    <x v="124"/>
    <x v="124"/>
  </r>
  <r>
    <x v="125"/>
    <x v="125"/>
  </r>
  <r>
    <x v="126"/>
    <x v="126"/>
  </r>
  <r>
    <x v="127"/>
    <x v="127"/>
  </r>
  <r>
    <x v="128"/>
    <x v="128"/>
  </r>
  <r>
    <x v="129"/>
    <x v="129"/>
  </r>
  <r>
    <x v="130"/>
    <x v="130"/>
  </r>
  <r>
    <x v="131"/>
    <x v="131"/>
  </r>
  <r>
    <x v="132"/>
    <x v="132"/>
  </r>
  <r>
    <x v="133"/>
    <x v="133"/>
  </r>
  <r>
    <x v="134"/>
    <x v="134"/>
  </r>
  <r>
    <x v="135"/>
    <x v="135"/>
  </r>
  <r>
    <x v="136"/>
    <x v="136"/>
  </r>
  <r>
    <x v="137"/>
    <x v="137"/>
  </r>
  <r>
    <x v="138"/>
    <x v="138"/>
  </r>
  <r>
    <x v="139"/>
    <x v="139"/>
  </r>
  <r>
    <x v="140"/>
    <x v="140"/>
  </r>
  <r>
    <x v="141"/>
    <x v="141"/>
  </r>
  <r>
    <x v="142"/>
    <x v="142"/>
  </r>
  <r>
    <x v="143"/>
    <x v="143"/>
  </r>
  <r>
    <x v="144"/>
    <x v="144"/>
  </r>
  <r>
    <x v="145"/>
    <x v="145"/>
  </r>
  <r>
    <x v="146"/>
    <x v="146"/>
  </r>
  <r>
    <x v="147"/>
    <x v="147"/>
  </r>
  <r>
    <x v="148"/>
    <x v="148"/>
  </r>
  <r>
    <x v="149"/>
    <x v="149"/>
  </r>
  <r>
    <x v="150"/>
    <x v="150"/>
  </r>
  <r>
    <x v="151"/>
    <x v="151"/>
  </r>
  <r>
    <x v="152"/>
    <x v="152"/>
  </r>
  <r>
    <x v="153"/>
    <x v="153"/>
  </r>
  <r>
    <x v="154"/>
    <x v="154"/>
  </r>
  <r>
    <x v="155"/>
    <x v="155"/>
  </r>
  <r>
    <x v="156"/>
    <x v="156"/>
  </r>
  <r>
    <x v="157"/>
    <x v="157"/>
  </r>
  <r>
    <x v="158"/>
    <x v="158"/>
  </r>
  <r>
    <x v="159"/>
    <x v="159"/>
  </r>
  <r>
    <x v="160"/>
    <x v="160"/>
  </r>
  <r>
    <x v="161"/>
    <x v="161"/>
  </r>
  <r>
    <x v="162"/>
    <x v="162"/>
  </r>
  <r>
    <x v="163"/>
    <x v="163"/>
  </r>
  <r>
    <x v="164"/>
    <x v="164"/>
  </r>
  <r>
    <x v="165"/>
    <x v="165"/>
  </r>
  <r>
    <x v="166"/>
    <x v="166"/>
  </r>
  <r>
    <x v="167"/>
    <x v="167"/>
  </r>
  <r>
    <x v="168"/>
    <x v="168"/>
  </r>
  <r>
    <x v="169"/>
    <x v="169"/>
  </r>
  <r>
    <x v="170"/>
    <x v="170"/>
  </r>
  <r>
    <x v="171"/>
    <x v="171"/>
  </r>
  <r>
    <x v="172"/>
    <x v="172"/>
  </r>
  <r>
    <x v="173"/>
    <x v="173"/>
  </r>
  <r>
    <x v="174"/>
    <x v="174"/>
  </r>
  <r>
    <x v="175"/>
    <x v="175"/>
  </r>
  <r>
    <x v="176"/>
    <x v="176"/>
  </r>
  <r>
    <x v="177"/>
    <x v="177"/>
  </r>
  <r>
    <x v="178"/>
    <x v="178"/>
  </r>
  <r>
    <x v="179"/>
    <x v="179"/>
  </r>
  <r>
    <x v="180"/>
    <x v="180"/>
  </r>
  <r>
    <x v="181"/>
    <x v="181"/>
  </r>
  <r>
    <x v="182"/>
    <x v="182"/>
  </r>
  <r>
    <x v="183"/>
    <x v="183"/>
  </r>
  <r>
    <x v="184"/>
    <x v="184"/>
  </r>
  <r>
    <x v="185"/>
    <x v="185"/>
  </r>
  <r>
    <x v="186"/>
    <x v="186"/>
  </r>
  <r>
    <x v="187"/>
    <x v="187"/>
  </r>
  <r>
    <x v="188"/>
    <x v="188"/>
  </r>
  <r>
    <x v="189"/>
    <x v="189"/>
  </r>
  <r>
    <x v="190"/>
    <x v="190"/>
  </r>
  <r>
    <x v="191"/>
    <x v="191"/>
  </r>
  <r>
    <x v="192"/>
    <x v="192"/>
  </r>
  <r>
    <x v="193"/>
    <x v="193"/>
  </r>
  <r>
    <x v="194"/>
    <x v="194"/>
  </r>
  <r>
    <x v="195"/>
    <x v="195"/>
  </r>
  <r>
    <x v="196"/>
    <x v="196"/>
  </r>
  <r>
    <x v="197"/>
    <x v="197"/>
  </r>
  <r>
    <x v="198"/>
    <x v="198"/>
  </r>
  <r>
    <x v="199"/>
    <x v="199"/>
  </r>
  <r>
    <x v="200"/>
    <x v="200"/>
  </r>
  <r>
    <x v="201"/>
    <x v="201"/>
  </r>
  <r>
    <x v="202"/>
    <x v="202"/>
  </r>
  <r>
    <x v="203"/>
    <x v="203"/>
  </r>
  <r>
    <x v="204"/>
    <x v="204"/>
  </r>
  <r>
    <x v="205"/>
    <x v="205"/>
  </r>
  <r>
    <x v="206"/>
    <x v="206"/>
  </r>
  <r>
    <x v="207"/>
    <x v="207"/>
  </r>
  <r>
    <x v="208"/>
    <x v="208"/>
  </r>
  <r>
    <x v="209"/>
    <x v="209"/>
  </r>
  <r>
    <x v="210"/>
    <x v="210"/>
  </r>
  <r>
    <x v="211"/>
    <x v="211"/>
  </r>
  <r>
    <x v="212"/>
    <x v="212"/>
  </r>
  <r>
    <x v="213"/>
    <x v="213"/>
  </r>
  <r>
    <x v="214"/>
    <x v="214"/>
  </r>
  <r>
    <x v="215"/>
    <x v="215"/>
  </r>
  <r>
    <x v="216"/>
    <x v="216"/>
  </r>
  <r>
    <x v="217"/>
    <x v="217"/>
  </r>
  <r>
    <x v="218"/>
    <x v="218"/>
  </r>
  <r>
    <x v="219"/>
    <x v="219"/>
  </r>
  <r>
    <x v="220"/>
    <x v="220"/>
  </r>
  <r>
    <x v="221"/>
    <x v="221"/>
  </r>
  <r>
    <x v="222"/>
    <x v="222"/>
  </r>
  <r>
    <x v="223"/>
    <x v="223"/>
  </r>
  <r>
    <x v="224"/>
    <x v="224"/>
  </r>
  <r>
    <x v="225"/>
    <x v="225"/>
  </r>
  <r>
    <x v="226"/>
    <x v="226"/>
  </r>
  <r>
    <x v="227"/>
    <x v="227"/>
  </r>
  <r>
    <x v="228"/>
    <x v="228"/>
  </r>
  <r>
    <x v="229"/>
    <x v="229"/>
  </r>
  <r>
    <x v="230"/>
    <x v="230"/>
  </r>
  <r>
    <x v="231"/>
    <x v="231"/>
  </r>
  <r>
    <x v="232"/>
    <x v="232"/>
  </r>
  <r>
    <x v="233"/>
    <x v="233"/>
  </r>
  <r>
    <x v="234"/>
    <x v="234"/>
  </r>
  <r>
    <x v="235"/>
    <x v="235"/>
  </r>
  <r>
    <x v="236"/>
    <x v="236"/>
  </r>
  <r>
    <x v="237"/>
    <x v="237"/>
  </r>
  <r>
    <x v="238"/>
    <x v="238"/>
  </r>
  <r>
    <x v="239"/>
    <x v="239"/>
  </r>
  <r>
    <x v="240"/>
    <x v="240"/>
  </r>
  <r>
    <x v="241"/>
    <x v="241"/>
  </r>
  <r>
    <x v="242"/>
    <x v="242"/>
  </r>
  <r>
    <x v="243"/>
    <x v="243"/>
  </r>
  <r>
    <x v="244"/>
    <x v="244"/>
  </r>
  <r>
    <x v="245"/>
    <x v="245"/>
  </r>
  <r>
    <x v="246"/>
    <x v="246"/>
  </r>
  <r>
    <x v="247"/>
    <x v="247"/>
  </r>
  <r>
    <x v="248"/>
    <x v="248"/>
  </r>
  <r>
    <x v="249"/>
    <x v="249"/>
  </r>
  <r>
    <x v="250"/>
    <x v="250"/>
  </r>
  <r>
    <x v="251"/>
    <x v="251"/>
  </r>
  <r>
    <x v="252"/>
    <x v="252"/>
  </r>
  <r>
    <x v="253"/>
    <x v="253"/>
  </r>
  <r>
    <x v="254"/>
    <x v="254"/>
  </r>
  <r>
    <x v="255"/>
    <x v="255"/>
  </r>
  <r>
    <x v="256"/>
    <x v="256"/>
  </r>
  <r>
    <x v="257"/>
    <x v="257"/>
  </r>
  <r>
    <x v="258"/>
    <x v="258"/>
  </r>
  <r>
    <x v="259"/>
    <x v="259"/>
  </r>
  <r>
    <x v="260"/>
    <x v="260"/>
  </r>
  <r>
    <x v="261"/>
    <x v="261"/>
  </r>
  <r>
    <x v="262"/>
    <x v="262"/>
  </r>
  <r>
    <x v="263"/>
    <x v="263"/>
  </r>
  <r>
    <x v="264"/>
    <x v="264"/>
  </r>
  <r>
    <x v="265"/>
    <x v="265"/>
  </r>
  <r>
    <x v="266"/>
    <x v="266"/>
  </r>
  <r>
    <x v="267"/>
    <x v="267"/>
  </r>
  <r>
    <x v="268"/>
    <x v="268"/>
  </r>
  <r>
    <x v="269"/>
    <x v="269"/>
  </r>
  <r>
    <x v="270"/>
    <x v="270"/>
  </r>
  <r>
    <x v="271"/>
    <x v="271"/>
  </r>
  <r>
    <x v="272"/>
    <x v="272"/>
  </r>
  <r>
    <x v="273"/>
    <x v="273"/>
  </r>
  <r>
    <x v="274"/>
    <x v="274"/>
  </r>
  <r>
    <x v="275"/>
    <x v="275"/>
  </r>
  <r>
    <x v="276"/>
    <x v="276"/>
  </r>
  <r>
    <x v="277"/>
    <x v="277"/>
  </r>
  <r>
    <x v="278"/>
    <x v="278"/>
  </r>
  <r>
    <x v="279"/>
    <x v="279"/>
  </r>
  <r>
    <x v="280"/>
    <x v="280"/>
  </r>
  <r>
    <x v="281"/>
    <x v="281"/>
  </r>
  <r>
    <x v="282"/>
    <x v="282"/>
  </r>
  <r>
    <x v="283"/>
    <x v="283"/>
  </r>
  <r>
    <x v="284"/>
    <x v="284"/>
  </r>
  <r>
    <x v="285"/>
    <x v="285"/>
  </r>
  <r>
    <x v="286"/>
    <x v="286"/>
  </r>
  <r>
    <x v="287"/>
    <x v="287"/>
  </r>
  <r>
    <x v="288"/>
    <x v="288"/>
  </r>
  <r>
    <x v="289"/>
    <x v="289"/>
  </r>
  <r>
    <x v="290"/>
    <x v="290"/>
  </r>
  <r>
    <x v="291"/>
    <x v="291"/>
  </r>
  <r>
    <x v="292"/>
    <x v="292"/>
  </r>
  <r>
    <x v="293"/>
    <x v="293"/>
  </r>
  <r>
    <x v="294"/>
    <x v="294"/>
  </r>
  <r>
    <x v="295"/>
    <x v="295"/>
  </r>
  <r>
    <x v="296"/>
    <x v="296"/>
  </r>
  <r>
    <x v="297"/>
    <x v="297"/>
  </r>
  <r>
    <x v="298"/>
    <x v="298"/>
  </r>
  <r>
    <x v="299"/>
    <x v="299"/>
  </r>
  <r>
    <x v="300"/>
    <x v="300"/>
  </r>
  <r>
    <x v="301"/>
    <x v="301"/>
  </r>
  <r>
    <x v="302"/>
    <x v="302"/>
  </r>
  <r>
    <x v="303"/>
    <x v="303"/>
  </r>
  <r>
    <x v="304"/>
    <x v="304"/>
  </r>
  <r>
    <x v="305"/>
    <x v="305"/>
  </r>
  <r>
    <x v="306"/>
    <x v="306"/>
  </r>
  <r>
    <x v="307"/>
    <x v="307"/>
  </r>
  <r>
    <x v="308"/>
    <x v="308"/>
  </r>
  <r>
    <x v="309"/>
    <x v="309"/>
  </r>
  <r>
    <x v="310"/>
    <x v="310"/>
  </r>
  <r>
    <x v="311"/>
    <x v="311"/>
  </r>
  <r>
    <x v="312"/>
    <x v="312"/>
  </r>
  <r>
    <x v="313"/>
    <x v="313"/>
  </r>
  <r>
    <x v="314"/>
    <x v="314"/>
  </r>
  <r>
    <x v="315"/>
    <x v="315"/>
  </r>
  <r>
    <x v="316"/>
    <x v="316"/>
  </r>
  <r>
    <x v="317"/>
    <x v="317"/>
  </r>
  <r>
    <x v="318"/>
    <x v="318"/>
  </r>
  <r>
    <x v="319"/>
    <x v="319"/>
  </r>
  <r>
    <x v="320"/>
    <x v="320"/>
  </r>
  <r>
    <x v="321"/>
    <x v="321"/>
  </r>
  <r>
    <x v="322"/>
    <x v="322"/>
  </r>
  <r>
    <x v="323"/>
    <x v="323"/>
  </r>
  <r>
    <x v="324"/>
    <x v="324"/>
  </r>
  <r>
    <x v="325"/>
    <x v="325"/>
  </r>
  <r>
    <x v="326"/>
    <x v="326"/>
  </r>
  <r>
    <x v="327"/>
    <x v="327"/>
  </r>
  <r>
    <x v="328"/>
    <x v="328"/>
  </r>
  <r>
    <x v="329"/>
    <x v="329"/>
  </r>
  <r>
    <x v="330"/>
    <x v="330"/>
  </r>
  <r>
    <x v="331"/>
    <x v="331"/>
  </r>
  <r>
    <x v="332"/>
    <x v="332"/>
  </r>
  <r>
    <x v="333"/>
    <x v="333"/>
  </r>
  <r>
    <x v="334"/>
    <x v="334"/>
  </r>
  <r>
    <x v="335"/>
    <x v="335"/>
  </r>
  <r>
    <x v="336"/>
    <x v="336"/>
  </r>
  <r>
    <x v="337"/>
    <x v="337"/>
  </r>
  <r>
    <x v="338"/>
    <x v="338"/>
  </r>
  <r>
    <x v="339"/>
    <x v="339"/>
  </r>
  <r>
    <x v="340"/>
    <x v="340"/>
  </r>
  <r>
    <x v="341"/>
    <x v="341"/>
  </r>
  <r>
    <x v="342"/>
    <x v="342"/>
  </r>
  <r>
    <x v="343"/>
    <x v="343"/>
  </r>
  <r>
    <x v="344"/>
    <x v="344"/>
  </r>
  <r>
    <x v="345"/>
    <x v="345"/>
  </r>
  <r>
    <x v="346"/>
    <x v="346"/>
  </r>
  <r>
    <x v="347"/>
    <x v="347"/>
  </r>
  <r>
    <x v="348"/>
    <x v="348"/>
  </r>
  <r>
    <x v="349"/>
    <x v="349"/>
  </r>
  <r>
    <x v="350"/>
    <x v="350"/>
  </r>
  <r>
    <x v="351"/>
    <x v="351"/>
  </r>
  <r>
    <x v="352"/>
    <x v="352"/>
  </r>
  <r>
    <x v="353"/>
    <x v="353"/>
  </r>
  <r>
    <x v="354"/>
    <x v="354"/>
  </r>
  <r>
    <x v="355"/>
    <x v="355"/>
  </r>
  <r>
    <x v="356"/>
    <x v="356"/>
  </r>
  <r>
    <x v="357"/>
    <x v="357"/>
  </r>
  <r>
    <x v="358"/>
    <x v="358"/>
  </r>
  <r>
    <x v="359"/>
    <x v="359"/>
  </r>
  <r>
    <x v="360"/>
    <x v="360"/>
  </r>
  <r>
    <x v="361"/>
    <x v="361"/>
  </r>
  <r>
    <x v="362"/>
    <x v="362"/>
  </r>
  <r>
    <x v="363"/>
    <x v="363"/>
  </r>
  <r>
    <x v="364"/>
    <x v="364"/>
  </r>
  <r>
    <x v="365"/>
    <x v="365"/>
  </r>
  <r>
    <x v="366"/>
    <x v="366"/>
  </r>
  <r>
    <x v="367"/>
    <x v="367"/>
  </r>
  <r>
    <x v="368"/>
    <x v="368"/>
  </r>
  <r>
    <x v="369"/>
    <x v="369"/>
  </r>
  <r>
    <x v="370"/>
    <x v="370"/>
  </r>
  <r>
    <x v="371"/>
    <x v="371"/>
  </r>
  <r>
    <x v="372"/>
    <x v="372"/>
  </r>
  <r>
    <x v="373"/>
    <x v="373"/>
  </r>
  <r>
    <x v="374"/>
    <x v="374"/>
  </r>
  <r>
    <x v="375"/>
    <x v="375"/>
  </r>
  <r>
    <x v="376"/>
    <x v="376"/>
  </r>
  <r>
    <x v="377"/>
    <x v="377"/>
  </r>
  <r>
    <x v="378"/>
    <x v="378"/>
  </r>
  <r>
    <x v="379"/>
    <x v="379"/>
  </r>
  <r>
    <x v="380"/>
    <x v="380"/>
  </r>
  <r>
    <x v="381"/>
    <x v="381"/>
  </r>
  <r>
    <x v="382"/>
    <x v="382"/>
  </r>
  <r>
    <x v="383"/>
    <x v="383"/>
  </r>
  <r>
    <x v="384"/>
    <x v="384"/>
  </r>
  <r>
    <x v="385"/>
    <x v="385"/>
  </r>
  <r>
    <x v="386"/>
    <x v="386"/>
  </r>
  <r>
    <x v="387"/>
    <x v="387"/>
  </r>
  <r>
    <x v="388"/>
    <x v="388"/>
  </r>
  <r>
    <x v="389"/>
    <x v="389"/>
  </r>
  <r>
    <x v="390"/>
    <x v="390"/>
  </r>
  <r>
    <x v="391"/>
    <x v="391"/>
  </r>
  <r>
    <x v="392"/>
    <x v="392"/>
  </r>
  <r>
    <x v="393"/>
    <x v="393"/>
  </r>
  <r>
    <x v="394"/>
    <x v="394"/>
  </r>
  <r>
    <x v="395"/>
    <x v="395"/>
  </r>
  <r>
    <x v="396"/>
    <x v="396"/>
  </r>
  <r>
    <x v="397"/>
    <x v="397"/>
  </r>
  <r>
    <x v="398"/>
    <x v="398"/>
  </r>
  <r>
    <x v="399"/>
    <x v="399"/>
  </r>
  <r>
    <x v="400"/>
    <x v="400"/>
  </r>
  <r>
    <x v="401"/>
    <x v="401"/>
  </r>
  <r>
    <x v="402"/>
    <x v="402"/>
  </r>
  <r>
    <x v="403"/>
    <x v="403"/>
  </r>
  <r>
    <x v="404"/>
    <x v="404"/>
  </r>
  <r>
    <x v="405"/>
    <x v="405"/>
  </r>
  <r>
    <x v="406"/>
    <x v="406"/>
  </r>
  <r>
    <x v="407"/>
    <x v="407"/>
  </r>
  <r>
    <x v="408"/>
    <x v="408"/>
  </r>
  <r>
    <x v="409"/>
    <x v="409"/>
  </r>
  <r>
    <x v="410"/>
    <x v="410"/>
  </r>
  <r>
    <x v="411"/>
    <x v="411"/>
  </r>
  <r>
    <x v="412"/>
    <x v="412"/>
  </r>
  <r>
    <x v="413"/>
    <x v="413"/>
  </r>
  <r>
    <x v="414"/>
    <x v="414"/>
  </r>
  <r>
    <x v="415"/>
    <x v="415"/>
  </r>
  <r>
    <x v="416"/>
    <x v="416"/>
  </r>
  <r>
    <x v="417"/>
    <x v="417"/>
  </r>
  <r>
    <x v="418"/>
    <x v="418"/>
  </r>
  <r>
    <x v="419"/>
    <x v="419"/>
  </r>
  <r>
    <x v="420"/>
    <x v="420"/>
  </r>
  <r>
    <x v="421"/>
    <x v="421"/>
  </r>
  <r>
    <x v="422"/>
    <x v="422"/>
  </r>
  <r>
    <x v="423"/>
    <x v="423"/>
  </r>
  <r>
    <x v="424"/>
    <x v="424"/>
  </r>
  <r>
    <x v="425"/>
    <x v="425"/>
  </r>
  <r>
    <x v="426"/>
    <x v="426"/>
  </r>
  <r>
    <x v="427"/>
    <x v="427"/>
  </r>
  <r>
    <x v="428"/>
    <x v="428"/>
  </r>
  <r>
    <x v="429"/>
    <x v="429"/>
  </r>
  <r>
    <x v="430"/>
    <x v="430"/>
  </r>
  <r>
    <x v="431"/>
    <x v="431"/>
  </r>
  <r>
    <x v="432"/>
    <x v="432"/>
  </r>
  <r>
    <x v="433"/>
    <x v="433"/>
  </r>
  <r>
    <x v="434"/>
    <x v="434"/>
  </r>
  <r>
    <x v="435"/>
    <x v="435"/>
  </r>
  <r>
    <x v="436"/>
    <x v="436"/>
  </r>
  <r>
    <x v="437"/>
    <x v="437"/>
  </r>
  <r>
    <x v="438"/>
    <x v="438"/>
  </r>
  <r>
    <x v="439"/>
    <x v="439"/>
  </r>
  <r>
    <x v="440"/>
    <x v="440"/>
  </r>
  <r>
    <x v="441"/>
    <x v="441"/>
  </r>
  <r>
    <x v="442"/>
    <x v="442"/>
  </r>
  <r>
    <x v="443"/>
    <x v="443"/>
  </r>
  <r>
    <x v="444"/>
    <x v="444"/>
  </r>
  <r>
    <x v="445"/>
    <x v="445"/>
  </r>
  <r>
    <x v="446"/>
    <x v="446"/>
  </r>
  <r>
    <x v="447"/>
    <x v="447"/>
  </r>
  <r>
    <x v="448"/>
    <x v="448"/>
  </r>
  <r>
    <x v="449"/>
    <x v="449"/>
  </r>
  <r>
    <x v="450"/>
    <x v="450"/>
  </r>
  <r>
    <x v="451"/>
    <x v="451"/>
  </r>
  <r>
    <x v="452"/>
    <x v="452"/>
  </r>
  <r>
    <x v="453"/>
    <x v="453"/>
  </r>
  <r>
    <x v="454"/>
    <x v="454"/>
  </r>
  <r>
    <x v="455"/>
    <x v="455"/>
  </r>
  <r>
    <x v="456"/>
    <x v="456"/>
  </r>
  <r>
    <x v="457"/>
    <x v="457"/>
  </r>
  <r>
    <x v="458"/>
    <x v="458"/>
  </r>
  <r>
    <x v="459"/>
    <x v="459"/>
  </r>
  <r>
    <x v="460"/>
    <x v="4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6A7BCE-002A-4D49-B9D7-34DD1B6FD7F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3" rowHeaderCaption="Age">
  <location ref="A3:D67" firstHeaderRow="1" firstDataRow="2" firstDataCol="1"/>
  <pivotFields count="12">
    <pivotField showAll="0"/>
    <pivotField showAll="0"/>
    <pivotField axis="axisRow" showAll="0">
      <items count="63">
        <item x="16"/>
        <item x="46"/>
        <item x="11"/>
        <item x="20"/>
        <item x="33"/>
        <item x="10"/>
        <item x="36"/>
        <item x="56"/>
        <item x="12"/>
        <item x="57"/>
        <item x="52"/>
        <item x="7"/>
        <item x="47"/>
        <item x="21"/>
        <item x="18"/>
        <item x="49"/>
        <item x="25"/>
        <item x="14"/>
        <item x="34"/>
        <item x="28"/>
        <item x="17"/>
        <item x="61"/>
        <item x="30"/>
        <item x="53"/>
        <item x="45"/>
        <item x="39"/>
        <item x="32"/>
        <item x="15"/>
        <item x="58"/>
        <item x="5"/>
        <item x="35"/>
        <item x="9"/>
        <item x="22"/>
        <item x="6"/>
        <item x="29"/>
        <item x="59"/>
        <item x="0"/>
        <item x="60"/>
        <item x="26"/>
        <item x="54"/>
        <item x="50"/>
        <item x="27"/>
        <item x="4"/>
        <item x="43"/>
        <item x="3"/>
        <item x="37"/>
        <item x="19"/>
        <item x="13"/>
        <item x="1"/>
        <item x="44"/>
        <item x="38"/>
        <item x="31"/>
        <item x="23"/>
        <item x="8"/>
        <item x="55"/>
        <item x="2"/>
        <item x="41"/>
        <item x="24"/>
        <item x="42"/>
        <item x="48"/>
        <item x="51"/>
        <item x="40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axis="axisCol" showAll="0">
      <items count="3">
        <item sd="0" x="1"/>
        <item sd="0" x="0"/>
        <item t="default"/>
      </items>
    </pivotField>
    <pivotField showAll="0"/>
    <pivotField showAll="0"/>
    <pivotField showAll="0"/>
    <pivotField numFmtId="14" showAll="0"/>
    <pivotField showAll="0"/>
    <pivotField dataField="1" showAll="0">
      <items count="462">
        <item x="31"/>
        <item x="436"/>
        <item x="276"/>
        <item x="41"/>
        <item x="70"/>
        <item x="351"/>
        <item x="440"/>
        <item x="57"/>
        <item x="190"/>
        <item x="188"/>
        <item x="404"/>
        <item x="270"/>
        <item x="112"/>
        <item x="180"/>
        <item x="7"/>
        <item x="382"/>
        <item x="50"/>
        <item x="104"/>
        <item x="117"/>
        <item x="204"/>
        <item x="425"/>
        <item x="63"/>
        <item x="367"/>
        <item x="406"/>
        <item x="318"/>
        <item x="218"/>
        <item x="174"/>
        <item x="423"/>
        <item x="0"/>
        <item x="142"/>
        <item x="135"/>
        <item x="118"/>
        <item x="39"/>
        <item x="418"/>
        <item x="421"/>
        <item x="107"/>
        <item x="450"/>
        <item x="195"/>
        <item x="291"/>
        <item x="369"/>
        <item x="451"/>
        <item x="78"/>
        <item x="131"/>
        <item x="55"/>
        <item x="397"/>
        <item x="211"/>
        <item x="347"/>
        <item x="357"/>
        <item x="200"/>
        <item x="263"/>
        <item x="265"/>
        <item x="268"/>
        <item x="390"/>
        <item x="274"/>
        <item x="25"/>
        <item x="175"/>
        <item x="69"/>
        <item x="65"/>
        <item x="108"/>
        <item x="289"/>
        <item x="161"/>
        <item x="74"/>
        <item x="220"/>
        <item x="434"/>
        <item x="435"/>
        <item x="44"/>
        <item x="383"/>
        <item x="407"/>
        <item x="109"/>
        <item x="229"/>
        <item x="191"/>
        <item x="36"/>
        <item x="121"/>
        <item x="72"/>
        <item x="249"/>
        <item x="388"/>
        <item x="64"/>
        <item x="9"/>
        <item x="284"/>
        <item x="252"/>
        <item x="60"/>
        <item x="251"/>
        <item x="189"/>
        <item x="23"/>
        <item x="332"/>
        <item x="105"/>
        <item x="283"/>
        <item x="402"/>
        <item x="437"/>
        <item x="100"/>
        <item x="403"/>
        <item x="144"/>
        <item x="295"/>
        <item x="410"/>
        <item x="365"/>
        <item x="226"/>
        <item x="5"/>
        <item x="272"/>
        <item x="376"/>
        <item x="230"/>
        <item x="395"/>
        <item x="392"/>
        <item x="338"/>
        <item x="47"/>
        <item x="91"/>
        <item x="438"/>
        <item x="326"/>
        <item x="196"/>
        <item x="336"/>
        <item x="240"/>
        <item x="130"/>
        <item x="106"/>
        <item x="455"/>
        <item x="171"/>
        <item x="202"/>
        <item x="177"/>
        <item x="405"/>
        <item x="132"/>
        <item x="13"/>
        <item x="327"/>
        <item x="213"/>
        <item x="81"/>
        <item x="37"/>
        <item x="173"/>
        <item x="447"/>
        <item x="413"/>
        <item x="417"/>
        <item x="32"/>
        <item x="76"/>
        <item x="458"/>
        <item x="217"/>
        <item x="422"/>
        <item x="101"/>
        <item x="432"/>
        <item x="166"/>
        <item x="68"/>
        <item x="321"/>
        <item x="14"/>
        <item x="85"/>
        <item x="46"/>
        <item x="242"/>
        <item x="433"/>
        <item x="216"/>
        <item x="153"/>
        <item x="96"/>
        <item x="445"/>
        <item x="448"/>
        <item x="311"/>
        <item x="162"/>
        <item x="352"/>
        <item x="12"/>
        <item x="310"/>
        <item x="114"/>
        <item x="334"/>
        <item x="205"/>
        <item x="399"/>
        <item x="250"/>
        <item x="333"/>
        <item x="457"/>
        <item x="128"/>
        <item x="372"/>
        <item x="73"/>
        <item x="452"/>
        <item x="71"/>
        <item x="28"/>
        <item x="182"/>
        <item x="30"/>
        <item x="18"/>
        <item x="261"/>
        <item x="342"/>
        <item x="58"/>
        <item x="115"/>
        <item x="6"/>
        <item x="34"/>
        <item x="184"/>
        <item x="167"/>
        <item x="446"/>
        <item x="178"/>
        <item x="343"/>
        <item x="170"/>
        <item x="320"/>
        <item x="287"/>
        <item x="137"/>
        <item x="15"/>
        <item x="379"/>
        <item x="353"/>
        <item x="98"/>
        <item x="430"/>
        <item x="420"/>
        <item x="307"/>
        <item x="239"/>
        <item x="227"/>
        <item x="86"/>
        <item x="264"/>
        <item x="293"/>
        <item x="337"/>
        <item x="16"/>
        <item x="29"/>
        <item x="99"/>
        <item x="88"/>
        <item x="244"/>
        <item x="87"/>
        <item x="27"/>
        <item x="201"/>
        <item x="181"/>
        <item x="103"/>
        <item x="134"/>
        <item x="247"/>
        <item x="288"/>
        <item x="234"/>
        <item x="140"/>
        <item x="416"/>
        <item x="59"/>
        <item x="258"/>
        <item x="387"/>
        <item x="280"/>
        <item x="20"/>
        <item x="286"/>
        <item x="386"/>
        <item x="207"/>
        <item x="260"/>
        <item x="301"/>
        <item x="192"/>
        <item x="341"/>
        <item x="158"/>
        <item x="378"/>
        <item x="304"/>
        <item x="355"/>
        <item x="208"/>
        <item x="360"/>
        <item x="42"/>
        <item x="384"/>
        <item x="401"/>
        <item x="148"/>
        <item x="441"/>
        <item x="119"/>
        <item x="94"/>
        <item x="345"/>
        <item x="346"/>
        <item x="90"/>
        <item x="442"/>
        <item x="80"/>
        <item x="92"/>
        <item x="294"/>
        <item x="206"/>
        <item x="52"/>
        <item x="133"/>
        <item x="329"/>
        <item x="225"/>
        <item x="298"/>
        <item x="449"/>
        <item x="62"/>
        <item x="159"/>
        <item x="453"/>
        <item x="221"/>
        <item x="75"/>
        <item x="348"/>
        <item x="210"/>
        <item x="84"/>
        <item x="224"/>
        <item x="314"/>
        <item x="299"/>
        <item x="67"/>
        <item x="163"/>
        <item x="303"/>
        <item x="24"/>
        <item x="356"/>
        <item x="48"/>
        <item x="111"/>
        <item x="335"/>
        <item x="56"/>
        <item x="228"/>
        <item x="176"/>
        <item x="394"/>
        <item x="127"/>
        <item x="116"/>
        <item x="273"/>
        <item x="323"/>
        <item x="330"/>
        <item x="51"/>
        <item x="254"/>
        <item x="309"/>
        <item x="324"/>
        <item x="266"/>
        <item x="419"/>
        <item x="231"/>
        <item x="66"/>
        <item x="354"/>
        <item x="377"/>
        <item x="33"/>
        <item x="256"/>
        <item x="120"/>
        <item x="444"/>
        <item x="129"/>
        <item x="427"/>
        <item x="306"/>
        <item x="328"/>
        <item x="279"/>
        <item x="222"/>
        <item x="350"/>
        <item x="400"/>
        <item x="123"/>
        <item x="456"/>
        <item x="305"/>
        <item x="219"/>
        <item x="212"/>
        <item x="22"/>
        <item x="339"/>
        <item x="214"/>
        <item x="393"/>
        <item x="245"/>
        <item x="11"/>
        <item x="271"/>
        <item x="331"/>
        <item x="187"/>
        <item x="19"/>
        <item x="79"/>
        <item x="391"/>
        <item x="439"/>
        <item x="349"/>
        <item x="459"/>
        <item x="269"/>
        <item x="160"/>
        <item x="257"/>
        <item x="82"/>
        <item x="235"/>
        <item x="361"/>
        <item x="145"/>
        <item x="389"/>
        <item x="316"/>
        <item x="169"/>
        <item x="368"/>
        <item x="124"/>
        <item x="262"/>
        <item x="97"/>
        <item x="38"/>
        <item x="143"/>
        <item x="179"/>
        <item x="385"/>
        <item x="411"/>
        <item x="381"/>
        <item x="164"/>
        <item x="40"/>
        <item x="83"/>
        <item x="409"/>
        <item x="412"/>
        <item x="149"/>
        <item x="136"/>
        <item x="215"/>
        <item x="431"/>
        <item x="259"/>
        <item x="370"/>
        <item x="152"/>
        <item x="322"/>
        <item x="45"/>
        <item x="308"/>
        <item x="35"/>
        <item x="186"/>
        <item x="1"/>
        <item x="237"/>
        <item x="209"/>
        <item x="2"/>
        <item x="364"/>
        <item x="77"/>
        <item x="168"/>
        <item x="138"/>
        <item x="371"/>
        <item x="236"/>
        <item x="113"/>
        <item x="146"/>
        <item x="426"/>
        <item x="398"/>
        <item x="282"/>
        <item x="61"/>
        <item x="54"/>
        <item x="396"/>
        <item x="415"/>
        <item x="296"/>
        <item x="232"/>
        <item x="26"/>
        <item x="122"/>
        <item x="43"/>
        <item x="246"/>
        <item x="185"/>
        <item x="255"/>
        <item x="277"/>
        <item x="102"/>
        <item x="147"/>
        <item x="197"/>
        <item x="241"/>
        <item x="21"/>
        <item x="3"/>
        <item x="363"/>
        <item x="233"/>
        <item x="380"/>
        <item x="313"/>
        <item x="319"/>
        <item x="275"/>
        <item x="267"/>
        <item x="139"/>
        <item x="374"/>
        <item x="428"/>
        <item x="53"/>
        <item x="317"/>
        <item x="10"/>
        <item x="223"/>
        <item x="17"/>
        <item x="93"/>
        <item x="292"/>
        <item x="359"/>
        <item x="203"/>
        <item x="373"/>
        <item x="312"/>
        <item x="150"/>
        <item x="95"/>
        <item x="248"/>
        <item x="238"/>
        <item x="454"/>
        <item x="408"/>
        <item x="8"/>
        <item x="155"/>
        <item x="198"/>
        <item x="49"/>
        <item x="243"/>
        <item x="4"/>
        <item x="141"/>
        <item x="89"/>
        <item x="183"/>
        <item x="165"/>
        <item x="325"/>
        <item x="315"/>
        <item x="110"/>
        <item x="443"/>
        <item x="125"/>
        <item x="278"/>
        <item x="285"/>
        <item x="414"/>
        <item x="302"/>
        <item x="366"/>
        <item x="424"/>
        <item x="460"/>
        <item x="429"/>
        <item x="154"/>
        <item x="151"/>
        <item x="253"/>
        <item x="156"/>
        <item x="362"/>
        <item x="290"/>
        <item x="281"/>
        <item x="172"/>
        <item x="340"/>
        <item x="344"/>
        <item x="199"/>
        <item x="300"/>
        <item x="193"/>
        <item x="157"/>
        <item x="194"/>
        <item x="126"/>
        <item x="375"/>
        <item x="297"/>
        <item x="358"/>
        <item t="default"/>
      </items>
    </pivotField>
  </pivotFields>
  <rowFields count="1">
    <field x="2"/>
  </rowFields>
  <row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Sum of Net Profits" fld="11" baseField="0" baseItem="0"/>
  </dataFields>
  <chartFormats count="2">
    <chartFormat chart="7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0B719F-47FC-43B9-9687-2259951C676B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6" firstHeaderRow="0" firstDataRow="1" firstDataCol="1"/>
  <pivotFields count="4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rofits" fld="1" baseField="0" baseItem="0"/>
    <dataField name="Sum of Premium" fld="2" baseField="0" baseItem="0"/>
    <dataField name="Sum of Payout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Sum of Payout"/>
    <pivotHierarchy dragToData="1" caption="Average of Payout"/>
  </pivotHierarchies>
  <pivotTableStyleInfo name="PivotStyleLight16" showRowHeaders="1" showColHeaders="1" showRowStripes="0" showColStripes="0" showLastColumn="1"/>
  <rowHierarchiesUsage count="1">
    <rowHierarchyUsage hierarchyUsage="1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3]"/>
        <x15:activeTabTopLevelEntity name="[Table5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108B4A-7AD4-41C4-8B4F-7EE3AECE0DAE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465" firstHeaderRow="1" firstDataRow="1" firstDataCol="1"/>
  <pivotFields count="2">
    <pivotField axis="axisRow" showAll="0" sortType="ascending">
      <items count="4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462">
    <i>
      <x v="367"/>
    </i>
    <i>
      <x v="174"/>
    </i>
    <i>
      <x v="59"/>
    </i>
    <i>
      <x v="298"/>
    </i>
    <i>
      <x v="109"/>
    </i>
    <i>
      <x v="421"/>
    </i>
    <i>
      <x v="351"/>
    </i>
    <i>
      <x v="189"/>
    </i>
    <i>
      <x v="413"/>
    </i>
    <i>
      <x v="57"/>
    </i>
    <i>
      <x v="36"/>
    </i>
    <i>
      <x v="295"/>
    </i>
    <i>
      <x v="221"/>
    </i>
    <i>
      <x v="348"/>
    </i>
    <i>
      <x v="105"/>
    </i>
    <i>
      <x v="69"/>
    </i>
    <i>
      <x v="41"/>
    </i>
    <i>
      <x v="91"/>
    </i>
    <i>
      <x v="104"/>
    </i>
    <i>
      <x v="341"/>
    </i>
    <i>
      <x v="430"/>
    </i>
    <i>
      <x v="107"/>
    </i>
    <i>
      <x v="135"/>
    </i>
    <i>
      <x v="225"/>
    </i>
    <i>
      <x v="420"/>
    </i>
    <i>
      <x v="436"/>
    </i>
    <i>
      <x v="128"/>
    </i>
    <i>
      <x v="118"/>
    </i>
    <i>
      <x v="158"/>
    </i>
    <i>
      <x v="68"/>
    </i>
    <i>
      <x v="24"/>
    </i>
    <i>
      <x v="190"/>
    </i>
    <i>
      <x v="7"/>
    </i>
    <i>
      <x v="188"/>
    </i>
    <i>
      <x v="173"/>
    </i>
    <i>
      <x v="180"/>
    </i>
    <i>
      <x v="56"/>
    </i>
    <i>
      <x v="228"/>
    </i>
    <i>
      <x v="70"/>
    </i>
    <i>
      <x v="30"/>
    </i>
    <i>
      <x v="249"/>
    </i>
    <i>
      <x v="276"/>
    </i>
    <i>
      <x v="394"/>
    </i>
    <i>
      <x v="334"/>
    </i>
    <i>
      <x v="213"/>
    </i>
    <i>
      <x v="204"/>
    </i>
    <i>
      <x v="116"/>
    </i>
    <i>
      <x v="286"/>
    </i>
    <i>
      <x v="140"/>
    </i>
    <i>
      <x/>
    </i>
    <i>
      <x v="353"/>
    </i>
    <i>
      <x v="425"/>
    </i>
    <i>
      <x v="387"/>
    </i>
    <i>
      <x v="294"/>
    </i>
    <i>
      <x v="78"/>
    </i>
    <i>
      <x v="31"/>
    </i>
    <i>
      <x v="357"/>
    </i>
    <i>
      <x v="402"/>
    </i>
    <i>
      <x v="265"/>
    </i>
    <i>
      <x v="399"/>
    </i>
    <i>
      <x v="254"/>
    </i>
    <i>
      <x v="252"/>
    </i>
    <i>
      <x v="365"/>
    </i>
    <i>
      <x v="447"/>
    </i>
    <i>
      <x v="16"/>
    </i>
    <i>
      <x v="337"/>
    </i>
    <i>
      <x v="354"/>
    </i>
    <i>
      <x v="231"/>
    </i>
    <i>
      <x v="270"/>
    </i>
    <i>
      <x v="320"/>
    </i>
    <i>
      <x v="256"/>
    </i>
    <i>
      <x v="453"/>
    </i>
    <i>
      <x v="283"/>
    </i>
    <i>
      <x v="291"/>
    </i>
    <i>
      <x v="309"/>
    </i>
    <i>
      <x v="112"/>
    </i>
    <i>
      <x v="5"/>
    </i>
    <i>
      <x v="404"/>
    </i>
    <i>
      <x v="328"/>
    </i>
    <i>
      <x v="37"/>
    </i>
    <i>
      <x v="27"/>
    </i>
    <i>
      <x v="222"/>
    </i>
    <i>
      <x v="98"/>
    </i>
    <i>
      <x v="403"/>
    </i>
    <i>
      <x v="350"/>
    </i>
    <i>
      <x v="327"/>
    </i>
    <i>
      <x v="456"/>
    </i>
    <i>
      <x v="305"/>
    </i>
    <i>
      <x v="201"/>
    </i>
    <i>
      <x v="379"/>
    </i>
    <i>
      <x v="219"/>
    </i>
    <i>
      <x v="230"/>
    </i>
    <i>
      <x v="212"/>
    </i>
    <i>
      <x v="339"/>
    </i>
    <i>
      <x v="258"/>
    </i>
    <i>
      <x v="393"/>
    </i>
    <i>
      <x v="245"/>
    </i>
    <i>
      <x v="196"/>
    </i>
    <i>
      <x v="171"/>
    </i>
    <i>
      <x v="11"/>
    </i>
    <i>
      <x v="250"/>
    </i>
    <i>
      <x v="271"/>
    </i>
    <i>
      <x v="382"/>
    </i>
    <i>
      <x v="205"/>
    </i>
    <i>
      <x v="435"/>
    </i>
    <i>
      <x v="117"/>
    </i>
    <i>
      <x v="79"/>
    </i>
    <i>
      <x v="391"/>
    </i>
    <i>
      <x v="226"/>
    </i>
    <i>
      <x v="330"/>
    </i>
    <i>
      <x v="63"/>
    </i>
    <i>
      <x v="407"/>
    </i>
    <i>
      <x v="440"/>
    </i>
    <i>
      <x v="90"/>
    </i>
    <i>
      <x v="50"/>
    </i>
    <i>
      <x v="369"/>
    </i>
    <i>
      <x v="257"/>
    </i>
    <i>
      <x v="134"/>
    </i>
    <i>
      <x v="82"/>
    </i>
    <i>
      <x v="288"/>
    </i>
    <i>
      <x v="361"/>
    </i>
    <i>
      <x v="418"/>
    </i>
    <i>
      <x v="130"/>
    </i>
    <i>
      <x v="347"/>
    </i>
    <i>
      <x v="62"/>
    </i>
    <i>
      <x v="439"/>
    </i>
    <i>
      <x v="321"/>
    </i>
    <i>
      <x v="192"/>
    </i>
    <i>
      <x v="97"/>
    </i>
    <i>
      <x v="335"/>
    </i>
    <i>
      <x v="23"/>
    </i>
    <i>
      <x v="318"/>
    </i>
    <i>
      <x v="303"/>
    </i>
    <i>
      <x v="145"/>
    </i>
    <i>
      <x v="166"/>
    </i>
    <i>
      <x v="389"/>
    </i>
    <i>
      <x v="240"/>
    </i>
    <i>
      <x v="179"/>
    </i>
    <i>
      <x v="178"/>
    </i>
    <i>
      <x v="235"/>
    </i>
    <i>
      <x v="423"/>
    </i>
    <i>
      <x v="66"/>
    </i>
    <i>
      <x v="449"/>
    </i>
    <i>
      <x v="266"/>
    </i>
    <i>
      <x v="175"/>
    </i>
    <i>
      <x v="451"/>
    </i>
    <i>
      <x v="164"/>
    </i>
    <i>
      <x v="227"/>
    </i>
    <i>
      <x v="378"/>
    </i>
    <i>
      <x v="448"/>
    </i>
    <i>
      <x v="60"/>
    </i>
    <i>
      <x v="42"/>
    </i>
    <i>
      <x v="316"/>
    </i>
    <i>
      <x v="86"/>
    </i>
    <i>
      <x v="218"/>
    </i>
    <i>
      <x v="44"/>
    </i>
    <i>
      <x v="137"/>
    </i>
    <i>
      <x v="279"/>
    </i>
    <i>
      <x v="323"/>
    </i>
    <i>
      <x v="459"/>
    </i>
    <i>
      <x v="274"/>
    </i>
    <i>
      <x v="153"/>
    </i>
    <i>
      <x v="200"/>
    </i>
    <i>
      <x v="215"/>
    </i>
    <i>
      <x v="311"/>
    </i>
    <i>
      <x v="259"/>
    </i>
    <i>
      <x v="324"/>
    </i>
    <i>
      <x v="83"/>
    </i>
    <i>
      <x v="142"/>
    </i>
    <i>
      <x v="386"/>
    </i>
    <i>
      <x v="405"/>
    </i>
    <i>
      <x v="80"/>
    </i>
    <i>
      <x v="20"/>
    </i>
    <i>
      <x v="390"/>
    </i>
    <i>
      <x v="342"/>
    </i>
    <i>
      <x v="229"/>
    </i>
    <i>
      <x v="345"/>
    </i>
    <i>
      <x v="209"/>
    </i>
    <i>
      <x v="161"/>
    </i>
    <i>
      <x v="364"/>
    </i>
    <i>
      <x v="77"/>
    </i>
    <i>
      <x v="96"/>
    </i>
    <i>
      <x v="406"/>
    </i>
    <i>
      <x v="74"/>
    </i>
    <i>
      <x v="168"/>
    </i>
    <i>
      <x v="458"/>
    </i>
    <i>
      <x v="146"/>
    </i>
    <i>
      <x v="268"/>
    </i>
    <i>
      <x v="106"/>
    </i>
    <i>
      <x v="310"/>
    </i>
    <i>
      <x v="48"/>
    </i>
    <i>
      <x v="131"/>
    </i>
    <i>
      <x v="211"/>
    </i>
    <i>
      <x v="25"/>
    </i>
    <i>
      <x v="397"/>
    </i>
    <i>
      <x v="244"/>
    </i>
    <i>
      <x v="39"/>
    </i>
    <i>
      <x v="411"/>
    </i>
    <i>
      <x v="34"/>
    </i>
    <i>
      <x v="127"/>
    </i>
    <i>
      <x v="269"/>
    </i>
    <i>
      <x v="170"/>
    </i>
    <i>
      <x v="434"/>
    </i>
    <i>
      <x v="415"/>
    </i>
    <i>
      <x v="236"/>
    </i>
    <i>
      <x v="217"/>
    </i>
    <i>
      <x v="438"/>
    </i>
    <i>
      <x v="186"/>
    </i>
    <i>
      <x v="75"/>
    </i>
    <i>
      <x v="232"/>
    </i>
    <i>
      <x v="26"/>
    </i>
    <i>
      <x v="122"/>
    </i>
    <i>
      <x v="43"/>
    </i>
    <i>
      <x v="246"/>
    </i>
    <i>
      <x v="185"/>
    </i>
    <i>
      <x v="452"/>
    </i>
    <i>
      <x v="191"/>
    </i>
    <i>
      <x v="55"/>
    </i>
    <i>
      <x v="308"/>
    </i>
    <i>
      <x v="224"/>
    </i>
    <i>
      <x v="133"/>
    </i>
    <i>
      <x v="147"/>
    </i>
    <i>
      <x v="207"/>
    </i>
    <i>
      <x v="400"/>
    </i>
    <i>
      <x v="446"/>
    </i>
    <i>
      <x v="450"/>
    </i>
    <i>
      <x v="216"/>
    </i>
    <i>
      <x v="398"/>
    </i>
    <i>
      <x v="241"/>
    </i>
    <i>
      <x v="296"/>
    </i>
    <i>
      <x v="314"/>
    </i>
    <i>
      <x v="19"/>
    </i>
    <i>
      <x v="384"/>
    </i>
    <i>
      <x v="419"/>
    </i>
    <i>
      <x v="21"/>
    </i>
    <i>
      <x v="3"/>
    </i>
    <i>
      <x v="195"/>
    </i>
    <i>
      <x v="65"/>
    </i>
    <i>
      <x v="12"/>
    </i>
    <i>
      <x v="51"/>
    </i>
    <i>
      <x v="363"/>
    </i>
    <i>
      <x v="129"/>
    </i>
    <i>
      <x v="343"/>
    </i>
    <i>
      <x v="167"/>
    </i>
    <i>
      <x v="99"/>
    </i>
    <i>
      <x v="383"/>
    </i>
    <i>
      <x v="233"/>
    </i>
    <i>
      <x v="388"/>
    </i>
    <i>
      <x v="121"/>
    </i>
    <i>
      <x v="313"/>
    </i>
    <i>
      <x v="437"/>
    </i>
    <i>
      <x v="319"/>
    </i>
    <i>
      <x v="220"/>
    </i>
    <i>
      <x v="100"/>
    </i>
    <i>
      <x v="184"/>
    </i>
    <i>
      <x v="202"/>
    </i>
    <i>
      <x v="416"/>
    </i>
    <i>
      <x v="58"/>
    </i>
    <i>
      <x v="431"/>
    </i>
    <i>
      <x v="113"/>
    </i>
    <i>
      <x v="349"/>
    </i>
    <i>
      <x v="374"/>
    </i>
    <i>
      <x v="401"/>
    </i>
    <i>
      <x v="120"/>
    </i>
    <i>
      <x v="45"/>
    </i>
    <i>
      <x v="181"/>
    </i>
    <i>
      <x v="103"/>
    </i>
    <i>
      <x v="114"/>
    </i>
    <i>
      <x v="138"/>
    </i>
    <i>
      <x v="289"/>
    </i>
    <i>
      <x v="94"/>
    </i>
    <i>
      <x v="53"/>
    </i>
    <i>
      <x v="152"/>
    </i>
    <i>
      <x v="210"/>
    </i>
    <i>
      <x v="338"/>
    </i>
    <i>
      <x v="108"/>
    </i>
    <i>
      <x v="64"/>
    </i>
    <i>
      <x v="187"/>
    </i>
    <i>
      <x v="234"/>
    </i>
    <i>
      <x v="263"/>
    </i>
    <i>
      <x v="52"/>
    </i>
    <i>
      <x v="432"/>
    </i>
    <i>
      <x v="1"/>
    </i>
    <i>
      <x v="71"/>
    </i>
    <i>
      <x v="433"/>
    </i>
    <i>
      <x v="139"/>
    </i>
    <i>
      <x v="29"/>
    </i>
    <i>
      <x v="85"/>
    </i>
    <i>
      <x v="422"/>
    </i>
    <i>
      <x v="17"/>
    </i>
    <i>
      <x v="304"/>
    </i>
    <i>
      <x v="396"/>
    </i>
    <i>
      <x v="123"/>
    </i>
    <i>
      <x v="13"/>
    </i>
    <i>
      <x v="2"/>
    </i>
    <i>
      <x v="72"/>
    </i>
    <i>
      <x v="359"/>
    </i>
    <i>
      <x v="84"/>
    </i>
    <i>
      <x v="332"/>
    </i>
    <i>
      <x v="115"/>
    </i>
    <i>
      <x v="373"/>
    </i>
    <i>
      <x v="93"/>
    </i>
    <i>
      <x v="275"/>
    </i>
    <i>
      <x v="312"/>
    </i>
    <i>
      <x v="284"/>
    </i>
    <i>
      <x v="370"/>
    </i>
    <i>
      <x v="277"/>
    </i>
    <i>
      <x v="355"/>
    </i>
    <i>
      <x v="95"/>
    </i>
    <i>
      <x v="426"/>
    </i>
    <i>
      <x v="409"/>
    </i>
    <i>
      <x v="238"/>
    </i>
    <i>
      <x v="136"/>
    </i>
    <i>
      <x v="428"/>
    </i>
    <i>
      <x v="301"/>
    </i>
    <i>
      <x v="67"/>
    </i>
    <i>
      <x v="251"/>
    </i>
    <i>
      <x v="267"/>
    </i>
    <i>
      <x v="8"/>
    </i>
    <i>
      <x v="417"/>
    </i>
    <i>
      <x v="198"/>
    </i>
    <i>
      <x v="299"/>
    </i>
    <i>
      <x v="336"/>
    </i>
    <i>
      <x v="243"/>
    </i>
    <i>
      <x v="18"/>
    </i>
    <i>
      <x v="408"/>
    </i>
    <i>
      <x v="4"/>
    </i>
    <i>
      <x v="6"/>
    </i>
    <i>
      <x v="248"/>
    </i>
    <i>
      <x v="282"/>
    </i>
    <i>
      <x v="317"/>
    </i>
    <i>
      <x v="203"/>
    </i>
    <i>
      <x v="206"/>
    </i>
    <i>
      <x v="40"/>
    </i>
    <i>
      <x v="306"/>
    </i>
    <i>
      <x v="183"/>
    </i>
    <i>
      <x v="160"/>
    </i>
    <i>
      <x v="110"/>
    </i>
    <i>
      <x v="223"/>
    </i>
    <i>
      <x v="61"/>
    </i>
    <i>
      <x v="455"/>
    </i>
    <i>
      <x v="214"/>
    </i>
    <i>
      <x v="144"/>
    </i>
    <i>
      <x v="132"/>
    </i>
    <i>
      <x v="443"/>
    </i>
    <i>
      <x v="46"/>
    </i>
    <i>
      <x v="380"/>
    </i>
    <i>
      <x v="125"/>
    </i>
    <i>
      <x v="141"/>
    </i>
    <i>
      <x v="385"/>
    </i>
    <i>
      <x v="89"/>
    </i>
    <i>
      <x v="81"/>
    </i>
    <i>
      <x v="9"/>
    </i>
    <i>
      <x v="278"/>
    </i>
    <i>
      <x v="111"/>
    </i>
    <i>
      <x v="102"/>
    </i>
    <i>
      <x v="427"/>
    </i>
    <i>
      <x v="143"/>
    </i>
    <i>
      <x v="414"/>
    </i>
    <i>
      <x v="261"/>
    </i>
    <i>
      <x v="457"/>
    </i>
    <i>
      <x v="360"/>
    </i>
    <i>
      <x v="197"/>
    </i>
    <i>
      <x v="148"/>
    </i>
    <i>
      <x v="38"/>
    </i>
    <i>
      <x v="149"/>
    </i>
    <i>
      <x v="441"/>
    </i>
    <i>
      <x v="302"/>
    </i>
    <i>
      <x v="329"/>
    </i>
    <i>
      <x v="49"/>
    </i>
    <i>
      <x v="260"/>
    </i>
    <i>
      <x v="366"/>
    </i>
    <i>
      <x v="124"/>
    </i>
    <i>
      <x v="239"/>
    </i>
    <i>
      <x v="54"/>
    </i>
    <i>
      <x v="293"/>
    </i>
    <i>
      <x v="352"/>
    </i>
    <i>
      <x v="424"/>
    </i>
    <i>
      <x v="208"/>
    </i>
    <i>
      <x v="47"/>
    </i>
    <i>
      <x v="395"/>
    </i>
    <i>
      <x v="429"/>
    </i>
    <i>
      <x v="154"/>
    </i>
    <i>
      <x v="159"/>
    </i>
    <i>
      <x v="73"/>
    </i>
    <i>
      <x v="322"/>
    </i>
    <i>
      <x v="10"/>
    </i>
    <i>
      <x v="410"/>
    </i>
    <i>
      <x v="176"/>
    </i>
    <i>
      <x v="392"/>
    </i>
    <i>
      <x v="247"/>
    </i>
    <i>
      <x v="92"/>
    </i>
    <i>
      <x v="76"/>
    </i>
    <i>
      <x v="381"/>
    </i>
    <i>
      <x v="151"/>
    </i>
    <i>
      <x v="442"/>
    </i>
    <i>
      <x v="253"/>
    </i>
    <i>
      <x v="444"/>
    </i>
    <i>
      <x v="35"/>
    </i>
    <i>
      <x v="182"/>
    </i>
    <i>
      <x v="156"/>
    </i>
    <i>
      <x v="165"/>
    </i>
    <i>
      <x v="454"/>
    </i>
    <i>
      <x v="237"/>
    </i>
    <i>
      <x v="377"/>
    </i>
    <i>
      <x v="290"/>
    </i>
    <i>
      <x v="272"/>
    </i>
    <i>
      <x v="169"/>
    </i>
    <i>
      <x v="285"/>
    </i>
    <i>
      <x v="376"/>
    </i>
    <i>
      <x v="172"/>
    </i>
    <i>
      <x v="101"/>
    </i>
    <i>
      <x v="333"/>
    </i>
    <i>
      <x v="326"/>
    </i>
    <i>
      <x v="371"/>
    </i>
    <i>
      <x v="346"/>
    </i>
    <i>
      <x v="88"/>
    </i>
    <i>
      <x v="315"/>
    </i>
    <i>
      <x v="344"/>
    </i>
    <i>
      <x v="119"/>
    </i>
    <i>
      <x v="177"/>
    </i>
    <i>
      <x v="199"/>
    </i>
    <i>
      <x v="356"/>
    </i>
    <i>
      <x v="307"/>
    </i>
    <i>
      <x v="300"/>
    </i>
    <i>
      <x v="262"/>
    </i>
    <i>
      <x v="193"/>
    </i>
    <i>
      <x v="264"/>
    </i>
    <i>
      <x v="32"/>
    </i>
    <i>
      <x v="28"/>
    </i>
    <i>
      <x v="242"/>
    </i>
    <i>
      <x v="325"/>
    </i>
    <i>
      <x v="280"/>
    </i>
    <i>
      <x v="372"/>
    </i>
    <i>
      <x v="87"/>
    </i>
    <i>
      <x v="445"/>
    </i>
    <i>
      <x v="340"/>
    </i>
    <i>
      <x v="15"/>
    </i>
    <i>
      <x v="33"/>
    </i>
    <i>
      <x v="412"/>
    </i>
    <i>
      <x v="157"/>
    </i>
    <i>
      <x v="368"/>
    </i>
    <i>
      <x v="194"/>
    </i>
    <i>
      <x v="22"/>
    </i>
    <i>
      <x v="162"/>
    </i>
    <i>
      <x v="163"/>
    </i>
    <i>
      <x v="292"/>
    </i>
    <i>
      <x v="331"/>
    </i>
    <i>
      <x v="126"/>
    </i>
    <i>
      <x v="362"/>
    </i>
    <i>
      <x v="375"/>
    </i>
    <i>
      <x v="14"/>
    </i>
    <i>
      <x v="150"/>
    </i>
    <i>
      <x v="273"/>
    </i>
    <i>
      <x v="255"/>
    </i>
    <i>
      <x v="281"/>
    </i>
    <i>
      <x v="297"/>
    </i>
    <i>
      <x v="460"/>
    </i>
    <i>
      <x v="287"/>
    </i>
    <i>
      <x v="155"/>
    </i>
    <i>
      <x v="358"/>
    </i>
    <i t="grand">
      <x/>
    </i>
  </rowItems>
  <colItems count="1">
    <i/>
  </colItems>
  <dataFields count="1">
    <dataField name="Sum of Normal Distribution of Premiums" fld="1" showDataAs="percentOfTota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EE9331-89A0-499C-BACE-F82A6FBEDC1E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:B64" firstHeaderRow="1" firstDataRow="1" firstDataCol="1"/>
  <pivotFields count="12">
    <pivotField showAll="0"/>
    <pivotField showAll="0"/>
    <pivotField axis="axisRow" showAll="0">
      <items count="63">
        <item x="16"/>
        <item x="46"/>
        <item x="11"/>
        <item x="20"/>
        <item x="33"/>
        <item x="10"/>
        <item x="36"/>
        <item x="56"/>
        <item x="12"/>
        <item x="57"/>
        <item x="52"/>
        <item x="7"/>
        <item x="47"/>
        <item x="21"/>
        <item x="18"/>
        <item x="49"/>
        <item x="25"/>
        <item x="14"/>
        <item x="34"/>
        <item x="28"/>
        <item x="17"/>
        <item x="61"/>
        <item x="30"/>
        <item x="53"/>
        <item x="45"/>
        <item x="39"/>
        <item x="32"/>
        <item x="15"/>
        <item x="58"/>
        <item x="5"/>
        <item x="35"/>
        <item x="9"/>
        <item x="22"/>
        <item x="6"/>
        <item x="29"/>
        <item x="59"/>
        <item x="0"/>
        <item x="60"/>
        <item x="26"/>
        <item x="54"/>
        <item x="50"/>
        <item x="27"/>
        <item x="4"/>
        <item x="43"/>
        <item x="3"/>
        <item x="37"/>
        <item x="19"/>
        <item x="13"/>
        <item x="1"/>
        <item x="44"/>
        <item x="38"/>
        <item x="31"/>
        <item x="23"/>
        <item x="8"/>
        <item x="55"/>
        <item x="2"/>
        <item x="41"/>
        <item x="24"/>
        <item x="42"/>
        <item x="48"/>
        <item x="51"/>
        <item x="40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showAll="0"/>
    <pivotField dataField="1" showAll="0"/>
  </pivotFields>
  <rowFields count="1">
    <field x="2"/>
  </rowFields>
  <row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Items count="1">
    <i/>
  </colItems>
  <dataFields count="1">
    <dataField name="Sum of Net Profits" fld="1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5FD82C-F254-409A-9180-EF2657599B02}" name="Table2" displayName="Table2" ref="P1:AA2" totalsRowShown="0">
  <autoFilter ref="P1:AA2" xr:uid="{EE5FD82C-F254-409A-9180-EF2657599B02}"/>
  <tableColumns count="12">
    <tableColumn id="1" xr3:uid="{EBEBDAD8-CE60-4471-9CD1-D787248B915A}" name="Policy ID"/>
    <tableColumn id="2" xr3:uid="{BC933A3B-BD57-4EF8-8350-9E237A91CD24}" name="Name">
      <calculatedColumnFormula>VLOOKUP(Table2[[#This Row],[Policy ID]],Table3[#All],2,FALSE)</calculatedColumnFormula>
    </tableColumn>
    <tableColumn id="3" xr3:uid="{9BE6E27F-168A-40FB-BC9B-DA5831408759}" name="Age">
      <calculatedColumnFormula>VLOOKUP(Table2[[#This Row],[Policy ID]],Table3[#All],3,FALSE)</calculatedColumnFormula>
    </tableColumn>
    <tableColumn id="4" xr3:uid="{EC7BAFCB-D0FD-4247-9CD0-F162AF2AE517}" name="Gender">
      <calculatedColumnFormula>VLOOKUP(Table2[[#This Row],[Policy ID]],Table3[#All],4,FALSE)</calculatedColumnFormula>
    </tableColumn>
    <tableColumn id="5" xr3:uid="{137549CF-CF03-4F22-86AD-6787998108DB}" name="Policy Type">
      <calculatedColumnFormula>VLOOKUP(Table2[[#This Row],[Policy ID]],Table3[#All],5,FALSE)</calculatedColumnFormula>
    </tableColumn>
    <tableColumn id="6" xr3:uid="{2CD46E63-B092-420B-BA2A-255695AA0414}" name="Smoker">
      <calculatedColumnFormula>VLOOKUP(Table2[[#This Row],[Policy ID]],Table3[#All],6,FALSE)</calculatedColumnFormula>
    </tableColumn>
    <tableColumn id="7" xr3:uid="{62FA0258-9070-45A2-B2F0-2BFC0DB18BC0}" name="Premium">
      <calculatedColumnFormula>VLOOKUP(Table2[[#This Row],[Policy ID]],Table3[#All],7,FALSE)</calculatedColumnFormula>
    </tableColumn>
    <tableColumn id="8" xr3:uid="{4B13C282-7290-49E7-9580-D187F839C214}" name="Sum Assured">
      <calculatedColumnFormula>VLOOKUP(Table2[[#This Row],[Policy ID]],Table3[#All],8,FALSE)</calculatedColumnFormula>
    </tableColumn>
    <tableColumn id="9" xr3:uid="{FFDC293E-8C43-4066-986E-C876E20ABC8B}" name="Policy Term">
      <calculatedColumnFormula>VLOOKUP(Table2[[#This Row],[Policy ID]],Table3[#All],9,FALSE)</calculatedColumnFormula>
    </tableColumn>
    <tableColumn id="11" xr3:uid="{81CB5312-D205-4C04-8EF3-0EF96C69AA66}" name="Payout This Year">
      <calculatedColumnFormula>VLOOKUP(Table2[[#This Row],[Policy ID]],Table3[#All],11,FALSE)</calculatedColumnFormula>
    </tableColumn>
    <tableColumn id="12" xr3:uid="{2A37390D-6C29-435B-A1BF-2FFC41B516DB}" name="Net Profits">
      <calculatedColumnFormula>VLOOKUP(Table2[[#This Row],[Policy ID]],Table3[#All],12,FALSE)</calculatedColumnFormula>
    </tableColumn>
    <tableColumn id="13" xr3:uid="{22A50B31-AC28-4547-A49E-0251B60484D4}" name="Profitable">
      <calculatedColumnFormula>IF(Table2[[#This Row],[Net Profits]]&gt;0,"Yes", "No")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0FD6EE-6D5C-42C1-A32F-3882FEA40C7D}" name="Table3" displayName="Table3" ref="A1:L462" totalsRowShown="0">
  <autoFilter ref="A1:L462" xr:uid="{E90FD6EE-6D5C-42C1-A32F-3882FEA40C7D}"/>
  <tableColumns count="12">
    <tableColumn id="1" xr3:uid="{AA1D8756-D362-4858-B979-8F89741A52EA}" name="Policy_ID"/>
    <tableColumn id="2" xr3:uid="{CE36EEFD-4730-493A-AC36-B95669480035}" name="Name"/>
    <tableColumn id="3" xr3:uid="{60E09FB7-FE44-4E2C-B502-18733D56E429}" name="Age"/>
    <tableColumn id="4" xr3:uid="{16C78FF3-06E3-43E9-BB51-34A50B2F67D6}" name="Gender"/>
    <tableColumn id="5" xr3:uid="{51712A6C-1D30-4018-B6D0-2804D464BFB6}" name="Policy Type"/>
    <tableColumn id="6" xr3:uid="{9900C8FE-3043-4E5F-A3B6-9607C5D83B3F}" name="Smoker"/>
    <tableColumn id="7" xr3:uid="{51F5F5EA-DB85-4636-AD00-5DBE0881D4BA}" name="Premium"/>
    <tableColumn id="8" xr3:uid="{96AE03C2-FCEB-4C91-AA86-BC3F6295912D}" name="Sum Assured"/>
    <tableColumn id="9" xr3:uid="{936BA7EB-AFF1-45D0-AC8A-ADD243244622}" name="Policy Term"/>
    <tableColumn id="10" xr3:uid="{8FCE8F4A-98E6-4BBE-ACF1-92652410FD68}" name="Issue Date" dataDxfId="12"/>
    <tableColumn id="11" xr3:uid="{F2D576DF-7D51-4E54-9D19-66F6AA0AD7AF}" name="Payout"/>
    <tableColumn id="12" xr3:uid="{AA8BD4A0-0608-4109-9E56-0B576BEF5876}" name="Net Profits">
      <calculatedColumnFormula>G2-K2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1F88FE-8A3E-45EB-B0CD-9AF46A474B45}" name="Table4" displayName="Table4" ref="P5:X8" totalsRowShown="0">
  <autoFilter ref="P5:X8" xr:uid="{FE1F88FE-8A3E-45EB-B0CD-9AF46A474B45}"/>
  <tableColumns count="9">
    <tableColumn id="1" xr3:uid="{8C7B861F-0CC3-4C6F-ADC7-A2D4FA9C07E9}" name="Smokers (S) Vs. Non-Smokers(NS)"/>
    <tableColumn id="2" xr3:uid="{1CB9ABEB-1D94-4EE2-A1C2-68B1085487F1}" name="Premium (S)" dataDxfId="11">
      <calculatedColumnFormula>SUMIF(Table3[Smoker],"Smoker",Table3[Premium])</calculatedColumnFormula>
    </tableColumn>
    <tableColumn id="3" xr3:uid="{693A1934-5E60-4414-B409-6ED84C45C47B}" name="Premium (NS)" dataDxfId="10">
      <calculatedColumnFormula>SUMIF(Table3[Smoker],"Non-Smoker",Table3[Premium])</calculatedColumnFormula>
    </tableColumn>
    <tableColumn id="4" xr3:uid="{E709407A-C610-433E-B257-23078911EA22}" name="Sum Assured (S)" dataDxfId="9">
      <calculatedColumnFormula>SUMIF(Table3[Smoker],"Smoker",Table3[Sum Assured])</calculatedColumnFormula>
    </tableColumn>
    <tableColumn id="5" xr3:uid="{7CB81BF1-DF66-45DF-9761-C5144379D18E}" name="Sum Assured (NS)" dataDxfId="8">
      <calculatedColumnFormula>SUMIF(Table3[Smoker],"Non-Smoker",Table3[Sum Assured])</calculatedColumnFormula>
    </tableColumn>
    <tableColumn id="6" xr3:uid="{0938EEC8-BFB9-4FD1-8E02-01F88A2A39E2}" name="Payout (S)" dataDxfId="7">
      <calculatedColumnFormula>SUMIF(Table3[Smoker],"Smoker",Table3[Payout])</calculatedColumnFormula>
    </tableColumn>
    <tableColumn id="7" xr3:uid="{290D219A-EA7E-4192-96D2-814FFC8445CD}" name="Payout (NS)" dataDxfId="6">
      <calculatedColumnFormula>SUMIF(Table3[Smoker],"Non-Smoker",Table3[Payout])</calculatedColumnFormula>
    </tableColumn>
    <tableColumn id="8" xr3:uid="{26AA8EBE-23B5-4790-8B90-9E888A73275A}" name="Net Profit (S)" dataDxfId="5">
      <calculatedColumnFormula>SUMIF(Table3[Smoker],"Smoker",Table3[Net Profits])</calculatedColumnFormula>
    </tableColumn>
    <tableColumn id="9" xr3:uid="{10F0AC0A-8D4A-498B-B08C-CE31319022E5}" name="Net Profit (NS)" dataDxfId="4">
      <calculatedColumnFormula>SUMIF(Table3[Smoker],"Non-Smoker",Table3[Net Profits])</calculatedColumnFormula>
    </tableColumn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2A6B5B-BB1C-4B5F-99E6-9CDAC48EEF1F}" name="Table5" displayName="Table5" ref="S24:V26" totalsRowShown="0">
  <autoFilter ref="S24:V26" xr:uid="{3D2A6B5B-BB1C-4B5F-99E6-9CDAC48EEF1F}"/>
  <tableColumns count="4">
    <tableColumn id="1" xr3:uid="{B38FCF73-EB7C-4674-84BE-45BDC3792625}" name="Gender"/>
    <tableColumn id="2" xr3:uid="{CB8BAC33-9ABA-4468-9DD6-7F6A0ABA3F70}" name="Premium" dataDxfId="3">
      <calculatedColumnFormula>SUMIF(D:D,"Male",G:G)</calculatedColumnFormula>
    </tableColumn>
    <tableColumn id="3" xr3:uid="{4FEE6819-F330-41DF-99AA-1C889E045502}" name="Payout"/>
    <tableColumn id="4" xr3:uid="{6F1B3AD3-C280-481B-B92B-6B457283E908}" name="Profi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39A6AB-1CDF-4882-97B5-36B724672FC3}" name="Table1" displayName="Table1" ref="P19:Q480" totalsRowShown="0">
  <autoFilter ref="P19:Q480" xr:uid="{D839A6AB-1CDF-4882-97B5-36B724672FC3}"/>
  <tableColumns count="2">
    <tableColumn id="1" xr3:uid="{0436B234-FD8F-4E74-8BDA-C68C6C7570D8}" name="Policy ID"/>
    <tableColumn id="2" xr3:uid="{C146A24C-6DD6-41EF-881F-97DBAEB3A494}" name="Normal Distribution of Premiums" dataDxfId="2">
      <calculatedColumnFormula>_xlfn.NORM.DIST(G2,$Q$11,$Q$12,$Q$6+$R$6)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65814D-73A3-41FF-B7C1-C29497F596C0}" name="Table6" displayName="Table6" ref="P10:T12" totalsRowShown="0">
  <autoFilter ref="P10:T12" xr:uid="{0165814D-73A3-41FF-B7C1-C29497F596C0}"/>
  <tableColumns count="5">
    <tableColumn id="1" xr3:uid="{767AE0CC-E17D-4D2B-B716-AC0C46593A4A}" name="All Customers"/>
    <tableColumn id="2" xr3:uid="{E8F01B3C-9AE9-4F38-A0EF-36287B5FC014}" name="Premium" dataDxfId="1">
      <calculatedColumnFormula array="1">std</calculatedColumnFormula>
    </tableColumn>
    <tableColumn id="3" xr3:uid="{A37D6DFC-BCCD-4AB1-9892-8265281A938F}" name="Sum Assured" dataDxfId="0">
      <calculatedColumnFormula>AVERAGE(Table3[Sum Assured])</calculatedColumnFormula>
    </tableColumn>
    <tableColumn id="4" xr3:uid="{AC0ACB27-CD8E-4888-A69D-B077EB20608B}" name="Payout">
      <calculatedColumnFormula>AVERAGE(Table3[Payout])</calculatedColumnFormula>
    </tableColumn>
    <tableColumn id="5" xr3:uid="{49F6AA41-3680-4466-830C-EC7D24EAC7D8}" name="Net Profit">
      <calculatedColumnFormula>AVERAGE(Table3[Net Profits])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735917A-E65A-43F1-8B07-584B42E8C5CE}" name="Table7" displayName="Table7" ref="P14:P16" totalsRowShown="0">
  <autoFilter ref="P14:P16" xr:uid="{9735917A-E65A-43F1-8B07-584B42E8C5CE}"/>
  <tableColumns count="1">
    <tableColumn id="1" xr3:uid="{82087296-8193-4732-A001-EEEBADBDB57F}" name="Search ID By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2" dT="2025-04-21T14:34:21.40" personId="{E6CAAA73-3BFF-48F6-A39E-9D88E45F875F}" id="{3CEBE469-C96E-4A6C-BCC6-364502722116}">
    <text>Enter Policy ID to Search Customer Data.</text>
  </threadedComment>
  <threadedComment ref="P15" dT="2025-04-22T12:26:33.83" personId="{E6CAAA73-3BFF-48F6-A39E-9D88E45F875F}" id="{644BEE69-513D-4398-8FE3-07639A4BF1B8}">
    <text>Enter name find customer policy ID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" dT="2025-04-22T01:15:54.84" personId="{E6CAAA73-3BFF-48F6-A39E-9D88E45F875F}" id="{592A69F5-3F24-4427-ABBD-0B7A457FDC46}">
    <text>Enlarge graph to see all policy ids on the x-axis.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microsoft.com/office/2017/10/relationships/threadedComment" Target="../threadedComments/threadedComment1.xml"/><Relationship Id="rId5" Type="http://schemas.openxmlformats.org/officeDocument/2006/relationships/table" Target="../tables/table3.xml"/><Relationship Id="rId10" Type="http://schemas.openxmlformats.org/officeDocument/2006/relationships/comments" Target="../comments1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85B5-0F0E-4D90-A65E-18BA75AD1A5F}">
  <dimension ref="A1:AA496"/>
  <sheetViews>
    <sheetView tabSelected="1" zoomScale="49" zoomScaleNormal="100" workbookViewId="0">
      <selection activeCell="T25" sqref="T25"/>
    </sheetView>
  </sheetViews>
  <sheetFormatPr defaultRowHeight="14.5" x14ac:dyDescent="0.35"/>
  <cols>
    <col min="1" max="1" width="10.54296875" customWidth="1"/>
    <col min="2" max="2" width="13.08984375" customWidth="1"/>
    <col min="4" max="4" width="8.90625" customWidth="1"/>
    <col min="5" max="5" width="12.6328125" customWidth="1"/>
    <col min="6" max="6" width="9.1796875" customWidth="1"/>
    <col min="7" max="7" width="10.453125" customWidth="1"/>
    <col min="8" max="8" width="14.1796875" customWidth="1"/>
    <col min="9" max="9" width="12.90625" customWidth="1"/>
    <col min="10" max="10" width="12" customWidth="1"/>
    <col min="11" max="11" width="17.36328125" customWidth="1"/>
    <col min="12" max="12" width="11.54296875" customWidth="1"/>
    <col min="15" max="15" width="10.453125" customWidth="1"/>
    <col min="16" max="16" width="31.7265625" bestFit="1" customWidth="1"/>
    <col min="17" max="17" width="31.453125" bestFit="1" customWidth="1"/>
    <col min="18" max="18" width="14.7265625" bestFit="1" customWidth="1"/>
    <col min="19" max="19" width="16.81640625" bestFit="1" customWidth="1"/>
    <col min="20" max="20" width="18.08984375" bestFit="1" customWidth="1"/>
    <col min="21" max="21" width="11.54296875" bestFit="1" customWidth="1"/>
    <col min="22" max="22" width="14.453125" bestFit="1" customWidth="1"/>
    <col min="23" max="23" width="14" bestFit="1" customWidth="1"/>
    <col min="24" max="24" width="14.90625" bestFit="1" customWidth="1"/>
    <col min="25" max="25" width="11.8164062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936</v>
      </c>
      <c r="F1" t="s">
        <v>4</v>
      </c>
      <c r="G1" t="s">
        <v>5</v>
      </c>
      <c r="H1" t="s">
        <v>937</v>
      </c>
      <c r="I1" t="s">
        <v>938</v>
      </c>
      <c r="J1" t="s">
        <v>939</v>
      </c>
      <c r="K1" t="s">
        <v>949</v>
      </c>
      <c r="L1" t="s">
        <v>934</v>
      </c>
      <c r="P1" t="s">
        <v>935</v>
      </c>
      <c r="Q1" t="s">
        <v>1</v>
      </c>
      <c r="R1" t="s">
        <v>2</v>
      </c>
      <c r="S1" t="s">
        <v>3</v>
      </c>
      <c r="T1" t="s">
        <v>936</v>
      </c>
      <c r="U1" t="s">
        <v>4</v>
      </c>
      <c r="V1" t="s">
        <v>5</v>
      </c>
      <c r="W1" t="s">
        <v>937</v>
      </c>
      <c r="X1" t="s">
        <v>938</v>
      </c>
      <c r="Y1" t="s">
        <v>940</v>
      </c>
      <c r="Z1" t="s">
        <v>934</v>
      </c>
      <c r="AA1" t="s">
        <v>941</v>
      </c>
    </row>
    <row r="2" spans="1:27" x14ac:dyDescent="0.35">
      <c r="A2" t="s">
        <v>6</v>
      </c>
      <c r="B2" t="s">
        <v>7</v>
      </c>
      <c r="C2">
        <v>54</v>
      </c>
      <c r="D2" t="s">
        <v>16</v>
      </c>
      <c r="E2" t="s">
        <v>9</v>
      </c>
      <c r="F2" t="s">
        <v>4</v>
      </c>
      <c r="G2">
        <v>379.96</v>
      </c>
      <c r="H2">
        <v>682818.17</v>
      </c>
      <c r="I2">
        <v>17</v>
      </c>
      <c r="J2" s="1">
        <v>44296</v>
      </c>
      <c r="K2">
        <v>1923.48</v>
      </c>
      <c r="L2">
        <f>G2-K2</f>
        <v>-1543.52</v>
      </c>
      <c r="P2" t="s">
        <v>6</v>
      </c>
      <c r="Q2" t="str">
        <f>VLOOKUP(Table2[[#This Row],[Policy ID]],Table3[#All],2,FALSE)</f>
        <v>John Shannon</v>
      </c>
      <c r="R2">
        <f>VLOOKUP(Table2[[#This Row],[Policy ID]],Table3[#All],3,FALSE)</f>
        <v>54</v>
      </c>
      <c r="S2" t="str">
        <f>VLOOKUP(Table2[[#This Row],[Policy ID]],Table3[#All],4,FALSE)</f>
        <v>Male</v>
      </c>
      <c r="T2" t="str">
        <f>VLOOKUP(Table2[[#This Row],[Policy ID]],Table3[#All],5,FALSE)</f>
        <v>Health</v>
      </c>
      <c r="U2" t="str">
        <f>VLOOKUP(Table2[[#This Row],[Policy ID]],Table3[#All],6,FALSE)</f>
        <v>Smoker</v>
      </c>
      <c r="V2">
        <f>VLOOKUP(Table2[[#This Row],[Policy ID]],Table3[#All],7,FALSE)</f>
        <v>379.96</v>
      </c>
      <c r="W2">
        <f>VLOOKUP(Table2[[#This Row],[Policy ID]],Table3[#All],8,FALSE)</f>
        <v>682818.17</v>
      </c>
      <c r="X2">
        <f>VLOOKUP(Table2[[#This Row],[Policy ID]],Table3[#All],9,FALSE)</f>
        <v>17</v>
      </c>
      <c r="Y2">
        <f>VLOOKUP(Table2[[#This Row],[Policy ID]],Table3[#All],11,FALSE)</f>
        <v>1923.48</v>
      </c>
      <c r="Z2">
        <f>VLOOKUP(Table2[[#This Row],[Policy ID]],Table3[#All],12,FALSE)</f>
        <v>-1543.52</v>
      </c>
      <c r="AA2" t="str">
        <f>IF(Table2[[#This Row],[Net Profits]]&gt;0,"Yes", "No")</f>
        <v>No</v>
      </c>
    </row>
    <row r="3" spans="1:27" x14ac:dyDescent="0.35">
      <c r="A3" t="s">
        <v>10</v>
      </c>
      <c r="B3" t="s">
        <v>11</v>
      </c>
      <c r="C3">
        <v>66</v>
      </c>
      <c r="D3" t="s">
        <v>12</v>
      </c>
      <c r="E3" t="s">
        <v>13</v>
      </c>
      <c r="F3" t="s">
        <v>4</v>
      </c>
      <c r="G3">
        <v>1326.42</v>
      </c>
      <c r="H3">
        <v>89359.73</v>
      </c>
      <c r="I3">
        <v>6</v>
      </c>
      <c r="J3" s="1">
        <v>45171</v>
      </c>
      <c r="K3">
        <v>426.74</v>
      </c>
      <c r="L3">
        <f t="shared" ref="L3:L66" si="0">G3-K3</f>
        <v>899.68000000000006</v>
      </c>
    </row>
    <row r="4" spans="1:27" x14ac:dyDescent="0.35">
      <c r="A4" t="s">
        <v>14</v>
      </c>
      <c r="B4" t="s">
        <v>15</v>
      </c>
      <c r="C4">
        <v>73</v>
      </c>
      <c r="D4" t="s">
        <v>16</v>
      </c>
      <c r="E4" t="s">
        <v>9</v>
      </c>
      <c r="F4" t="s">
        <v>17</v>
      </c>
      <c r="G4">
        <v>1364.38</v>
      </c>
      <c r="H4">
        <v>824311.28</v>
      </c>
      <c r="I4">
        <v>26</v>
      </c>
      <c r="J4" s="1">
        <v>45683</v>
      </c>
      <c r="K4">
        <v>446.23</v>
      </c>
      <c r="L4">
        <f t="shared" si="0"/>
        <v>918.15000000000009</v>
      </c>
    </row>
    <row r="5" spans="1:27" x14ac:dyDescent="0.35">
      <c r="A5" t="s">
        <v>18</v>
      </c>
      <c r="B5" t="s">
        <v>19</v>
      </c>
      <c r="C5">
        <v>66</v>
      </c>
      <c r="D5" t="s">
        <v>16</v>
      </c>
      <c r="E5" t="s">
        <v>20</v>
      </c>
      <c r="F5" t="s">
        <v>4</v>
      </c>
      <c r="G5">
        <v>1140.94</v>
      </c>
      <c r="H5">
        <v>804312.18</v>
      </c>
      <c r="I5">
        <v>27</v>
      </c>
      <c r="J5" s="1">
        <v>44426</v>
      </c>
      <c r="K5">
        <v>0</v>
      </c>
      <c r="L5">
        <f t="shared" si="0"/>
        <v>1140.94</v>
      </c>
      <c r="P5" t="s">
        <v>944</v>
      </c>
      <c r="Q5" t="s">
        <v>945</v>
      </c>
      <c r="R5" t="s">
        <v>946</v>
      </c>
      <c r="S5" t="s">
        <v>947</v>
      </c>
      <c r="T5" t="s">
        <v>948</v>
      </c>
      <c r="U5" t="s">
        <v>950</v>
      </c>
      <c r="V5" t="s">
        <v>951</v>
      </c>
      <c r="W5" t="s">
        <v>953</v>
      </c>
      <c r="X5" t="s">
        <v>952</v>
      </c>
    </row>
    <row r="6" spans="1:27" x14ac:dyDescent="0.35">
      <c r="A6" t="s">
        <v>21</v>
      </c>
      <c r="B6" t="s">
        <v>22</v>
      </c>
      <c r="C6">
        <v>62</v>
      </c>
      <c r="D6" t="s">
        <v>12</v>
      </c>
      <c r="E6" t="s">
        <v>20</v>
      </c>
      <c r="F6" t="s">
        <v>17</v>
      </c>
      <c r="G6">
        <v>1486.22</v>
      </c>
      <c r="H6">
        <v>348922.06</v>
      </c>
      <c r="I6">
        <v>8</v>
      </c>
      <c r="J6" s="1">
        <v>45318</v>
      </c>
      <c r="K6">
        <v>0</v>
      </c>
      <c r="L6">
        <f t="shared" si="0"/>
        <v>1486.22</v>
      </c>
      <c r="P6" t="s">
        <v>942</v>
      </c>
      <c r="Q6">
        <f>SUMIF(Table3[Smoker],"Smoker",Table3[Premium])</f>
        <v>258770.17000000019</v>
      </c>
      <c r="R6">
        <f>SUMIF(Table3[Smoker],"Non-Smoker",Table3[Premium])</f>
        <v>251348.83000000013</v>
      </c>
      <c r="S6">
        <f>SUMIF(Table3[Smoker],"Smoker",Table3[Sum Assured])</f>
        <v>121533563.13999999</v>
      </c>
      <c r="T6">
        <f>SUMIF(Table3[Smoker],"Non-Smoker",Table3[Sum Assured])</f>
        <v>113028253.18000007</v>
      </c>
      <c r="U6">
        <f>SUMIF(Table3[Smoker],"Smoker",Table3[Payout])</f>
        <v>250264.54999999996</v>
      </c>
      <c r="V6">
        <f>SUMIF(Table3[Smoker],"Non-Smoker",Table3[Payout])</f>
        <v>244550.71000000008</v>
      </c>
      <c r="W6">
        <f>SUMIF(Table3[Smoker],"Smoker",Table3[Net Profits])</f>
        <v>8505.6200000000008</v>
      </c>
      <c r="X6">
        <f>SUMIF(Table3[Smoker],"Non-Smoker",Table3[Net Profits])</f>
        <v>6798.1200000000044</v>
      </c>
    </row>
    <row r="7" spans="1:27" x14ac:dyDescent="0.35">
      <c r="A7" t="s">
        <v>23</v>
      </c>
      <c r="B7" t="s">
        <v>24</v>
      </c>
      <c r="C7">
        <v>60</v>
      </c>
      <c r="D7" t="s">
        <v>16</v>
      </c>
      <c r="E7" t="s">
        <v>25</v>
      </c>
      <c r="F7" t="s">
        <v>17</v>
      </c>
      <c r="G7">
        <v>491.41</v>
      </c>
      <c r="H7">
        <v>245122.36</v>
      </c>
      <c r="I7">
        <v>26</v>
      </c>
      <c r="J7" s="1">
        <v>42424</v>
      </c>
      <c r="K7">
        <v>1384.6</v>
      </c>
      <c r="L7">
        <f t="shared" si="0"/>
        <v>-893.18999999999983</v>
      </c>
      <c r="P7" t="s">
        <v>943</v>
      </c>
      <c r="Q7">
        <f>AVERAGEIF(Table3[Smoker],"Smoker",Table3[Premium])</f>
        <v>1115.3886637931043</v>
      </c>
      <c r="R7">
        <f>AVERAGEIF(Table3[Smoker],"Non-Smoker",Table3[Premium])</f>
        <v>1097.593144104804</v>
      </c>
      <c r="S7">
        <f>AVERAGEIF(Table3[Smoker],"Smoker",Table3[Sum Assured])</f>
        <v>523851.56525862066</v>
      </c>
      <c r="T7">
        <f>AVERAGEIF(Table3[Smoker],"Non-Smoker",Table3[Sum Assured])</f>
        <v>493573.15799126669</v>
      </c>
      <c r="U7">
        <f>AVERAGEIF(Table3[Smoker],"Smoker",Table3[Payout])</f>
        <v>1078.7265086206894</v>
      </c>
      <c r="V7">
        <f>AVERAGEIF(Table3[Smoker],"Non-Smoker",Table3[Payout])</f>
        <v>1067.907030567686</v>
      </c>
      <c r="W7">
        <f>AVERAGEIF(Table3[Smoker],"Smoker",Table3[Net Profits])</f>
        <v>36.662155172413797</v>
      </c>
      <c r="X7">
        <f>AVERAGEIF(Table3[Smoker],"Non-Smoker",Table3[Net Profits])</f>
        <v>29.686113537117922</v>
      </c>
    </row>
    <row r="8" spans="1:27" x14ac:dyDescent="0.35">
      <c r="A8" t="s">
        <v>26</v>
      </c>
      <c r="B8" t="s">
        <v>27</v>
      </c>
      <c r="C8">
        <v>47</v>
      </c>
      <c r="D8" t="s">
        <v>16</v>
      </c>
      <c r="E8" t="s">
        <v>9</v>
      </c>
      <c r="F8" t="s">
        <v>4</v>
      </c>
      <c r="G8">
        <v>1488.44</v>
      </c>
      <c r="H8">
        <v>936299.6</v>
      </c>
      <c r="I8">
        <v>21</v>
      </c>
      <c r="J8" s="1">
        <v>44293</v>
      </c>
      <c r="K8">
        <v>1801.03</v>
      </c>
      <c r="L8">
        <f t="shared" si="0"/>
        <v>-312.58999999999992</v>
      </c>
      <c r="P8" t="s">
        <v>954</v>
      </c>
      <c r="Q8" cm="1">
        <f t="array" ref="Q8">_xlfn.STDEV.P(IF(Table3[Smoker] = "Smoker",Table3[Premium]))</f>
        <v>522.12932924032737</v>
      </c>
      <c r="R8" cm="1">
        <f t="array" ref="R8">_xlfn.STDEV.P(IF(Table3[Smoker] = "Non-Smoker",Table3[Premium]))</f>
        <v>514.44645482566045</v>
      </c>
      <c r="S8" cm="1">
        <f t="array" ref="S8">_xlfn.STDEV.P(IF(Table3[Smoker] = "Smoker",Table3[Sum Assured]))</f>
        <v>279432.2043702032</v>
      </c>
      <c r="T8" cm="1">
        <f t="array" ref="T8">_xlfn.STDEV.P(IF(Table3[Smoker] = "Non-Smoker",Table3[Sum Assured]))</f>
        <v>289965.87064081384</v>
      </c>
      <c r="U8" cm="1">
        <f t="array" ref="U8">_xlfn.STDEV.P(IF(Table3[Smoker] = "Smoker",Table3[Policy Term]))</f>
        <v>6.9144366692473298</v>
      </c>
      <c r="V8" cm="1">
        <f t="array" ref="V8">_xlfn.STDEV.P(IF(Table3[Smoker] = "Non-Smoker",Table3[Policy Term]))</f>
        <v>7.3460295526107258</v>
      </c>
      <c r="W8" cm="1">
        <f t="array" ref="W8">_xlfn.STDEV.P(IF(Table3[Smoker] = "Smoker",Table3[Issue Date]))</f>
        <v>1034.403351469226</v>
      </c>
      <c r="X8" cm="1">
        <f t="array" ref="X8">_xlfn.STDEV.P(IF(Table3[Smoker] = "Non-Smoker",Table3[Issue Date]))</f>
        <v>1115.8291294870971</v>
      </c>
    </row>
    <row r="9" spans="1:27" x14ac:dyDescent="0.35">
      <c r="A9" t="s">
        <v>28</v>
      </c>
      <c r="B9" t="s">
        <v>29</v>
      </c>
      <c r="C9">
        <v>66</v>
      </c>
      <c r="D9" t="s">
        <v>12</v>
      </c>
      <c r="E9" t="s">
        <v>9</v>
      </c>
      <c r="F9" t="s">
        <v>4</v>
      </c>
      <c r="G9">
        <v>317.49</v>
      </c>
      <c r="H9">
        <v>281355.09000000003</v>
      </c>
      <c r="I9">
        <v>28</v>
      </c>
      <c r="J9" s="1">
        <v>43835</v>
      </c>
      <c r="K9">
        <v>2132.37</v>
      </c>
      <c r="L9">
        <f t="shared" si="0"/>
        <v>-1814.8799999999999</v>
      </c>
    </row>
    <row r="10" spans="1:27" x14ac:dyDescent="0.35">
      <c r="A10" t="s">
        <v>30</v>
      </c>
      <c r="B10" t="s">
        <v>31</v>
      </c>
      <c r="C10">
        <v>51</v>
      </c>
      <c r="D10" t="s">
        <v>16</v>
      </c>
      <c r="E10" t="s">
        <v>20</v>
      </c>
      <c r="F10" t="s">
        <v>17</v>
      </c>
      <c r="G10">
        <v>1454.04</v>
      </c>
      <c r="H10">
        <v>567784.06999999995</v>
      </c>
      <c r="I10">
        <v>12</v>
      </c>
      <c r="J10" s="1">
        <v>43917</v>
      </c>
      <c r="K10">
        <v>0</v>
      </c>
      <c r="L10">
        <f t="shared" si="0"/>
        <v>1454.04</v>
      </c>
      <c r="P10" t="s">
        <v>967</v>
      </c>
      <c r="Q10" t="s">
        <v>5</v>
      </c>
      <c r="R10" t="s">
        <v>937</v>
      </c>
      <c r="S10" t="s">
        <v>949</v>
      </c>
      <c r="T10" t="s">
        <v>968</v>
      </c>
    </row>
    <row r="11" spans="1:27" x14ac:dyDescent="0.35">
      <c r="A11" t="s">
        <v>32</v>
      </c>
      <c r="B11" t="s">
        <v>33</v>
      </c>
      <c r="C11">
        <v>29</v>
      </c>
      <c r="D11" t="s">
        <v>16</v>
      </c>
      <c r="E11" t="s">
        <v>13</v>
      </c>
      <c r="F11" t="s">
        <v>17</v>
      </c>
      <c r="G11">
        <v>1571.52</v>
      </c>
      <c r="H11">
        <v>934691.17</v>
      </c>
      <c r="I11">
        <v>22</v>
      </c>
      <c r="J11" s="1">
        <v>45061</v>
      </c>
      <c r="K11">
        <v>2644.69</v>
      </c>
      <c r="L11">
        <f t="shared" si="0"/>
        <v>-1073.17</v>
      </c>
      <c r="P11" t="s">
        <v>966</v>
      </c>
      <c r="Q11">
        <f>AVERAGE(Table3[Premium])</f>
        <v>1106.5488069414309</v>
      </c>
      <c r="R11">
        <f>AVERAGE(Table3[Sum Assured])</f>
        <v>508810.88138828601</v>
      </c>
      <c r="S11">
        <f>AVERAGE(Table3[Payout])</f>
        <v>1073.3519739696317</v>
      </c>
      <c r="T11">
        <f>AVERAGE(Table3[Net Profits])</f>
        <v>33.196832971800482</v>
      </c>
    </row>
    <row r="12" spans="1:27" x14ac:dyDescent="0.35">
      <c r="A12" t="s">
        <v>34</v>
      </c>
      <c r="B12" t="s">
        <v>35</v>
      </c>
      <c r="C12">
        <v>71</v>
      </c>
      <c r="D12" t="s">
        <v>16</v>
      </c>
      <c r="E12" t="s">
        <v>13</v>
      </c>
      <c r="F12" t="s">
        <v>17</v>
      </c>
      <c r="G12">
        <v>1705.48</v>
      </c>
      <c r="H12">
        <v>532002.06999999995</v>
      </c>
      <c r="I12">
        <v>26</v>
      </c>
      <c r="J12" s="1">
        <v>42150</v>
      </c>
      <c r="K12">
        <v>378.93</v>
      </c>
      <c r="L12">
        <f t="shared" si="0"/>
        <v>1326.55</v>
      </c>
      <c r="P12" t="s">
        <v>969</v>
      </c>
      <c r="Q12">
        <f>_xlfn.STDEV.P(Table3[Premium])</f>
        <v>518.4034869597898</v>
      </c>
      <c r="R12">
        <f>_xlfn.STDEV.P(Table3[Sum Assured])</f>
        <v>285115.68089063826</v>
      </c>
      <c r="S12">
        <f>_xlfn.STDEV.P(Table3[Payout])</f>
        <v>878.16184728679684</v>
      </c>
      <c r="T12">
        <f>_xlfn.STDEV.P(Table3[Net Profits])</f>
        <v>1007.9805944523795</v>
      </c>
    </row>
    <row r="13" spans="1:27" x14ac:dyDescent="0.35">
      <c r="A13" t="s">
        <v>36</v>
      </c>
      <c r="B13" t="s">
        <v>37</v>
      </c>
      <c r="C13">
        <v>49</v>
      </c>
      <c r="D13" t="s">
        <v>12</v>
      </c>
      <c r="E13" t="s">
        <v>20</v>
      </c>
      <c r="F13" t="s">
        <v>4</v>
      </c>
      <c r="G13">
        <v>574.29999999999995</v>
      </c>
      <c r="H13">
        <v>463454</v>
      </c>
      <c r="I13">
        <v>11</v>
      </c>
      <c r="J13" s="1">
        <v>45395</v>
      </c>
      <c r="K13">
        <v>0</v>
      </c>
      <c r="L13">
        <f t="shared" si="0"/>
        <v>574.29999999999995</v>
      </c>
    </row>
    <row r="14" spans="1:27" x14ac:dyDescent="0.35">
      <c r="A14" t="s">
        <v>38</v>
      </c>
      <c r="B14" t="s">
        <v>39</v>
      </c>
      <c r="C14">
        <v>23</v>
      </c>
      <c r="D14" t="s">
        <v>16</v>
      </c>
      <c r="E14" t="s">
        <v>13</v>
      </c>
      <c r="F14" t="s">
        <v>4</v>
      </c>
      <c r="G14">
        <v>1161.25</v>
      </c>
      <c r="H14">
        <v>890518.26</v>
      </c>
      <c r="I14">
        <v>15</v>
      </c>
      <c r="J14" s="1">
        <v>42742</v>
      </c>
      <c r="K14">
        <v>1671.11</v>
      </c>
      <c r="L14">
        <f t="shared" si="0"/>
        <v>-509.8599999999999</v>
      </c>
      <c r="P14" t="s">
        <v>971</v>
      </c>
    </row>
    <row r="15" spans="1:27" x14ac:dyDescent="0.35">
      <c r="A15" t="s">
        <v>40</v>
      </c>
      <c r="B15" t="s">
        <v>41</v>
      </c>
      <c r="C15">
        <v>71</v>
      </c>
      <c r="D15" t="s">
        <v>16</v>
      </c>
      <c r="E15" t="s">
        <v>13</v>
      </c>
      <c r="F15" t="s">
        <v>17</v>
      </c>
      <c r="G15">
        <v>1351.64</v>
      </c>
      <c r="H15">
        <v>130799.73</v>
      </c>
      <c r="I15">
        <v>15</v>
      </c>
      <c r="J15" s="1">
        <v>43879</v>
      </c>
      <c r="K15">
        <v>2086.38</v>
      </c>
      <c r="L15">
        <f t="shared" si="0"/>
        <v>-734.74</v>
      </c>
      <c r="P15" t="s">
        <v>15</v>
      </c>
    </row>
    <row r="16" spans="1:27" x14ac:dyDescent="0.35">
      <c r="A16" t="s">
        <v>42</v>
      </c>
      <c r="B16" t="s">
        <v>43</v>
      </c>
      <c r="C16">
        <v>20</v>
      </c>
      <c r="D16" t="s">
        <v>12</v>
      </c>
      <c r="E16" t="s">
        <v>44</v>
      </c>
      <c r="F16" t="s">
        <v>17</v>
      </c>
      <c r="G16">
        <v>1964.72</v>
      </c>
      <c r="H16">
        <v>478524.24</v>
      </c>
      <c r="I16">
        <v>23</v>
      </c>
      <c r="J16" s="1">
        <v>43407</v>
      </c>
      <c r="K16">
        <v>2546.23</v>
      </c>
      <c r="L16">
        <f t="shared" si="0"/>
        <v>-581.51</v>
      </c>
      <c r="P16" t="str">
        <f>_xlfn.XLOOKUP(P15,Table3[Name],Table3[Policy_ID],0)</f>
        <v>POL100002</v>
      </c>
    </row>
    <row r="17" spans="1:22" x14ac:dyDescent="0.35">
      <c r="A17" t="s">
        <v>45</v>
      </c>
      <c r="B17" t="s">
        <v>46</v>
      </c>
      <c r="C17">
        <v>71</v>
      </c>
      <c r="D17" t="s">
        <v>12</v>
      </c>
      <c r="E17" t="s">
        <v>9</v>
      </c>
      <c r="F17" t="s">
        <v>17</v>
      </c>
      <c r="G17">
        <v>1906.68</v>
      </c>
      <c r="H17">
        <v>116318.52</v>
      </c>
      <c r="I17">
        <v>18</v>
      </c>
      <c r="J17" s="1">
        <v>42693</v>
      </c>
      <c r="K17">
        <v>2150.33</v>
      </c>
      <c r="L17">
        <f t="shared" si="0"/>
        <v>-243.64999999999986</v>
      </c>
    </row>
    <row r="18" spans="1:22" x14ac:dyDescent="0.35">
      <c r="A18" t="s">
        <v>47</v>
      </c>
      <c r="B18" t="s">
        <v>48</v>
      </c>
      <c r="C18">
        <v>26</v>
      </c>
      <c r="D18" t="s">
        <v>16</v>
      </c>
      <c r="E18" t="s">
        <v>9</v>
      </c>
      <c r="F18" t="s">
        <v>17</v>
      </c>
      <c r="G18">
        <v>414.87</v>
      </c>
      <c r="H18">
        <v>819944.78</v>
      </c>
      <c r="I18">
        <v>6</v>
      </c>
      <c r="J18" s="1">
        <v>43504</v>
      </c>
      <c r="K18">
        <v>581.03</v>
      </c>
      <c r="L18">
        <f t="shared" si="0"/>
        <v>-166.15999999999997</v>
      </c>
    </row>
    <row r="19" spans="1:22" x14ac:dyDescent="0.35">
      <c r="A19" t="s">
        <v>49</v>
      </c>
      <c r="B19" t="s">
        <v>50</v>
      </c>
      <c r="C19">
        <v>65</v>
      </c>
      <c r="D19" t="s">
        <v>12</v>
      </c>
      <c r="E19" t="s">
        <v>20</v>
      </c>
      <c r="F19" t="s">
        <v>17</v>
      </c>
      <c r="G19">
        <v>1346.92</v>
      </c>
      <c r="H19">
        <v>417879.74</v>
      </c>
      <c r="I19">
        <v>16</v>
      </c>
      <c r="J19" s="1">
        <v>44380</v>
      </c>
      <c r="K19">
        <v>0</v>
      </c>
      <c r="L19">
        <f t="shared" si="0"/>
        <v>1346.92</v>
      </c>
      <c r="P19" t="s">
        <v>935</v>
      </c>
      <c r="Q19" t="s">
        <v>965</v>
      </c>
    </row>
    <row r="20" spans="1:22" x14ac:dyDescent="0.35">
      <c r="A20" t="s">
        <v>51</v>
      </c>
      <c r="B20" t="s">
        <v>52</v>
      </c>
      <c r="C20">
        <v>35</v>
      </c>
      <c r="D20" t="s">
        <v>16</v>
      </c>
      <c r="E20" t="s">
        <v>13</v>
      </c>
      <c r="F20" t="s">
        <v>17</v>
      </c>
      <c r="G20">
        <v>1481.36</v>
      </c>
      <c r="H20">
        <v>132075.97</v>
      </c>
      <c r="I20">
        <v>17</v>
      </c>
      <c r="J20" s="1">
        <v>45201</v>
      </c>
      <c r="K20">
        <v>1843.12</v>
      </c>
      <c r="L20">
        <f t="shared" si="0"/>
        <v>-361.76</v>
      </c>
      <c r="P20" t="s">
        <v>6</v>
      </c>
      <c r="Q20">
        <f t="shared" ref="Q20:Q83" si="1">_xlfn.NORM.DIST(G2,$Q$11,$Q$12,$Q$6+$R$6)</f>
        <v>8.0518954364192749E-2</v>
      </c>
    </row>
    <row r="21" spans="1:22" x14ac:dyDescent="0.35">
      <c r="A21" t="s">
        <v>53</v>
      </c>
      <c r="B21" t="s">
        <v>54</v>
      </c>
      <c r="C21">
        <v>45</v>
      </c>
      <c r="D21" t="s">
        <v>16</v>
      </c>
      <c r="E21" t="s">
        <v>13</v>
      </c>
      <c r="F21" t="s">
        <v>17</v>
      </c>
      <c r="G21">
        <v>1133.97</v>
      </c>
      <c r="H21">
        <v>665504.49</v>
      </c>
      <c r="I21">
        <v>15</v>
      </c>
      <c r="J21" s="1">
        <v>44853</v>
      </c>
      <c r="K21">
        <v>528.61</v>
      </c>
      <c r="L21">
        <f t="shared" si="0"/>
        <v>605.36</v>
      </c>
      <c r="P21" t="s">
        <v>10</v>
      </c>
      <c r="Q21">
        <f t="shared" si="1"/>
        <v>0.66426500403405075</v>
      </c>
    </row>
    <row r="22" spans="1:22" x14ac:dyDescent="0.35">
      <c r="A22" t="s">
        <v>55</v>
      </c>
      <c r="B22" t="s">
        <v>56</v>
      </c>
      <c r="C22">
        <v>66</v>
      </c>
      <c r="D22" t="s">
        <v>12</v>
      </c>
      <c r="E22" t="s">
        <v>9</v>
      </c>
      <c r="F22" t="s">
        <v>4</v>
      </c>
      <c r="G22">
        <v>900.51</v>
      </c>
      <c r="H22">
        <v>367059.98</v>
      </c>
      <c r="I22">
        <v>9</v>
      </c>
      <c r="J22" s="1">
        <v>44739</v>
      </c>
      <c r="K22">
        <v>899.37</v>
      </c>
      <c r="L22">
        <f t="shared" si="0"/>
        <v>1.1399999999999864</v>
      </c>
      <c r="P22" t="s">
        <v>14</v>
      </c>
      <c r="Q22">
        <f t="shared" si="1"/>
        <v>0.69053105977952256</v>
      </c>
    </row>
    <row r="23" spans="1:22" x14ac:dyDescent="0.35">
      <c r="A23" t="s">
        <v>57</v>
      </c>
      <c r="B23" t="s">
        <v>58</v>
      </c>
      <c r="C23">
        <v>18</v>
      </c>
      <c r="D23" t="s">
        <v>16</v>
      </c>
      <c r="E23" t="s">
        <v>20</v>
      </c>
      <c r="F23" t="s">
        <v>4</v>
      </c>
      <c r="G23">
        <v>1140.9100000000001</v>
      </c>
      <c r="H23">
        <v>579167.56000000006</v>
      </c>
      <c r="I23">
        <v>10</v>
      </c>
      <c r="J23" s="1">
        <v>43148</v>
      </c>
      <c r="K23">
        <v>0</v>
      </c>
      <c r="L23">
        <f t="shared" si="0"/>
        <v>1140.9100000000001</v>
      </c>
      <c r="P23" t="s">
        <v>18</v>
      </c>
      <c r="Q23">
        <f t="shared" si="1"/>
        <v>0.52644666578587862</v>
      </c>
    </row>
    <row r="24" spans="1:22" x14ac:dyDescent="0.35">
      <c r="A24" t="s">
        <v>59</v>
      </c>
      <c r="B24" t="s">
        <v>60</v>
      </c>
      <c r="C24">
        <v>38</v>
      </c>
      <c r="D24" t="s">
        <v>12</v>
      </c>
      <c r="E24" t="s">
        <v>44</v>
      </c>
      <c r="F24" t="s">
        <v>17</v>
      </c>
      <c r="G24">
        <v>1928.47</v>
      </c>
      <c r="H24">
        <v>96872.47</v>
      </c>
      <c r="I24">
        <v>26</v>
      </c>
      <c r="J24" s="1">
        <v>42987</v>
      </c>
      <c r="K24">
        <v>1376.88</v>
      </c>
      <c r="L24">
        <f t="shared" si="0"/>
        <v>551.58999999999992</v>
      </c>
      <c r="P24" t="s">
        <v>21</v>
      </c>
      <c r="Q24">
        <f t="shared" si="1"/>
        <v>0.76803334443419158</v>
      </c>
      <c r="S24" t="s">
        <v>3</v>
      </c>
      <c r="T24" t="s">
        <v>5</v>
      </c>
      <c r="U24" t="s">
        <v>949</v>
      </c>
      <c r="V24" t="s">
        <v>961</v>
      </c>
    </row>
    <row r="25" spans="1:22" x14ac:dyDescent="0.35">
      <c r="A25" t="s">
        <v>61</v>
      </c>
      <c r="B25" t="s">
        <v>62</v>
      </c>
      <c r="C25">
        <v>32</v>
      </c>
      <c r="D25" t="s">
        <v>12</v>
      </c>
      <c r="E25" t="s">
        <v>44</v>
      </c>
      <c r="F25" t="s">
        <v>17</v>
      </c>
      <c r="G25">
        <v>741.43</v>
      </c>
      <c r="H25">
        <v>264426.53999999998</v>
      </c>
      <c r="I25">
        <v>21</v>
      </c>
      <c r="J25" s="1">
        <v>44161</v>
      </c>
      <c r="K25">
        <v>1780.91</v>
      </c>
      <c r="L25">
        <f t="shared" si="0"/>
        <v>-1039.48</v>
      </c>
      <c r="P25" t="s">
        <v>23</v>
      </c>
      <c r="Q25">
        <f t="shared" si="1"/>
        <v>0.11769225005572159</v>
      </c>
      <c r="S25" t="s">
        <v>959</v>
      </c>
      <c r="T25">
        <f>SUMIF(D:D,"Male",G:G)</f>
        <v>225468.57000000009</v>
      </c>
      <c r="U25">
        <f>SUMIF(D:D,"Male",K:K)</f>
        <v>197469.85000000006</v>
      </c>
      <c r="V25">
        <f>SUMIF(D:D,"Male",L:L)</f>
        <v>27998.720000000012</v>
      </c>
    </row>
    <row r="26" spans="1:22" x14ac:dyDescent="0.35">
      <c r="A26" t="s">
        <v>63</v>
      </c>
      <c r="B26" t="s">
        <v>64</v>
      </c>
      <c r="C26">
        <v>66</v>
      </c>
      <c r="D26" t="s">
        <v>16</v>
      </c>
      <c r="E26" t="s">
        <v>20</v>
      </c>
      <c r="F26" t="s">
        <v>17</v>
      </c>
      <c r="G26">
        <v>309.52</v>
      </c>
      <c r="H26">
        <v>174848.72</v>
      </c>
      <c r="I26">
        <v>26</v>
      </c>
      <c r="J26" s="1">
        <v>43254</v>
      </c>
      <c r="K26">
        <v>0</v>
      </c>
      <c r="L26">
        <f t="shared" si="0"/>
        <v>309.52</v>
      </c>
      <c r="P26" t="s">
        <v>26</v>
      </c>
      <c r="Q26">
        <f t="shared" si="1"/>
        <v>0.76933782508826787</v>
      </c>
      <c r="S26" t="s">
        <v>960</v>
      </c>
      <c r="T26">
        <f>SUMIF(D:D,"Female",G:G)</f>
        <v>275957.40000000014</v>
      </c>
      <c r="U26">
        <f>SUMIF(D:D,"Female",K:K)</f>
        <v>289795.90999999992</v>
      </c>
      <c r="V26">
        <f>SUMIF(D:D,"Female",L:L)</f>
        <v>-13838.509999999997</v>
      </c>
    </row>
    <row r="27" spans="1:22" x14ac:dyDescent="0.35">
      <c r="A27" t="s">
        <v>65</v>
      </c>
      <c r="B27" t="s">
        <v>66</v>
      </c>
      <c r="C27">
        <v>64</v>
      </c>
      <c r="D27" t="s">
        <v>12</v>
      </c>
      <c r="E27" t="s">
        <v>25</v>
      </c>
      <c r="F27" t="s">
        <v>4</v>
      </c>
      <c r="G27">
        <v>973.37</v>
      </c>
      <c r="H27">
        <v>943104.39</v>
      </c>
      <c r="I27">
        <v>11</v>
      </c>
      <c r="J27" s="1">
        <v>43523</v>
      </c>
      <c r="K27">
        <v>2263.35</v>
      </c>
      <c r="L27">
        <f t="shared" si="0"/>
        <v>-1289.98</v>
      </c>
      <c r="P27" t="s">
        <v>28</v>
      </c>
      <c r="Q27">
        <f t="shared" si="1"/>
        <v>6.3992771874409535E-2</v>
      </c>
    </row>
    <row r="28" spans="1:22" x14ac:dyDescent="0.35">
      <c r="A28" t="s">
        <v>67</v>
      </c>
      <c r="B28" t="s">
        <v>68</v>
      </c>
      <c r="C28">
        <v>21</v>
      </c>
      <c r="D28" t="s">
        <v>16</v>
      </c>
      <c r="E28" t="s">
        <v>20</v>
      </c>
      <c r="F28" t="s">
        <v>17</v>
      </c>
      <c r="G28">
        <v>1035</v>
      </c>
      <c r="H28">
        <v>169112.41</v>
      </c>
      <c r="I28">
        <v>24</v>
      </c>
      <c r="J28" s="1">
        <v>42719</v>
      </c>
      <c r="K28">
        <v>0</v>
      </c>
      <c r="L28">
        <f t="shared" si="0"/>
        <v>1035</v>
      </c>
      <c r="P28" t="s">
        <v>30</v>
      </c>
      <c r="Q28">
        <f t="shared" si="1"/>
        <v>0.74866999641683796</v>
      </c>
    </row>
    <row r="29" spans="1:22" x14ac:dyDescent="0.35">
      <c r="A29" t="s">
        <v>69</v>
      </c>
      <c r="B29" t="s">
        <v>70</v>
      </c>
      <c r="C29">
        <v>31</v>
      </c>
      <c r="D29" t="s">
        <v>12</v>
      </c>
      <c r="E29" t="s">
        <v>44</v>
      </c>
      <c r="F29" t="s">
        <v>17</v>
      </c>
      <c r="G29">
        <v>510.66</v>
      </c>
      <c r="H29">
        <v>925243.46</v>
      </c>
      <c r="I29">
        <v>7</v>
      </c>
      <c r="J29" s="1">
        <v>45304</v>
      </c>
      <c r="K29">
        <v>621.91</v>
      </c>
      <c r="L29">
        <f t="shared" si="0"/>
        <v>-111.24999999999994</v>
      </c>
      <c r="P29" t="s">
        <v>32</v>
      </c>
      <c r="Q29">
        <f t="shared" si="1"/>
        <v>0.81512163484770772</v>
      </c>
    </row>
    <row r="30" spans="1:22" x14ac:dyDescent="0.35">
      <c r="A30" t="s">
        <v>71</v>
      </c>
      <c r="B30" t="s">
        <v>72</v>
      </c>
      <c r="C30">
        <v>35</v>
      </c>
      <c r="D30" t="s">
        <v>12</v>
      </c>
      <c r="E30" t="s">
        <v>44</v>
      </c>
      <c r="F30" t="s">
        <v>4</v>
      </c>
      <c r="G30">
        <v>1861.87</v>
      </c>
      <c r="H30">
        <v>827266.78</v>
      </c>
      <c r="I30">
        <v>10</v>
      </c>
      <c r="J30" s="1">
        <v>44616</v>
      </c>
      <c r="K30">
        <v>2266.58</v>
      </c>
      <c r="L30">
        <f t="shared" si="0"/>
        <v>-404.71000000000004</v>
      </c>
      <c r="P30" t="s">
        <v>34</v>
      </c>
      <c r="Q30">
        <f t="shared" si="1"/>
        <v>0.87602395814384315</v>
      </c>
    </row>
    <row r="31" spans="1:22" x14ac:dyDescent="0.35">
      <c r="A31" t="s">
        <v>73</v>
      </c>
      <c r="B31" t="s">
        <v>74</v>
      </c>
      <c r="C31">
        <v>18</v>
      </c>
      <c r="D31" t="s">
        <v>12</v>
      </c>
      <c r="E31" t="s">
        <v>44</v>
      </c>
      <c r="F31" t="s">
        <v>17</v>
      </c>
      <c r="G31">
        <v>1336.07</v>
      </c>
      <c r="H31">
        <v>105235.85</v>
      </c>
      <c r="I31">
        <v>9</v>
      </c>
      <c r="J31" s="1">
        <v>45133</v>
      </c>
      <c r="K31">
        <v>1496.66</v>
      </c>
      <c r="L31">
        <f t="shared" si="0"/>
        <v>-160.59000000000015</v>
      </c>
      <c r="P31" t="s">
        <v>36</v>
      </c>
      <c r="Q31">
        <f t="shared" si="1"/>
        <v>0.15227908158188916</v>
      </c>
    </row>
    <row r="32" spans="1:22" x14ac:dyDescent="0.35">
      <c r="A32" t="s">
        <v>75</v>
      </c>
      <c r="B32" t="s">
        <v>76</v>
      </c>
      <c r="C32">
        <v>29</v>
      </c>
      <c r="D32" t="s">
        <v>16</v>
      </c>
      <c r="E32" t="s">
        <v>44</v>
      </c>
      <c r="F32" t="s">
        <v>4</v>
      </c>
      <c r="G32">
        <v>344.37</v>
      </c>
      <c r="H32">
        <v>935032.6</v>
      </c>
      <c r="I32">
        <v>26</v>
      </c>
      <c r="J32" s="1">
        <v>43325</v>
      </c>
      <c r="K32">
        <v>718.05</v>
      </c>
      <c r="L32">
        <f t="shared" si="0"/>
        <v>-373.67999999999995</v>
      </c>
      <c r="P32" t="s">
        <v>38</v>
      </c>
      <c r="Q32">
        <f t="shared" si="1"/>
        <v>0.54201783104159784</v>
      </c>
    </row>
    <row r="33" spans="1:17" x14ac:dyDescent="0.35">
      <c r="A33" t="s">
        <v>77</v>
      </c>
      <c r="B33" t="s">
        <v>78</v>
      </c>
      <c r="C33">
        <v>50</v>
      </c>
      <c r="D33" t="s">
        <v>12</v>
      </c>
      <c r="E33" t="s">
        <v>9</v>
      </c>
      <c r="F33" t="s">
        <v>17</v>
      </c>
      <c r="G33">
        <v>391.32</v>
      </c>
      <c r="H33">
        <v>204639.28</v>
      </c>
      <c r="I33">
        <v>26</v>
      </c>
      <c r="J33" s="1">
        <v>42627</v>
      </c>
      <c r="K33">
        <v>2653.61</v>
      </c>
      <c r="L33">
        <f t="shared" si="0"/>
        <v>-2262.29</v>
      </c>
      <c r="P33" t="s">
        <v>40</v>
      </c>
      <c r="Q33">
        <f t="shared" si="1"/>
        <v>0.68181519795103152</v>
      </c>
    </row>
    <row r="34" spans="1:17" x14ac:dyDescent="0.35">
      <c r="A34" t="s">
        <v>79</v>
      </c>
      <c r="B34" t="s">
        <v>80</v>
      </c>
      <c r="C34">
        <v>54</v>
      </c>
      <c r="D34" t="s">
        <v>12</v>
      </c>
      <c r="E34" t="s">
        <v>9</v>
      </c>
      <c r="F34" t="s">
        <v>4</v>
      </c>
      <c r="G34">
        <v>1846.57</v>
      </c>
      <c r="H34">
        <v>211172.46</v>
      </c>
      <c r="I34">
        <v>28</v>
      </c>
      <c r="J34" s="1">
        <v>42220</v>
      </c>
      <c r="K34">
        <v>2527.2399999999998</v>
      </c>
      <c r="L34">
        <f t="shared" si="0"/>
        <v>-680.66999999999985</v>
      </c>
      <c r="P34" t="s">
        <v>42</v>
      </c>
      <c r="Q34">
        <f t="shared" si="1"/>
        <v>0.95107949195908303</v>
      </c>
    </row>
    <row r="35" spans="1:17" x14ac:dyDescent="0.35">
      <c r="A35" t="s">
        <v>81</v>
      </c>
      <c r="B35" t="s">
        <v>82</v>
      </c>
      <c r="C35">
        <v>66</v>
      </c>
      <c r="D35" t="s">
        <v>16</v>
      </c>
      <c r="E35" t="s">
        <v>13</v>
      </c>
      <c r="F35" t="s">
        <v>4</v>
      </c>
      <c r="G35">
        <v>1913.23</v>
      </c>
      <c r="H35">
        <v>572207.03</v>
      </c>
      <c r="I35">
        <v>27</v>
      </c>
      <c r="J35" s="1">
        <v>44398</v>
      </c>
      <c r="K35">
        <v>1468.78</v>
      </c>
      <c r="L35">
        <f t="shared" si="0"/>
        <v>444.45000000000005</v>
      </c>
      <c r="P35" t="s">
        <v>45</v>
      </c>
      <c r="Q35">
        <f t="shared" si="1"/>
        <v>0.93863949622282195</v>
      </c>
    </row>
    <row r="36" spans="1:17" x14ac:dyDescent="0.35">
      <c r="A36" t="s">
        <v>83</v>
      </c>
      <c r="B36" t="s">
        <v>84</v>
      </c>
      <c r="C36">
        <v>71</v>
      </c>
      <c r="D36" t="s">
        <v>12</v>
      </c>
      <c r="E36" t="s">
        <v>13</v>
      </c>
      <c r="F36" t="s">
        <v>4</v>
      </c>
      <c r="G36">
        <v>998.17</v>
      </c>
      <c r="H36">
        <v>619318.26</v>
      </c>
      <c r="I36">
        <v>16</v>
      </c>
      <c r="J36" s="1">
        <v>44617</v>
      </c>
      <c r="K36">
        <v>1305.33</v>
      </c>
      <c r="L36">
        <f t="shared" si="0"/>
        <v>-307.15999999999997</v>
      </c>
      <c r="P36" t="s">
        <v>47</v>
      </c>
      <c r="Q36">
        <f t="shared" si="1"/>
        <v>9.1061299394686004E-2</v>
      </c>
    </row>
    <row r="37" spans="1:17" x14ac:dyDescent="0.35">
      <c r="A37" t="s">
        <v>85</v>
      </c>
      <c r="B37" t="s">
        <v>86</v>
      </c>
      <c r="C37">
        <v>70</v>
      </c>
      <c r="D37" t="s">
        <v>16</v>
      </c>
      <c r="E37" t="s">
        <v>44</v>
      </c>
      <c r="F37" t="s">
        <v>17</v>
      </c>
      <c r="G37">
        <v>1742.73</v>
      </c>
      <c r="H37">
        <v>67673.37</v>
      </c>
      <c r="I37">
        <v>12</v>
      </c>
      <c r="J37" s="1">
        <v>42730</v>
      </c>
      <c r="K37">
        <v>855.19</v>
      </c>
      <c r="L37">
        <f t="shared" si="0"/>
        <v>887.54</v>
      </c>
      <c r="P37" t="s">
        <v>49</v>
      </c>
      <c r="Q37">
        <f t="shared" si="1"/>
        <v>0.67856000973401187</v>
      </c>
    </row>
    <row r="38" spans="1:17" x14ac:dyDescent="0.35">
      <c r="A38" t="s">
        <v>87</v>
      </c>
      <c r="B38" t="s">
        <v>88</v>
      </c>
      <c r="C38">
        <v>75</v>
      </c>
      <c r="D38" t="s">
        <v>16</v>
      </c>
      <c r="E38" t="s">
        <v>25</v>
      </c>
      <c r="F38" t="s">
        <v>17</v>
      </c>
      <c r="G38">
        <v>247.82</v>
      </c>
      <c r="H38">
        <v>811195.06</v>
      </c>
      <c r="I38">
        <v>7</v>
      </c>
      <c r="J38" s="1">
        <v>45136</v>
      </c>
      <c r="K38">
        <v>1373.02</v>
      </c>
      <c r="L38">
        <f t="shared" si="0"/>
        <v>-1125.2</v>
      </c>
      <c r="P38" t="s">
        <v>51</v>
      </c>
      <c r="Q38">
        <f t="shared" si="1"/>
        <v>0.76516330037171443</v>
      </c>
    </row>
    <row r="39" spans="1:17" x14ac:dyDescent="0.35">
      <c r="A39" t="s">
        <v>89</v>
      </c>
      <c r="B39" t="s">
        <v>90</v>
      </c>
      <c r="C39">
        <v>18</v>
      </c>
      <c r="D39" t="s">
        <v>12</v>
      </c>
      <c r="E39" t="s">
        <v>9</v>
      </c>
      <c r="F39" t="s">
        <v>17</v>
      </c>
      <c r="G39">
        <v>496.02</v>
      </c>
      <c r="H39">
        <v>722129.3</v>
      </c>
      <c r="I39">
        <v>14</v>
      </c>
      <c r="J39" s="1">
        <v>42127</v>
      </c>
      <c r="K39">
        <v>1210.32</v>
      </c>
      <c r="L39">
        <f t="shared" si="0"/>
        <v>-714.3</v>
      </c>
      <c r="P39" t="s">
        <v>53</v>
      </c>
      <c r="Q39">
        <f t="shared" si="1"/>
        <v>0.52109240078774233</v>
      </c>
    </row>
    <row r="40" spans="1:17" x14ac:dyDescent="0.35">
      <c r="A40" t="s">
        <v>91</v>
      </c>
      <c r="B40" t="s">
        <v>92</v>
      </c>
      <c r="C40">
        <v>26</v>
      </c>
      <c r="D40" t="s">
        <v>16</v>
      </c>
      <c r="E40" t="s">
        <v>9</v>
      </c>
      <c r="F40" t="s">
        <v>17</v>
      </c>
      <c r="G40">
        <v>1618.65</v>
      </c>
      <c r="H40">
        <v>381039.26</v>
      </c>
      <c r="I40">
        <v>21</v>
      </c>
      <c r="J40" s="1">
        <v>42594</v>
      </c>
      <c r="K40">
        <v>868.83</v>
      </c>
      <c r="L40">
        <f t="shared" si="0"/>
        <v>749.82</v>
      </c>
      <c r="P40" t="s">
        <v>55</v>
      </c>
      <c r="Q40">
        <f t="shared" si="1"/>
        <v>0.34551829391735034</v>
      </c>
    </row>
    <row r="41" spans="1:17" x14ac:dyDescent="0.35">
      <c r="A41" t="s">
        <v>93</v>
      </c>
      <c r="B41" t="s">
        <v>94</v>
      </c>
      <c r="C41">
        <v>34</v>
      </c>
      <c r="D41" t="s">
        <v>16</v>
      </c>
      <c r="E41" t="s">
        <v>9</v>
      </c>
      <c r="F41" t="s">
        <v>17</v>
      </c>
      <c r="G41">
        <v>982.65</v>
      </c>
      <c r="H41">
        <v>472667.78</v>
      </c>
      <c r="I41">
        <v>8</v>
      </c>
      <c r="J41" s="1">
        <v>44680</v>
      </c>
      <c r="K41">
        <v>2463.7600000000002</v>
      </c>
      <c r="L41">
        <f t="shared" si="0"/>
        <v>-1481.1100000000001</v>
      </c>
      <c r="P41" t="s">
        <v>57</v>
      </c>
      <c r="Q41">
        <f t="shared" si="1"/>
        <v>0.52642362970690015</v>
      </c>
    </row>
    <row r="42" spans="1:17" x14ac:dyDescent="0.35">
      <c r="A42" t="s">
        <v>95</v>
      </c>
      <c r="B42" t="s">
        <v>96</v>
      </c>
      <c r="C42">
        <v>56</v>
      </c>
      <c r="D42" t="s">
        <v>16</v>
      </c>
      <c r="E42" t="s">
        <v>44</v>
      </c>
      <c r="F42" t="s">
        <v>4</v>
      </c>
      <c r="G42">
        <v>1503.7</v>
      </c>
      <c r="H42">
        <v>192221.46</v>
      </c>
      <c r="I42">
        <v>23</v>
      </c>
      <c r="J42" s="1">
        <v>44877</v>
      </c>
      <c r="K42">
        <v>694.11</v>
      </c>
      <c r="L42">
        <f t="shared" si="0"/>
        <v>809.59</v>
      </c>
      <c r="P42" t="s">
        <v>59</v>
      </c>
      <c r="Q42">
        <f t="shared" si="1"/>
        <v>0.94357196150473144</v>
      </c>
    </row>
    <row r="43" spans="1:17" x14ac:dyDescent="0.35">
      <c r="A43" t="s">
        <v>97</v>
      </c>
      <c r="B43" t="s">
        <v>98</v>
      </c>
      <c r="C43">
        <v>59</v>
      </c>
      <c r="D43" t="s">
        <v>12</v>
      </c>
      <c r="E43" t="s">
        <v>44</v>
      </c>
      <c r="F43" t="s">
        <v>4</v>
      </c>
      <c r="G43">
        <v>270.32</v>
      </c>
      <c r="H43">
        <v>521427.23</v>
      </c>
      <c r="I43">
        <v>5</v>
      </c>
      <c r="J43" s="1">
        <v>43347</v>
      </c>
      <c r="K43">
        <v>2370.86</v>
      </c>
      <c r="L43">
        <f t="shared" si="0"/>
        <v>-2100.54</v>
      </c>
      <c r="P43" t="s">
        <v>61</v>
      </c>
      <c r="Q43">
        <f t="shared" si="1"/>
        <v>0.24061864076626993</v>
      </c>
    </row>
    <row r="44" spans="1:17" x14ac:dyDescent="0.35">
      <c r="A44" t="s">
        <v>99</v>
      </c>
      <c r="B44" t="s">
        <v>100</v>
      </c>
      <c r="C44">
        <v>70</v>
      </c>
      <c r="D44" t="s">
        <v>16</v>
      </c>
      <c r="E44" t="s">
        <v>13</v>
      </c>
      <c r="F44" t="s">
        <v>4</v>
      </c>
      <c r="G44">
        <v>820.92</v>
      </c>
      <c r="H44">
        <v>877573.5</v>
      </c>
      <c r="I44">
        <v>24</v>
      </c>
      <c r="J44" s="1">
        <v>43217</v>
      </c>
      <c r="K44">
        <v>707.84</v>
      </c>
      <c r="L44">
        <f t="shared" si="0"/>
        <v>113.07999999999993</v>
      </c>
      <c r="P44" t="s">
        <v>63</v>
      </c>
      <c r="Q44">
        <f t="shared" si="1"/>
        <v>6.208936455607067E-2</v>
      </c>
    </row>
    <row r="45" spans="1:17" x14ac:dyDescent="0.35">
      <c r="A45" t="s">
        <v>101</v>
      </c>
      <c r="B45" t="s">
        <v>102</v>
      </c>
      <c r="C45">
        <v>34</v>
      </c>
      <c r="D45" t="s">
        <v>16</v>
      </c>
      <c r="E45" t="s">
        <v>20</v>
      </c>
      <c r="F45" t="s">
        <v>4</v>
      </c>
      <c r="G45">
        <v>1039.4100000000001</v>
      </c>
      <c r="H45">
        <v>950847.14</v>
      </c>
      <c r="I45">
        <v>25</v>
      </c>
      <c r="J45" s="1">
        <v>45305</v>
      </c>
      <c r="K45">
        <v>0</v>
      </c>
      <c r="L45">
        <f t="shared" si="0"/>
        <v>1039.4100000000001</v>
      </c>
      <c r="P45" t="s">
        <v>65</v>
      </c>
      <c r="Q45">
        <f t="shared" si="1"/>
        <v>0.39862727709024132</v>
      </c>
    </row>
    <row r="46" spans="1:17" x14ac:dyDescent="0.35">
      <c r="A46" t="s">
        <v>103</v>
      </c>
      <c r="B46" t="s">
        <v>104</v>
      </c>
      <c r="C46">
        <v>38</v>
      </c>
      <c r="D46" t="s">
        <v>12</v>
      </c>
      <c r="E46" t="s">
        <v>9</v>
      </c>
      <c r="F46" t="s">
        <v>17</v>
      </c>
      <c r="G46">
        <v>845.45</v>
      </c>
      <c r="H46">
        <v>649291.48</v>
      </c>
      <c r="I46">
        <v>15</v>
      </c>
      <c r="J46" s="1">
        <v>42955</v>
      </c>
      <c r="K46">
        <v>2038.92</v>
      </c>
      <c r="L46">
        <f t="shared" si="0"/>
        <v>-1193.47</v>
      </c>
      <c r="P46" t="s">
        <v>67</v>
      </c>
      <c r="Q46">
        <f t="shared" si="1"/>
        <v>0.44511325253608963</v>
      </c>
    </row>
    <row r="47" spans="1:17" x14ac:dyDescent="0.35">
      <c r="A47" t="s">
        <v>105</v>
      </c>
      <c r="B47" t="s">
        <v>106</v>
      </c>
      <c r="C47">
        <v>60</v>
      </c>
      <c r="D47" t="s">
        <v>16</v>
      </c>
      <c r="E47" t="s">
        <v>13</v>
      </c>
      <c r="F47" t="s">
        <v>4</v>
      </c>
      <c r="G47">
        <v>1238.8699999999999</v>
      </c>
      <c r="H47">
        <v>263089.26</v>
      </c>
      <c r="I47">
        <v>25</v>
      </c>
      <c r="J47" s="1">
        <v>43116</v>
      </c>
      <c r="K47">
        <v>362.04</v>
      </c>
      <c r="L47">
        <f t="shared" si="0"/>
        <v>876.82999999999993</v>
      </c>
      <c r="P47" t="s">
        <v>69</v>
      </c>
      <c r="Q47">
        <f t="shared" si="1"/>
        <v>0.12518129368316783</v>
      </c>
    </row>
    <row r="48" spans="1:17" x14ac:dyDescent="0.35">
      <c r="A48" t="s">
        <v>107</v>
      </c>
      <c r="B48" t="s">
        <v>108</v>
      </c>
      <c r="C48">
        <v>37</v>
      </c>
      <c r="D48" t="s">
        <v>12</v>
      </c>
      <c r="E48" t="s">
        <v>9</v>
      </c>
      <c r="F48" t="s">
        <v>17</v>
      </c>
      <c r="G48">
        <v>1547.61</v>
      </c>
      <c r="H48">
        <v>727649.63</v>
      </c>
      <c r="I48">
        <v>22</v>
      </c>
      <c r="J48" s="1">
        <v>42211</v>
      </c>
      <c r="K48">
        <v>2114.6799999999998</v>
      </c>
      <c r="L48">
        <f t="shared" si="0"/>
        <v>-567.06999999999994</v>
      </c>
      <c r="P48" t="s">
        <v>71</v>
      </c>
      <c r="Q48">
        <f t="shared" si="1"/>
        <v>0.92744375675714075</v>
      </c>
    </row>
    <row r="49" spans="1:17" x14ac:dyDescent="0.35">
      <c r="A49" t="s">
        <v>109</v>
      </c>
      <c r="B49" t="s">
        <v>110</v>
      </c>
      <c r="C49">
        <v>52</v>
      </c>
      <c r="D49" t="s">
        <v>16</v>
      </c>
      <c r="E49" t="s">
        <v>25</v>
      </c>
      <c r="F49" t="s">
        <v>17</v>
      </c>
      <c r="G49">
        <v>1687.14</v>
      </c>
      <c r="H49">
        <v>171588.1</v>
      </c>
      <c r="I49">
        <v>28</v>
      </c>
      <c r="J49" s="1">
        <v>43433</v>
      </c>
      <c r="K49">
        <v>2539.2800000000002</v>
      </c>
      <c r="L49">
        <f t="shared" si="0"/>
        <v>-852.1400000000001</v>
      </c>
      <c r="P49" t="s">
        <v>73</v>
      </c>
      <c r="Q49">
        <f t="shared" si="1"/>
        <v>0.67102535266303465</v>
      </c>
    </row>
    <row r="50" spans="1:17" x14ac:dyDescent="0.35">
      <c r="A50" t="s">
        <v>111</v>
      </c>
      <c r="B50" t="s">
        <v>112</v>
      </c>
      <c r="C50">
        <v>40</v>
      </c>
      <c r="D50" t="s">
        <v>16</v>
      </c>
      <c r="E50" t="s">
        <v>13</v>
      </c>
      <c r="F50" t="s">
        <v>17</v>
      </c>
      <c r="G50">
        <v>970.36</v>
      </c>
      <c r="H50">
        <v>785635.6</v>
      </c>
      <c r="I50">
        <v>12</v>
      </c>
      <c r="J50" s="1">
        <v>42554</v>
      </c>
      <c r="K50">
        <v>653.44000000000005</v>
      </c>
      <c r="L50">
        <f t="shared" si="0"/>
        <v>316.91999999999996</v>
      </c>
      <c r="P50" t="s">
        <v>75</v>
      </c>
      <c r="Q50">
        <f t="shared" si="1"/>
        <v>7.074805225141774E-2</v>
      </c>
    </row>
    <row r="51" spans="1:17" x14ac:dyDescent="0.35">
      <c r="A51" t="s">
        <v>113</v>
      </c>
      <c r="B51" t="s">
        <v>114</v>
      </c>
      <c r="C51">
        <v>54</v>
      </c>
      <c r="D51" t="s">
        <v>8</v>
      </c>
      <c r="E51" t="s">
        <v>25</v>
      </c>
      <c r="F51" t="s">
        <v>4</v>
      </c>
      <c r="G51">
        <v>1640.89</v>
      </c>
      <c r="H51">
        <v>444860.89</v>
      </c>
      <c r="I51">
        <v>9</v>
      </c>
      <c r="J51" s="1">
        <v>43853</v>
      </c>
      <c r="K51">
        <v>176.54</v>
      </c>
      <c r="L51">
        <f t="shared" si="0"/>
        <v>1464.3500000000001</v>
      </c>
      <c r="P51" t="s">
        <v>77</v>
      </c>
      <c r="Q51">
        <f t="shared" si="1"/>
        <v>8.3843225388899004E-2</v>
      </c>
    </row>
    <row r="52" spans="1:17" x14ac:dyDescent="0.35">
      <c r="A52" t="s">
        <v>115</v>
      </c>
      <c r="B52" t="s">
        <v>116</v>
      </c>
      <c r="C52">
        <v>69</v>
      </c>
      <c r="D52" t="s">
        <v>12</v>
      </c>
      <c r="E52" t="s">
        <v>25</v>
      </c>
      <c r="F52" t="s">
        <v>17</v>
      </c>
      <c r="G52">
        <v>671.64</v>
      </c>
      <c r="H52">
        <v>883664.09</v>
      </c>
      <c r="I52">
        <v>7</v>
      </c>
      <c r="J52" s="1">
        <v>45595</v>
      </c>
      <c r="K52">
        <v>2433.84</v>
      </c>
      <c r="L52">
        <f t="shared" si="0"/>
        <v>-1762.2000000000003</v>
      </c>
      <c r="P52" t="s">
        <v>79</v>
      </c>
      <c r="Q52">
        <f t="shared" si="1"/>
        <v>0.92328214725771263</v>
      </c>
    </row>
    <row r="53" spans="1:17" x14ac:dyDescent="0.35">
      <c r="A53" t="s">
        <v>117</v>
      </c>
      <c r="B53" t="s">
        <v>118</v>
      </c>
      <c r="C53">
        <v>44</v>
      </c>
      <c r="D53" t="s">
        <v>12</v>
      </c>
      <c r="E53" t="s">
        <v>13</v>
      </c>
      <c r="F53" t="s">
        <v>17</v>
      </c>
      <c r="G53">
        <v>1163.2</v>
      </c>
      <c r="H53">
        <v>14303.87</v>
      </c>
      <c r="I53">
        <v>12</v>
      </c>
      <c r="J53" s="1">
        <v>43275</v>
      </c>
      <c r="K53">
        <v>769.31</v>
      </c>
      <c r="L53">
        <f t="shared" si="0"/>
        <v>393.8900000000001</v>
      </c>
      <c r="P53" t="s">
        <v>81</v>
      </c>
      <c r="Q53">
        <f t="shared" si="1"/>
        <v>0.94015635811902865</v>
      </c>
    </row>
    <row r="54" spans="1:17" x14ac:dyDescent="0.35">
      <c r="A54" t="s">
        <v>119</v>
      </c>
      <c r="B54" t="s">
        <v>120</v>
      </c>
      <c r="C54">
        <v>22</v>
      </c>
      <c r="D54" t="s">
        <v>12</v>
      </c>
      <c r="E54" t="s">
        <v>44</v>
      </c>
      <c r="F54" t="s">
        <v>17</v>
      </c>
      <c r="G54">
        <v>1319.3</v>
      </c>
      <c r="H54">
        <v>107374.08</v>
      </c>
      <c r="I54">
        <v>12</v>
      </c>
      <c r="J54" s="1">
        <v>45600</v>
      </c>
      <c r="K54">
        <v>1120.3499999999999</v>
      </c>
      <c r="L54">
        <f t="shared" si="0"/>
        <v>198.95000000000005</v>
      </c>
      <c r="P54" t="s">
        <v>83</v>
      </c>
      <c r="Q54">
        <f t="shared" si="1"/>
        <v>0.41719966555046234</v>
      </c>
    </row>
    <row r="55" spans="1:17" x14ac:dyDescent="0.35">
      <c r="A55" t="s">
        <v>121</v>
      </c>
      <c r="B55" t="s">
        <v>122</v>
      </c>
      <c r="C55">
        <v>51</v>
      </c>
      <c r="D55" t="s">
        <v>16</v>
      </c>
      <c r="E55" t="s">
        <v>20</v>
      </c>
      <c r="F55" t="s">
        <v>4</v>
      </c>
      <c r="G55">
        <v>1256.6300000000001</v>
      </c>
      <c r="H55">
        <v>676861.38</v>
      </c>
      <c r="I55">
        <v>10</v>
      </c>
      <c r="J55" s="1">
        <v>43065</v>
      </c>
      <c r="K55">
        <v>0</v>
      </c>
      <c r="L55">
        <f t="shared" si="0"/>
        <v>1256.6300000000001</v>
      </c>
      <c r="P55" t="s">
        <v>85</v>
      </c>
      <c r="Q55">
        <f t="shared" si="1"/>
        <v>0.89012499282751667</v>
      </c>
    </row>
    <row r="56" spans="1:17" x14ac:dyDescent="0.35">
      <c r="A56" t="s">
        <v>123</v>
      </c>
      <c r="B56" t="s">
        <v>124</v>
      </c>
      <c r="C56">
        <v>36</v>
      </c>
      <c r="D56" t="s">
        <v>12</v>
      </c>
      <c r="E56" t="s">
        <v>13</v>
      </c>
      <c r="F56" t="s">
        <v>17</v>
      </c>
      <c r="G56">
        <v>1655.52</v>
      </c>
      <c r="H56">
        <v>186106.77</v>
      </c>
      <c r="I56">
        <v>6</v>
      </c>
      <c r="J56" s="1">
        <v>44636</v>
      </c>
      <c r="K56">
        <v>644.54</v>
      </c>
      <c r="L56">
        <f t="shared" si="0"/>
        <v>1010.98</v>
      </c>
      <c r="P56" t="s">
        <v>87</v>
      </c>
      <c r="Q56">
        <f t="shared" si="1"/>
        <v>4.881158459266581E-2</v>
      </c>
    </row>
    <row r="57" spans="1:17" x14ac:dyDescent="0.35">
      <c r="A57" t="s">
        <v>125</v>
      </c>
      <c r="B57" t="s">
        <v>126</v>
      </c>
      <c r="C57">
        <v>66</v>
      </c>
      <c r="D57" t="s">
        <v>12</v>
      </c>
      <c r="E57" t="s">
        <v>25</v>
      </c>
      <c r="F57" t="s">
        <v>17</v>
      </c>
      <c r="G57">
        <v>1071.8800000000001</v>
      </c>
      <c r="H57">
        <v>464985.21</v>
      </c>
      <c r="I57">
        <v>13</v>
      </c>
      <c r="J57" s="1">
        <v>42500</v>
      </c>
      <c r="K57">
        <v>2433.31</v>
      </c>
      <c r="L57">
        <f t="shared" si="0"/>
        <v>-1361.4299999999998</v>
      </c>
      <c r="P57" t="s">
        <v>89</v>
      </c>
      <c r="Q57">
        <f t="shared" si="1"/>
        <v>0.11945618240143092</v>
      </c>
    </row>
    <row r="58" spans="1:17" x14ac:dyDescent="0.35">
      <c r="A58" t="s">
        <v>127</v>
      </c>
      <c r="B58" t="s">
        <v>128</v>
      </c>
      <c r="C58">
        <v>64</v>
      </c>
      <c r="D58" t="s">
        <v>12</v>
      </c>
      <c r="E58" t="s">
        <v>20</v>
      </c>
      <c r="F58" t="s">
        <v>17</v>
      </c>
      <c r="G58">
        <v>335.11</v>
      </c>
      <c r="H58">
        <v>872583.43</v>
      </c>
      <c r="I58">
        <v>13</v>
      </c>
      <c r="J58" s="1">
        <v>45334</v>
      </c>
      <c r="K58">
        <v>0</v>
      </c>
      <c r="L58">
        <f t="shared" si="0"/>
        <v>335.11</v>
      </c>
      <c r="P58" t="s">
        <v>91</v>
      </c>
      <c r="Q58">
        <f t="shared" si="1"/>
        <v>0.83838519803833889</v>
      </c>
    </row>
    <row r="59" spans="1:17" x14ac:dyDescent="0.35">
      <c r="A59" t="s">
        <v>129</v>
      </c>
      <c r="B59" t="s">
        <v>130</v>
      </c>
      <c r="C59">
        <v>26</v>
      </c>
      <c r="D59" t="s">
        <v>16</v>
      </c>
      <c r="E59" t="s">
        <v>13</v>
      </c>
      <c r="F59" t="s">
        <v>17</v>
      </c>
      <c r="G59">
        <v>247.49</v>
      </c>
      <c r="H59">
        <v>293315.12</v>
      </c>
      <c r="I59">
        <v>28</v>
      </c>
      <c r="J59" s="1">
        <v>45075</v>
      </c>
      <c r="K59">
        <v>2177.6999999999998</v>
      </c>
      <c r="L59">
        <f t="shared" si="0"/>
        <v>-1930.2099999999998</v>
      </c>
      <c r="P59" t="s">
        <v>93</v>
      </c>
      <c r="Q59">
        <f t="shared" si="1"/>
        <v>0.40555251198964304</v>
      </c>
    </row>
    <row r="60" spans="1:17" x14ac:dyDescent="0.35">
      <c r="A60" t="s">
        <v>131</v>
      </c>
      <c r="B60" t="s">
        <v>132</v>
      </c>
      <c r="C60">
        <v>48</v>
      </c>
      <c r="D60" t="s">
        <v>12</v>
      </c>
      <c r="E60" t="s">
        <v>25</v>
      </c>
      <c r="F60" t="s">
        <v>4</v>
      </c>
      <c r="G60">
        <v>1224.31</v>
      </c>
      <c r="H60">
        <v>814498.92</v>
      </c>
      <c r="I60">
        <v>21</v>
      </c>
      <c r="J60" s="1">
        <v>44371</v>
      </c>
      <c r="K60">
        <v>1563.89</v>
      </c>
      <c r="L60">
        <f t="shared" si="0"/>
        <v>-339.58000000000015</v>
      </c>
      <c r="P60" t="s">
        <v>95</v>
      </c>
      <c r="Q60">
        <f t="shared" si="1"/>
        <v>0.77819290784220874</v>
      </c>
    </row>
    <row r="61" spans="1:17" x14ac:dyDescent="0.35">
      <c r="A61" t="s">
        <v>133</v>
      </c>
      <c r="B61" t="s">
        <v>134</v>
      </c>
      <c r="C61">
        <v>24</v>
      </c>
      <c r="D61" t="s">
        <v>16</v>
      </c>
      <c r="E61" t="s">
        <v>44</v>
      </c>
      <c r="F61" t="s">
        <v>4</v>
      </c>
      <c r="G61">
        <v>212.54</v>
      </c>
      <c r="H61">
        <v>240958.91</v>
      </c>
      <c r="I61">
        <v>12</v>
      </c>
      <c r="J61" s="1">
        <v>44028</v>
      </c>
      <c r="K61">
        <v>251.64</v>
      </c>
      <c r="L61">
        <f t="shared" si="0"/>
        <v>-39.099999999999994</v>
      </c>
      <c r="P61" t="s">
        <v>97</v>
      </c>
      <c r="Q61">
        <f t="shared" si="1"/>
        <v>5.3363038262048378E-2</v>
      </c>
    </row>
    <row r="62" spans="1:17" x14ac:dyDescent="0.35">
      <c r="A62" t="s">
        <v>135</v>
      </c>
      <c r="B62" t="s">
        <v>136</v>
      </c>
      <c r="C62">
        <v>34</v>
      </c>
      <c r="D62" t="s">
        <v>16</v>
      </c>
      <c r="E62" t="s">
        <v>9</v>
      </c>
      <c r="F62" t="s">
        <v>4</v>
      </c>
      <c r="G62">
        <v>813.27</v>
      </c>
      <c r="H62">
        <v>743899.34</v>
      </c>
      <c r="I62">
        <v>12</v>
      </c>
      <c r="J62" s="1">
        <v>42119</v>
      </c>
      <c r="K62">
        <v>1866.37</v>
      </c>
      <c r="L62">
        <f t="shared" si="0"/>
        <v>-1053.0999999999999</v>
      </c>
      <c r="P62" t="s">
        <v>99</v>
      </c>
      <c r="Q62">
        <f t="shared" si="1"/>
        <v>0.29082445033829391</v>
      </c>
    </row>
    <row r="63" spans="1:17" x14ac:dyDescent="0.35">
      <c r="A63" t="s">
        <v>137</v>
      </c>
      <c r="B63" t="s">
        <v>138</v>
      </c>
      <c r="C63">
        <v>75</v>
      </c>
      <c r="D63" t="s">
        <v>12</v>
      </c>
      <c r="E63" t="s">
        <v>13</v>
      </c>
      <c r="F63" t="s">
        <v>4</v>
      </c>
      <c r="G63">
        <v>1534.42</v>
      </c>
      <c r="H63">
        <v>837911.52</v>
      </c>
      <c r="I63">
        <v>21</v>
      </c>
      <c r="J63" s="1">
        <v>45415</v>
      </c>
      <c r="K63">
        <v>529.96</v>
      </c>
      <c r="L63">
        <f t="shared" si="0"/>
        <v>1004.46</v>
      </c>
      <c r="P63" t="s">
        <v>101</v>
      </c>
      <c r="Q63">
        <f t="shared" si="1"/>
        <v>0.44847677298208011</v>
      </c>
    </row>
    <row r="64" spans="1:17" x14ac:dyDescent="0.35">
      <c r="A64" t="s">
        <v>139</v>
      </c>
      <c r="B64" t="s">
        <v>140</v>
      </c>
      <c r="C64">
        <v>63</v>
      </c>
      <c r="D64" t="s">
        <v>16</v>
      </c>
      <c r="E64" t="s">
        <v>44</v>
      </c>
      <c r="F64" t="s">
        <v>4</v>
      </c>
      <c r="G64">
        <v>718.29</v>
      </c>
      <c r="H64">
        <v>218359.43</v>
      </c>
      <c r="I64">
        <v>11</v>
      </c>
      <c r="J64" s="1">
        <v>43170</v>
      </c>
      <c r="K64">
        <v>492.98</v>
      </c>
      <c r="L64">
        <f t="shared" si="0"/>
        <v>225.30999999999995</v>
      </c>
      <c r="P64" t="s">
        <v>103</v>
      </c>
      <c r="Q64">
        <f t="shared" si="1"/>
        <v>0.30725035964056124</v>
      </c>
    </row>
    <row r="65" spans="1:17" x14ac:dyDescent="0.35">
      <c r="A65" t="s">
        <v>141</v>
      </c>
      <c r="B65" t="s">
        <v>142</v>
      </c>
      <c r="C65">
        <v>68</v>
      </c>
      <c r="D65" t="s">
        <v>12</v>
      </c>
      <c r="E65" t="s">
        <v>25</v>
      </c>
      <c r="F65" t="s">
        <v>17</v>
      </c>
      <c r="G65">
        <v>636.41</v>
      </c>
      <c r="H65">
        <v>557371.68999999994</v>
      </c>
      <c r="I65">
        <v>21</v>
      </c>
      <c r="J65" s="1">
        <v>43573</v>
      </c>
      <c r="K65">
        <v>2272.91</v>
      </c>
      <c r="L65">
        <f t="shared" si="0"/>
        <v>-1636.5</v>
      </c>
      <c r="P65" t="s">
        <v>105</v>
      </c>
      <c r="Q65">
        <f t="shared" si="1"/>
        <v>0.60073402625137762</v>
      </c>
    </row>
    <row r="66" spans="1:17" x14ac:dyDescent="0.35">
      <c r="A66" t="s">
        <v>143</v>
      </c>
      <c r="B66" t="s">
        <v>144</v>
      </c>
      <c r="C66">
        <v>43</v>
      </c>
      <c r="D66" t="s">
        <v>12</v>
      </c>
      <c r="E66" t="s">
        <v>25</v>
      </c>
      <c r="F66" t="s">
        <v>4</v>
      </c>
      <c r="G66">
        <v>1281.45</v>
      </c>
      <c r="H66">
        <v>836546.52</v>
      </c>
      <c r="I66">
        <v>27</v>
      </c>
      <c r="J66" s="1">
        <v>44731</v>
      </c>
      <c r="K66">
        <v>2366.75</v>
      </c>
      <c r="L66">
        <f t="shared" si="0"/>
        <v>-1085.3</v>
      </c>
      <c r="P66" t="s">
        <v>107</v>
      </c>
      <c r="Q66">
        <f t="shared" si="1"/>
        <v>0.80256164810475528</v>
      </c>
    </row>
    <row r="67" spans="1:17" x14ac:dyDescent="0.35">
      <c r="A67" t="s">
        <v>145</v>
      </c>
      <c r="B67" t="s">
        <v>146</v>
      </c>
      <c r="C67">
        <v>79</v>
      </c>
      <c r="D67" t="s">
        <v>12</v>
      </c>
      <c r="E67" t="s">
        <v>25</v>
      </c>
      <c r="F67" t="s">
        <v>17</v>
      </c>
      <c r="G67">
        <v>1158.26</v>
      </c>
      <c r="H67">
        <v>665194.42000000004</v>
      </c>
      <c r="I67">
        <v>25</v>
      </c>
      <c r="J67" s="1">
        <v>45439</v>
      </c>
      <c r="K67">
        <v>2404.6</v>
      </c>
      <c r="L67">
        <f t="shared" ref="L67:L130" si="2">G67-K67</f>
        <v>-1246.3399999999999</v>
      </c>
      <c r="P67" t="s">
        <v>109</v>
      </c>
      <c r="Q67">
        <f t="shared" si="1"/>
        <v>0.8686346057842369</v>
      </c>
    </row>
    <row r="68" spans="1:17" x14ac:dyDescent="0.35">
      <c r="A68" t="s">
        <v>147</v>
      </c>
      <c r="B68" t="s">
        <v>148</v>
      </c>
      <c r="C68">
        <v>37</v>
      </c>
      <c r="D68" t="s">
        <v>12</v>
      </c>
      <c r="E68" t="s">
        <v>9</v>
      </c>
      <c r="F68" t="s">
        <v>17</v>
      </c>
      <c r="G68">
        <v>775.09</v>
      </c>
      <c r="H68">
        <v>176457.01</v>
      </c>
      <c r="I68">
        <v>8</v>
      </c>
      <c r="J68" s="1">
        <v>44977</v>
      </c>
      <c r="K68">
        <v>349.58</v>
      </c>
      <c r="L68">
        <f t="shared" si="2"/>
        <v>425.51000000000005</v>
      </c>
      <c r="P68" t="s">
        <v>111</v>
      </c>
      <c r="Q68">
        <f t="shared" si="1"/>
        <v>0.3963877777552105</v>
      </c>
    </row>
    <row r="69" spans="1:17" x14ac:dyDescent="0.35">
      <c r="A69" t="s">
        <v>149</v>
      </c>
      <c r="B69" t="s">
        <v>150</v>
      </c>
      <c r="C69">
        <v>68</v>
      </c>
      <c r="D69" t="s">
        <v>12</v>
      </c>
      <c r="E69" t="s">
        <v>9</v>
      </c>
      <c r="F69" t="s">
        <v>4</v>
      </c>
      <c r="G69">
        <v>1443.1</v>
      </c>
      <c r="H69">
        <v>365955.12</v>
      </c>
      <c r="I69">
        <v>16</v>
      </c>
      <c r="J69" s="1">
        <v>43968</v>
      </c>
      <c r="K69">
        <v>1158.51</v>
      </c>
      <c r="L69">
        <f t="shared" si="2"/>
        <v>284.58999999999992</v>
      </c>
      <c r="P69" t="s">
        <v>113</v>
      </c>
      <c r="Q69">
        <f t="shared" si="1"/>
        <v>0.84866951630682286</v>
      </c>
    </row>
    <row r="70" spans="1:17" x14ac:dyDescent="0.35">
      <c r="A70" t="s">
        <v>151</v>
      </c>
      <c r="B70" t="s">
        <v>152</v>
      </c>
      <c r="C70">
        <v>74</v>
      </c>
      <c r="D70" t="s">
        <v>16</v>
      </c>
      <c r="E70" t="s">
        <v>44</v>
      </c>
      <c r="F70" t="s">
        <v>4</v>
      </c>
      <c r="G70">
        <v>307.52999999999997</v>
      </c>
      <c r="H70">
        <v>421283.86</v>
      </c>
      <c r="I70">
        <v>12</v>
      </c>
      <c r="J70" s="1">
        <v>44748</v>
      </c>
      <c r="K70">
        <v>946.79</v>
      </c>
      <c r="L70">
        <f t="shared" si="2"/>
        <v>-639.26</v>
      </c>
      <c r="P70" t="s">
        <v>115</v>
      </c>
      <c r="Q70">
        <f t="shared" si="1"/>
        <v>0.20075182253884807</v>
      </c>
    </row>
    <row r="71" spans="1:17" x14ac:dyDescent="0.35">
      <c r="A71" t="s">
        <v>153</v>
      </c>
      <c r="B71" t="s">
        <v>154</v>
      </c>
      <c r="C71">
        <v>76</v>
      </c>
      <c r="D71" t="s">
        <v>12</v>
      </c>
      <c r="E71" t="s">
        <v>13</v>
      </c>
      <c r="F71" t="s">
        <v>17</v>
      </c>
      <c r="G71">
        <v>269.14999999999998</v>
      </c>
      <c r="H71">
        <v>628518.91</v>
      </c>
      <c r="I71">
        <v>13</v>
      </c>
      <c r="J71" s="1">
        <v>44785</v>
      </c>
      <c r="K71">
        <v>1523.02</v>
      </c>
      <c r="L71">
        <f t="shared" si="2"/>
        <v>-1253.8699999999999</v>
      </c>
      <c r="P71" t="s">
        <v>117</v>
      </c>
      <c r="Q71">
        <f t="shared" si="1"/>
        <v>0.54350984126653812</v>
      </c>
    </row>
    <row r="72" spans="1:17" x14ac:dyDescent="0.35">
      <c r="A72" t="s">
        <v>155</v>
      </c>
      <c r="B72" t="s">
        <v>156</v>
      </c>
      <c r="C72">
        <v>61</v>
      </c>
      <c r="D72" t="s">
        <v>12</v>
      </c>
      <c r="E72" t="s">
        <v>44</v>
      </c>
      <c r="F72" t="s">
        <v>17</v>
      </c>
      <c r="G72">
        <v>337.51</v>
      </c>
      <c r="H72">
        <v>311061.86</v>
      </c>
      <c r="I72">
        <v>26</v>
      </c>
      <c r="J72" s="1">
        <v>45110</v>
      </c>
      <c r="K72">
        <v>2388.44</v>
      </c>
      <c r="L72">
        <f t="shared" si="2"/>
        <v>-2050.9300000000003</v>
      </c>
      <c r="P72" t="s">
        <v>119</v>
      </c>
      <c r="Q72">
        <f t="shared" si="1"/>
        <v>0.65924259643149707</v>
      </c>
    </row>
    <row r="73" spans="1:17" x14ac:dyDescent="0.35">
      <c r="A73" t="s">
        <v>157</v>
      </c>
      <c r="B73" t="s">
        <v>158</v>
      </c>
      <c r="C73">
        <v>71</v>
      </c>
      <c r="D73" t="s">
        <v>12</v>
      </c>
      <c r="E73" t="s">
        <v>9</v>
      </c>
      <c r="F73" t="s">
        <v>4</v>
      </c>
      <c r="G73">
        <v>1329.16</v>
      </c>
      <c r="H73">
        <v>385916.3</v>
      </c>
      <c r="I73">
        <v>11</v>
      </c>
      <c r="J73" s="1">
        <v>44473</v>
      </c>
      <c r="K73">
        <v>1742.1</v>
      </c>
      <c r="L73">
        <f t="shared" si="2"/>
        <v>-412.93999999999983</v>
      </c>
      <c r="P73" t="s">
        <v>121</v>
      </c>
      <c r="Q73">
        <f t="shared" si="1"/>
        <v>0.61390310706021167</v>
      </c>
    </row>
    <row r="74" spans="1:17" x14ac:dyDescent="0.35">
      <c r="A74" t="s">
        <v>159</v>
      </c>
      <c r="B74" t="s">
        <v>160</v>
      </c>
      <c r="C74">
        <v>67</v>
      </c>
      <c r="D74" t="s">
        <v>12</v>
      </c>
      <c r="E74" t="s">
        <v>13</v>
      </c>
      <c r="F74" t="s">
        <v>17</v>
      </c>
      <c r="G74">
        <v>1370.73</v>
      </c>
      <c r="H74">
        <v>926437.83</v>
      </c>
      <c r="I74">
        <v>19</v>
      </c>
      <c r="J74" s="1">
        <v>45175</v>
      </c>
      <c r="K74">
        <v>2485.85</v>
      </c>
      <c r="L74">
        <f t="shared" si="2"/>
        <v>-1115.1199999999999</v>
      </c>
      <c r="P74" t="s">
        <v>123</v>
      </c>
      <c r="Q74">
        <f t="shared" si="1"/>
        <v>0.85519215965882633</v>
      </c>
    </row>
    <row r="75" spans="1:17" x14ac:dyDescent="0.35">
      <c r="A75" t="s">
        <v>161</v>
      </c>
      <c r="B75" t="s">
        <v>162</v>
      </c>
      <c r="C75">
        <v>65</v>
      </c>
      <c r="D75" t="s">
        <v>16</v>
      </c>
      <c r="E75" t="s">
        <v>13</v>
      </c>
      <c r="F75" t="s">
        <v>17</v>
      </c>
      <c r="G75">
        <v>1700.66</v>
      </c>
      <c r="H75">
        <v>314766.12</v>
      </c>
      <c r="I75">
        <v>14</v>
      </c>
      <c r="J75" s="1">
        <v>42367</v>
      </c>
      <c r="K75">
        <v>2118.17</v>
      </c>
      <c r="L75">
        <f t="shared" si="2"/>
        <v>-417.51</v>
      </c>
      <c r="P75" t="s">
        <v>125</v>
      </c>
      <c r="Q75">
        <f t="shared" si="1"/>
        <v>0.47334016724224498</v>
      </c>
    </row>
    <row r="76" spans="1:17" x14ac:dyDescent="0.35">
      <c r="A76" t="s">
        <v>163</v>
      </c>
      <c r="B76" t="s">
        <v>164</v>
      </c>
      <c r="C76">
        <v>62</v>
      </c>
      <c r="D76" t="s">
        <v>12</v>
      </c>
      <c r="E76" t="s">
        <v>44</v>
      </c>
      <c r="F76" t="s">
        <v>17</v>
      </c>
      <c r="G76">
        <v>941.73</v>
      </c>
      <c r="H76">
        <v>94385.75</v>
      </c>
      <c r="I76">
        <v>28</v>
      </c>
      <c r="J76" s="1">
        <v>44466</v>
      </c>
      <c r="K76">
        <v>2168.91</v>
      </c>
      <c r="L76">
        <f t="shared" si="2"/>
        <v>-1227.1799999999998</v>
      </c>
      <c r="P76" t="s">
        <v>127</v>
      </c>
      <c r="Q76">
        <f t="shared" si="1"/>
        <v>6.836160610823297E-2</v>
      </c>
    </row>
    <row r="77" spans="1:17" x14ac:dyDescent="0.35">
      <c r="A77" t="s">
        <v>165</v>
      </c>
      <c r="B77" t="s">
        <v>166</v>
      </c>
      <c r="C77">
        <v>40</v>
      </c>
      <c r="D77" t="s">
        <v>12</v>
      </c>
      <c r="E77" t="s">
        <v>9</v>
      </c>
      <c r="F77" t="s">
        <v>4</v>
      </c>
      <c r="G77">
        <v>1021.23</v>
      </c>
      <c r="H77">
        <v>252904.18</v>
      </c>
      <c r="I77">
        <v>18</v>
      </c>
      <c r="J77" s="1">
        <v>42443</v>
      </c>
      <c r="K77">
        <v>769.56</v>
      </c>
      <c r="L77">
        <f t="shared" si="2"/>
        <v>251.67000000000007</v>
      </c>
      <c r="P77" t="s">
        <v>129</v>
      </c>
      <c r="Q77">
        <f t="shared" si="1"/>
        <v>4.8747214241670327E-2</v>
      </c>
    </row>
    <row r="78" spans="1:17" x14ac:dyDescent="0.35">
      <c r="A78" t="s">
        <v>167</v>
      </c>
      <c r="B78" t="s">
        <v>168</v>
      </c>
      <c r="C78">
        <v>24</v>
      </c>
      <c r="D78" t="s">
        <v>12</v>
      </c>
      <c r="E78" t="s">
        <v>25</v>
      </c>
      <c r="F78" t="s">
        <v>4</v>
      </c>
      <c r="G78">
        <v>1725.12</v>
      </c>
      <c r="H78">
        <v>577795.89</v>
      </c>
      <c r="I78">
        <v>22</v>
      </c>
      <c r="J78" s="1">
        <v>44355</v>
      </c>
      <c r="K78">
        <v>2398.15</v>
      </c>
      <c r="L78">
        <f t="shared" si="2"/>
        <v>-673.0300000000002</v>
      </c>
      <c r="P78" t="s">
        <v>131</v>
      </c>
      <c r="Q78">
        <f t="shared" si="1"/>
        <v>0.58985082768087027</v>
      </c>
    </row>
    <row r="79" spans="1:17" x14ac:dyDescent="0.35">
      <c r="A79" t="s">
        <v>169</v>
      </c>
      <c r="B79" t="s">
        <v>170</v>
      </c>
      <c r="C79">
        <v>65</v>
      </c>
      <c r="D79" t="s">
        <v>16</v>
      </c>
      <c r="E79" t="s">
        <v>20</v>
      </c>
      <c r="F79" t="s">
        <v>17</v>
      </c>
      <c r="G79">
        <v>925.28</v>
      </c>
      <c r="H79">
        <v>191555.84</v>
      </c>
      <c r="I79">
        <v>5</v>
      </c>
      <c r="J79" s="1">
        <v>44997</v>
      </c>
      <c r="K79">
        <v>0</v>
      </c>
      <c r="L79">
        <f t="shared" si="2"/>
        <v>925.28</v>
      </c>
      <c r="P79" t="s">
        <v>133</v>
      </c>
      <c r="Q79">
        <f t="shared" si="1"/>
        <v>4.2304983435494908E-2</v>
      </c>
    </row>
    <row r="80" spans="1:17" x14ac:dyDescent="0.35">
      <c r="A80" t="s">
        <v>171</v>
      </c>
      <c r="B80" t="s">
        <v>172</v>
      </c>
      <c r="C80">
        <v>70</v>
      </c>
      <c r="D80" t="s">
        <v>16</v>
      </c>
      <c r="E80" t="s">
        <v>13</v>
      </c>
      <c r="F80" t="s">
        <v>17</v>
      </c>
      <c r="G80">
        <v>390.74</v>
      </c>
      <c r="H80">
        <v>913329.25</v>
      </c>
      <c r="I80">
        <v>18</v>
      </c>
      <c r="J80" s="1">
        <v>42381</v>
      </c>
      <c r="K80">
        <v>1770.95</v>
      </c>
      <c r="L80">
        <f t="shared" si="2"/>
        <v>-1380.21</v>
      </c>
      <c r="P80" t="s">
        <v>135</v>
      </c>
      <c r="Q80">
        <f t="shared" si="1"/>
        <v>0.28578709380013939</v>
      </c>
    </row>
    <row r="81" spans="1:17" x14ac:dyDescent="0.35">
      <c r="A81" t="s">
        <v>173</v>
      </c>
      <c r="B81" t="s">
        <v>174</v>
      </c>
      <c r="C81">
        <v>42</v>
      </c>
      <c r="D81" t="s">
        <v>12</v>
      </c>
      <c r="E81" t="s">
        <v>20</v>
      </c>
      <c r="F81" t="s">
        <v>4</v>
      </c>
      <c r="G81">
        <v>620.53</v>
      </c>
      <c r="H81">
        <v>11826.14</v>
      </c>
      <c r="I81">
        <v>20</v>
      </c>
      <c r="J81" s="1">
        <v>43579</v>
      </c>
      <c r="K81">
        <v>0</v>
      </c>
      <c r="L81">
        <f t="shared" si="2"/>
        <v>620.53</v>
      </c>
      <c r="P81" t="s">
        <v>137</v>
      </c>
      <c r="Q81">
        <f t="shared" si="1"/>
        <v>0.79541730714824299</v>
      </c>
    </row>
    <row r="82" spans="1:17" x14ac:dyDescent="0.35">
      <c r="A82" t="s">
        <v>175</v>
      </c>
      <c r="B82" t="s">
        <v>176</v>
      </c>
      <c r="C82">
        <v>59</v>
      </c>
      <c r="D82" t="s">
        <v>16</v>
      </c>
      <c r="E82" t="s">
        <v>25</v>
      </c>
      <c r="F82" t="s">
        <v>4</v>
      </c>
      <c r="G82">
        <v>900.36</v>
      </c>
      <c r="H82">
        <v>245135.97</v>
      </c>
      <c r="I82">
        <v>29</v>
      </c>
      <c r="J82" s="1">
        <v>43684</v>
      </c>
      <c r="K82">
        <v>712.34</v>
      </c>
      <c r="L82">
        <f t="shared" si="2"/>
        <v>188.01999999999998</v>
      </c>
      <c r="P82" t="s">
        <v>139</v>
      </c>
      <c r="Q82">
        <f t="shared" si="1"/>
        <v>0.22694337153832134</v>
      </c>
    </row>
    <row r="83" spans="1:17" x14ac:dyDescent="0.35">
      <c r="A83" t="s">
        <v>177</v>
      </c>
      <c r="B83" t="s">
        <v>178</v>
      </c>
      <c r="C83">
        <v>64</v>
      </c>
      <c r="D83" t="s">
        <v>16</v>
      </c>
      <c r="E83" t="s">
        <v>44</v>
      </c>
      <c r="F83" t="s">
        <v>17</v>
      </c>
      <c r="G83">
        <v>1569.9</v>
      </c>
      <c r="H83">
        <v>609829.26</v>
      </c>
      <c r="I83">
        <v>8</v>
      </c>
      <c r="J83" s="1">
        <v>45389</v>
      </c>
      <c r="K83">
        <v>2286.2600000000002</v>
      </c>
      <c r="L83">
        <f t="shared" si="2"/>
        <v>-716.36000000000013</v>
      </c>
      <c r="P83" t="s">
        <v>141</v>
      </c>
      <c r="Q83">
        <f t="shared" si="1"/>
        <v>0.18223051154671266</v>
      </c>
    </row>
    <row r="84" spans="1:17" x14ac:dyDescent="0.35">
      <c r="A84" t="s">
        <v>179</v>
      </c>
      <c r="B84" t="s">
        <v>180</v>
      </c>
      <c r="C84">
        <v>52</v>
      </c>
      <c r="D84" t="s">
        <v>12</v>
      </c>
      <c r="E84" t="s">
        <v>20</v>
      </c>
      <c r="F84" t="s">
        <v>4</v>
      </c>
      <c r="G84">
        <v>678.38</v>
      </c>
      <c r="H84">
        <v>918928.26</v>
      </c>
      <c r="I84">
        <v>24</v>
      </c>
      <c r="J84" s="1">
        <v>45644</v>
      </c>
      <c r="K84">
        <v>0</v>
      </c>
      <c r="L84">
        <f t="shared" si="2"/>
        <v>678.38</v>
      </c>
      <c r="P84" t="s">
        <v>143</v>
      </c>
      <c r="Q84">
        <f t="shared" ref="Q84:Q147" si="3">_xlfn.NORM.DIST(G66,$Q$11,$Q$12,$Q$6+$R$6)</f>
        <v>0.63208638754118929</v>
      </c>
    </row>
    <row r="85" spans="1:17" x14ac:dyDescent="0.35">
      <c r="A85" t="s">
        <v>181</v>
      </c>
      <c r="B85" t="s">
        <v>182</v>
      </c>
      <c r="C85">
        <v>43</v>
      </c>
      <c r="D85" t="s">
        <v>12</v>
      </c>
      <c r="E85" t="s">
        <v>44</v>
      </c>
      <c r="F85" t="s">
        <v>17</v>
      </c>
      <c r="G85">
        <v>878.42</v>
      </c>
      <c r="H85">
        <v>800067.59</v>
      </c>
      <c r="I85">
        <v>23</v>
      </c>
      <c r="J85" s="1">
        <v>43825</v>
      </c>
      <c r="K85">
        <v>59.29</v>
      </c>
      <c r="L85">
        <f t="shared" si="2"/>
        <v>819.13</v>
      </c>
      <c r="P85" t="s">
        <v>145</v>
      </c>
      <c r="Q85">
        <f t="shared" si="3"/>
        <v>0.53972893883457618</v>
      </c>
    </row>
    <row r="86" spans="1:17" x14ac:dyDescent="0.35">
      <c r="A86" t="s">
        <v>183</v>
      </c>
      <c r="B86" t="s">
        <v>184</v>
      </c>
      <c r="C86">
        <v>35</v>
      </c>
      <c r="D86" t="s">
        <v>16</v>
      </c>
      <c r="E86" t="s">
        <v>9</v>
      </c>
      <c r="F86" t="s">
        <v>17</v>
      </c>
      <c r="G86">
        <v>1380.28</v>
      </c>
      <c r="H86">
        <v>710003.97</v>
      </c>
      <c r="I86">
        <v>21</v>
      </c>
      <c r="J86" s="1">
        <v>44827</v>
      </c>
      <c r="K86">
        <v>1101.82</v>
      </c>
      <c r="L86">
        <f t="shared" si="2"/>
        <v>278.46000000000004</v>
      </c>
      <c r="P86" t="s">
        <v>147</v>
      </c>
      <c r="Q86">
        <f t="shared" si="3"/>
        <v>0.26128663281616438</v>
      </c>
    </row>
    <row r="87" spans="1:17" x14ac:dyDescent="0.35">
      <c r="A87" t="s">
        <v>185</v>
      </c>
      <c r="B87" t="s">
        <v>186</v>
      </c>
      <c r="C87">
        <v>19</v>
      </c>
      <c r="D87" t="s">
        <v>12</v>
      </c>
      <c r="E87" t="s">
        <v>25</v>
      </c>
      <c r="F87" t="s">
        <v>4</v>
      </c>
      <c r="G87">
        <v>1338.64</v>
      </c>
      <c r="H87">
        <v>368655.42</v>
      </c>
      <c r="I87">
        <v>9</v>
      </c>
      <c r="J87" s="1">
        <v>42988</v>
      </c>
      <c r="K87">
        <v>1913.46</v>
      </c>
      <c r="L87">
        <f t="shared" si="2"/>
        <v>-574.81999999999994</v>
      </c>
      <c r="P87" t="s">
        <v>149</v>
      </c>
      <c r="Q87">
        <f t="shared" si="3"/>
        <v>0.74189771889892753</v>
      </c>
    </row>
    <row r="88" spans="1:17" x14ac:dyDescent="0.35">
      <c r="A88" t="s">
        <v>187</v>
      </c>
      <c r="B88" t="s">
        <v>188</v>
      </c>
      <c r="C88">
        <v>29</v>
      </c>
      <c r="D88" t="s">
        <v>12</v>
      </c>
      <c r="E88" t="s">
        <v>9</v>
      </c>
      <c r="F88" t="s">
        <v>17</v>
      </c>
      <c r="G88">
        <v>828</v>
      </c>
      <c r="H88">
        <v>142018.75</v>
      </c>
      <c r="I88">
        <v>23</v>
      </c>
      <c r="J88" s="1">
        <v>42734</v>
      </c>
      <c r="K88">
        <v>1007.5</v>
      </c>
      <c r="L88">
        <f t="shared" si="2"/>
        <v>-179.5</v>
      </c>
      <c r="P88" t="s">
        <v>151</v>
      </c>
      <c r="Q88">
        <f t="shared" si="3"/>
        <v>6.1621070315850894E-2</v>
      </c>
    </row>
    <row r="89" spans="1:17" x14ac:dyDescent="0.35">
      <c r="A89" t="s">
        <v>189</v>
      </c>
      <c r="B89" t="s">
        <v>190</v>
      </c>
      <c r="C89">
        <v>79</v>
      </c>
      <c r="D89" t="s">
        <v>12</v>
      </c>
      <c r="E89" t="s">
        <v>44</v>
      </c>
      <c r="F89" t="s">
        <v>4</v>
      </c>
      <c r="G89">
        <v>1880.86</v>
      </c>
      <c r="H89">
        <v>925765.53</v>
      </c>
      <c r="I89">
        <v>16</v>
      </c>
      <c r="J89" s="1">
        <v>43180</v>
      </c>
      <c r="K89">
        <v>1996.42</v>
      </c>
      <c r="L89">
        <f t="shared" si="2"/>
        <v>-115.56000000000017</v>
      </c>
      <c r="P89" t="s">
        <v>153</v>
      </c>
      <c r="Q89">
        <f t="shared" si="3"/>
        <v>5.3118351237513607E-2</v>
      </c>
    </row>
    <row r="90" spans="1:17" x14ac:dyDescent="0.35">
      <c r="A90" t="s">
        <v>191</v>
      </c>
      <c r="B90" t="s">
        <v>192</v>
      </c>
      <c r="C90">
        <v>30</v>
      </c>
      <c r="D90" t="s">
        <v>12</v>
      </c>
      <c r="E90" t="s">
        <v>25</v>
      </c>
      <c r="F90" t="s">
        <v>17</v>
      </c>
      <c r="G90">
        <v>1815.65</v>
      </c>
      <c r="H90">
        <v>464637.05</v>
      </c>
      <c r="I90">
        <v>7</v>
      </c>
      <c r="J90" s="1">
        <v>42128</v>
      </c>
      <c r="K90">
        <v>1959.71</v>
      </c>
      <c r="L90">
        <f t="shared" si="2"/>
        <v>-144.05999999999995</v>
      </c>
      <c r="P90" t="s">
        <v>155</v>
      </c>
      <c r="Q90">
        <f t="shared" si="3"/>
        <v>6.8974077202936218E-2</v>
      </c>
    </row>
    <row r="91" spans="1:17" x14ac:dyDescent="0.35">
      <c r="A91" t="s">
        <v>193</v>
      </c>
      <c r="B91" t="s">
        <v>194</v>
      </c>
      <c r="C91">
        <v>66</v>
      </c>
      <c r="D91" t="s">
        <v>12</v>
      </c>
      <c r="E91" t="s">
        <v>13</v>
      </c>
      <c r="F91" t="s">
        <v>17</v>
      </c>
      <c r="G91">
        <v>1565.25</v>
      </c>
      <c r="H91">
        <v>809425.62</v>
      </c>
      <c r="I91">
        <v>12</v>
      </c>
      <c r="J91" s="1">
        <v>43661</v>
      </c>
      <c r="K91">
        <v>52.15</v>
      </c>
      <c r="L91">
        <f t="shared" si="2"/>
        <v>1513.1</v>
      </c>
      <c r="P91" t="s">
        <v>157</v>
      </c>
      <c r="Q91">
        <f t="shared" si="3"/>
        <v>0.66619005369849127</v>
      </c>
    </row>
    <row r="92" spans="1:17" x14ac:dyDescent="0.35">
      <c r="A92" t="s">
        <v>195</v>
      </c>
      <c r="B92" t="s">
        <v>196</v>
      </c>
      <c r="C92">
        <v>79</v>
      </c>
      <c r="D92" t="s">
        <v>16</v>
      </c>
      <c r="E92" t="s">
        <v>9</v>
      </c>
      <c r="F92" t="s">
        <v>4</v>
      </c>
      <c r="G92">
        <v>659.91</v>
      </c>
      <c r="H92">
        <v>346755.61</v>
      </c>
      <c r="I92">
        <v>20</v>
      </c>
      <c r="J92" s="1">
        <v>42793</v>
      </c>
      <c r="K92">
        <v>500.74</v>
      </c>
      <c r="L92">
        <f t="shared" si="2"/>
        <v>159.16999999999996</v>
      </c>
      <c r="P92" t="s">
        <v>159</v>
      </c>
      <c r="Q92">
        <f t="shared" si="3"/>
        <v>0.69483601429085262</v>
      </c>
    </row>
    <row r="93" spans="1:17" x14ac:dyDescent="0.35">
      <c r="A93" t="s">
        <v>197</v>
      </c>
      <c r="B93" t="s">
        <v>198</v>
      </c>
      <c r="C93">
        <v>50</v>
      </c>
      <c r="D93" t="s">
        <v>12</v>
      </c>
      <c r="E93" t="s">
        <v>13</v>
      </c>
      <c r="F93" t="s">
        <v>17</v>
      </c>
      <c r="G93">
        <v>273.43</v>
      </c>
      <c r="H93">
        <v>880381.28</v>
      </c>
      <c r="I93">
        <v>18</v>
      </c>
      <c r="J93" s="1">
        <v>45371</v>
      </c>
      <c r="K93">
        <v>1117.1500000000001</v>
      </c>
      <c r="L93">
        <f t="shared" si="2"/>
        <v>-843.72</v>
      </c>
      <c r="P93" t="s">
        <v>161</v>
      </c>
      <c r="Q93">
        <f t="shared" si="3"/>
        <v>0.87411072343267171</v>
      </c>
    </row>
    <row r="94" spans="1:17" x14ac:dyDescent="0.35">
      <c r="A94" t="s">
        <v>199</v>
      </c>
      <c r="B94" t="s">
        <v>200</v>
      </c>
      <c r="C94">
        <v>37</v>
      </c>
      <c r="D94" t="s">
        <v>16</v>
      </c>
      <c r="E94" t="s">
        <v>9</v>
      </c>
      <c r="F94" t="s">
        <v>4</v>
      </c>
      <c r="G94">
        <v>1724.23</v>
      </c>
      <c r="H94">
        <v>504101.76</v>
      </c>
      <c r="I94">
        <v>29</v>
      </c>
      <c r="J94" s="1">
        <v>45420</v>
      </c>
      <c r="K94">
        <v>1530.65</v>
      </c>
      <c r="L94">
        <f t="shared" si="2"/>
        <v>193.57999999999993</v>
      </c>
      <c r="P94" t="s">
        <v>163</v>
      </c>
      <c r="Q94">
        <f t="shared" si="3"/>
        <v>0.37526697925019553</v>
      </c>
    </row>
    <row r="95" spans="1:17" x14ac:dyDescent="0.35">
      <c r="A95" t="s">
        <v>201</v>
      </c>
      <c r="B95" t="s">
        <v>202</v>
      </c>
      <c r="C95">
        <v>73</v>
      </c>
      <c r="D95" t="s">
        <v>12</v>
      </c>
      <c r="E95" t="s">
        <v>25</v>
      </c>
      <c r="F95" t="s">
        <v>17</v>
      </c>
      <c r="G95">
        <v>1396.99</v>
      </c>
      <c r="H95">
        <v>360957.68</v>
      </c>
      <c r="I95">
        <v>20</v>
      </c>
      <c r="J95" s="1">
        <v>43427</v>
      </c>
      <c r="K95">
        <v>42.2</v>
      </c>
      <c r="L95">
        <f t="shared" si="2"/>
        <v>1354.79</v>
      </c>
      <c r="P95" t="s">
        <v>165</v>
      </c>
      <c r="Q95">
        <f t="shared" si="3"/>
        <v>0.43463731667488015</v>
      </c>
    </row>
    <row r="96" spans="1:17" x14ac:dyDescent="0.35">
      <c r="A96" t="s">
        <v>203</v>
      </c>
      <c r="B96" t="s">
        <v>204</v>
      </c>
      <c r="C96">
        <v>40</v>
      </c>
      <c r="D96" t="s">
        <v>16</v>
      </c>
      <c r="E96" t="s">
        <v>13</v>
      </c>
      <c r="F96" t="s">
        <v>17</v>
      </c>
      <c r="G96">
        <v>1255.31</v>
      </c>
      <c r="H96">
        <v>378126.86</v>
      </c>
      <c r="I96">
        <v>22</v>
      </c>
      <c r="J96" s="1">
        <v>43394</v>
      </c>
      <c r="K96">
        <v>1111.49</v>
      </c>
      <c r="L96">
        <f t="shared" si="2"/>
        <v>143.81999999999994</v>
      </c>
      <c r="P96" t="s">
        <v>167</v>
      </c>
      <c r="Q96">
        <f t="shared" si="3"/>
        <v>0.88360906189910882</v>
      </c>
    </row>
    <row r="97" spans="1:17" x14ac:dyDescent="0.35">
      <c r="A97" t="s">
        <v>205</v>
      </c>
      <c r="B97" t="s">
        <v>206</v>
      </c>
      <c r="C97">
        <v>62</v>
      </c>
      <c r="D97" t="s">
        <v>12</v>
      </c>
      <c r="E97" t="s">
        <v>20</v>
      </c>
      <c r="F97" t="s">
        <v>17</v>
      </c>
      <c r="G97">
        <v>1413.66</v>
      </c>
      <c r="H97">
        <v>817890.46</v>
      </c>
      <c r="I97">
        <v>22</v>
      </c>
      <c r="J97" s="1">
        <v>42997</v>
      </c>
      <c r="K97">
        <v>0</v>
      </c>
      <c r="L97">
        <f t="shared" si="2"/>
        <v>1413.66</v>
      </c>
      <c r="P97" t="s">
        <v>169</v>
      </c>
      <c r="Q97">
        <f t="shared" si="3"/>
        <v>0.36329415559278477</v>
      </c>
    </row>
    <row r="98" spans="1:17" x14ac:dyDescent="0.35">
      <c r="A98" t="s">
        <v>207</v>
      </c>
      <c r="B98" t="s">
        <v>208</v>
      </c>
      <c r="C98">
        <v>51</v>
      </c>
      <c r="D98" t="s">
        <v>12</v>
      </c>
      <c r="E98" t="s">
        <v>25</v>
      </c>
      <c r="F98" t="s">
        <v>17</v>
      </c>
      <c r="G98">
        <v>927.32</v>
      </c>
      <c r="H98">
        <v>627694.76</v>
      </c>
      <c r="I98">
        <v>8</v>
      </c>
      <c r="J98" s="1">
        <v>44836</v>
      </c>
      <c r="K98">
        <v>1481.02</v>
      </c>
      <c r="L98">
        <f t="shared" si="2"/>
        <v>-553.69999999999993</v>
      </c>
      <c r="P98" t="s">
        <v>171</v>
      </c>
      <c r="Q98">
        <f t="shared" si="3"/>
        <v>8.3671040946022152E-2</v>
      </c>
    </row>
    <row r="99" spans="1:17" x14ac:dyDescent="0.35">
      <c r="A99" t="s">
        <v>209</v>
      </c>
      <c r="B99" t="s">
        <v>210</v>
      </c>
      <c r="C99">
        <v>77</v>
      </c>
      <c r="D99" t="s">
        <v>16</v>
      </c>
      <c r="E99" t="s">
        <v>20</v>
      </c>
      <c r="F99" t="s">
        <v>4</v>
      </c>
      <c r="G99">
        <v>736.98</v>
      </c>
      <c r="H99">
        <v>177411.67</v>
      </c>
      <c r="I99">
        <v>16</v>
      </c>
      <c r="J99" s="1">
        <v>44523</v>
      </c>
      <c r="K99">
        <v>0</v>
      </c>
      <c r="L99">
        <f t="shared" si="2"/>
        <v>736.98</v>
      </c>
      <c r="P99" t="s">
        <v>173</v>
      </c>
      <c r="Q99">
        <f t="shared" si="3"/>
        <v>0.17424300680733182</v>
      </c>
    </row>
    <row r="100" spans="1:17" x14ac:dyDescent="0.35">
      <c r="A100" t="s">
        <v>211</v>
      </c>
      <c r="B100" t="s">
        <v>212</v>
      </c>
      <c r="C100">
        <v>65</v>
      </c>
      <c r="D100" t="s">
        <v>12</v>
      </c>
      <c r="E100" t="s">
        <v>44</v>
      </c>
      <c r="F100" t="s">
        <v>17</v>
      </c>
      <c r="G100">
        <v>518.04</v>
      </c>
      <c r="H100">
        <v>735502.66</v>
      </c>
      <c r="I100">
        <v>10</v>
      </c>
      <c r="J100" s="1">
        <v>43314</v>
      </c>
      <c r="K100">
        <v>728.48</v>
      </c>
      <c r="L100">
        <f t="shared" si="2"/>
        <v>-210.44000000000005</v>
      </c>
      <c r="P100" t="s">
        <v>175</v>
      </c>
      <c r="Q100">
        <f t="shared" si="3"/>
        <v>0.34541163266910391</v>
      </c>
    </row>
    <row r="101" spans="1:17" x14ac:dyDescent="0.35">
      <c r="A101" t="s">
        <v>213</v>
      </c>
      <c r="B101" t="s">
        <v>214</v>
      </c>
      <c r="C101">
        <v>29</v>
      </c>
      <c r="D101" t="s">
        <v>16</v>
      </c>
      <c r="E101" t="s">
        <v>25</v>
      </c>
      <c r="F101" t="s">
        <v>4</v>
      </c>
      <c r="G101">
        <v>1181.05</v>
      </c>
      <c r="H101">
        <v>183462.16</v>
      </c>
      <c r="I101">
        <v>21</v>
      </c>
      <c r="J101" s="1">
        <v>43107</v>
      </c>
      <c r="K101">
        <v>1327.7</v>
      </c>
      <c r="L101">
        <f t="shared" si="2"/>
        <v>-146.65000000000009</v>
      </c>
      <c r="P101" t="s">
        <v>177</v>
      </c>
      <c r="Q101">
        <f t="shared" si="3"/>
        <v>0.81428665841208203</v>
      </c>
    </row>
    <row r="102" spans="1:17" x14ac:dyDescent="0.35">
      <c r="A102" t="s">
        <v>215</v>
      </c>
      <c r="B102" t="s">
        <v>216</v>
      </c>
      <c r="C102">
        <v>69</v>
      </c>
      <c r="D102" t="s">
        <v>12</v>
      </c>
      <c r="E102" t="s">
        <v>25</v>
      </c>
      <c r="F102" t="s">
        <v>17</v>
      </c>
      <c r="G102">
        <v>1208.57</v>
      </c>
      <c r="H102">
        <v>422896.38</v>
      </c>
      <c r="I102">
        <v>8</v>
      </c>
      <c r="J102" s="1">
        <v>45606</v>
      </c>
      <c r="K102">
        <v>2143.06</v>
      </c>
      <c r="L102">
        <f t="shared" si="2"/>
        <v>-934.49</v>
      </c>
      <c r="P102" t="s">
        <v>179</v>
      </c>
      <c r="Q102">
        <f t="shared" si="3"/>
        <v>0.20441981336152917</v>
      </c>
    </row>
    <row r="103" spans="1:17" x14ac:dyDescent="0.35">
      <c r="A103" t="s">
        <v>217</v>
      </c>
      <c r="B103" t="s">
        <v>218</v>
      </c>
      <c r="C103">
        <v>33</v>
      </c>
      <c r="D103" t="s">
        <v>16</v>
      </c>
      <c r="E103" t="s">
        <v>44</v>
      </c>
      <c r="F103" t="s">
        <v>17</v>
      </c>
      <c r="G103">
        <v>1793.2</v>
      </c>
      <c r="H103">
        <v>538148.69999999995</v>
      </c>
      <c r="I103">
        <v>25</v>
      </c>
      <c r="J103" s="1">
        <v>45026</v>
      </c>
      <c r="K103">
        <v>2448.4299999999998</v>
      </c>
      <c r="L103">
        <f t="shared" si="2"/>
        <v>-655.22999999999979</v>
      </c>
      <c r="P103" t="s">
        <v>181</v>
      </c>
      <c r="Q103">
        <f t="shared" si="3"/>
        <v>0.32994670817159188</v>
      </c>
    </row>
    <row r="104" spans="1:17" x14ac:dyDescent="0.35">
      <c r="A104" t="s">
        <v>219</v>
      </c>
      <c r="B104" t="s">
        <v>220</v>
      </c>
      <c r="C104">
        <v>33</v>
      </c>
      <c r="D104" t="s">
        <v>16</v>
      </c>
      <c r="E104" t="s">
        <v>9</v>
      </c>
      <c r="F104" t="s">
        <v>4</v>
      </c>
      <c r="G104">
        <v>1588.75</v>
      </c>
      <c r="H104">
        <v>771029.46</v>
      </c>
      <c r="I104">
        <v>8</v>
      </c>
      <c r="J104" s="1">
        <v>44753</v>
      </c>
      <c r="K104">
        <v>505.19</v>
      </c>
      <c r="L104">
        <f t="shared" si="2"/>
        <v>1083.56</v>
      </c>
      <c r="P104" t="s">
        <v>183</v>
      </c>
      <c r="Q104">
        <f t="shared" si="3"/>
        <v>0.70125980569057622</v>
      </c>
    </row>
    <row r="105" spans="1:17" x14ac:dyDescent="0.35">
      <c r="A105" t="s">
        <v>221</v>
      </c>
      <c r="B105" t="s">
        <v>222</v>
      </c>
      <c r="C105">
        <v>62</v>
      </c>
      <c r="D105" t="s">
        <v>12</v>
      </c>
      <c r="E105" t="s">
        <v>13</v>
      </c>
      <c r="F105" t="s">
        <v>17</v>
      </c>
      <c r="G105">
        <v>1245.3699999999999</v>
      </c>
      <c r="H105">
        <v>855463.97</v>
      </c>
      <c r="I105">
        <v>14</v>
      </c>
      <c r="J105" s="1">
        <v>44252</v>
      </c>
      <c r="K105">
        <v>1325.61</v>
      </c>
      <c r="L105">
        <f t="shared" si="2"/>
        <v>-80.240000000000009</v>
      </c>
      <c r="P105" t="s">
        <v>185</v>
      </c>
      <c r="Q105">
        <f t="shared" si="3"/>
        <v>0.67281649805934451</v>
      </c>
    </row>
    <row r="106" spans="1:17" x14ac:dyDescent="0.35">
      <c r="A106" t="s">
        <v>223</v>
      </c>
      <c r="B106" t="s">
        <v>224</v>
      </c>
      <c r="C106">
        <v>58</v>
      </c>
      <c r="D106" t="s">
        <v>16</v>
      </c>
      <c r="E106" t="s">
        <v>44</v>
      </c>
      <c r="F106" t="s">
        <v>17</v>
      </c>
      <c r="G106">
        <v>275.45999999999998</v>
      </c>
      <c r="H106">
        <v>670999.56999999995</v>
      </c>
      <c r="I106">
        <v>25</v>
      </c>
      <c r="J106" s="1">
        <v>42629</v>
      </c>
      <c r="K106">
        <v>2024.04</v>
      </c>
      <c r="L106">
        <f t="shared" si="2"/>
        <v>-1748.58</v>
      </c>
      <c r="P106" t="s">
        <v>187</v>
      </c>
      <c r="Q106">
        <f t="shared" si="3"/>
        <v>0.29552313294576416</v>
      </c>
    </row>
    <row r="107" spans="1:17" x14ac:dyDescent="0.35">
      <c r="A107" t="s">
        <v>225</v>
      </c>
      <c r="B107" t="s">
        <v>226</v>
      </c>
      <c r="C107">
        <v>40</v>
      </c>
      <c r="D107" t="s">
        <v>16</v>
      </c>
      <c r="E107" t="s">
        <v>44</v>
      </c>
      <c r="F107" t="s">
        <v>4</v>
      </c>
      <c r="G107">
        <v>267.07</v>
      </c>
      <c r="H107">
        <v>306549.76000000001</v>
      </c>
      <c r="I107">
        <v>8</v>
      </c>
      <c r="J107" s="1">
        <v>44958</v>
      </c>
      <c r="K107">
        <v>1305.72</v>
      </c>
      <c r="L107">
        <f t="shared" si="2"/>
        <v>-1038.6500000000001</v>
      </c>
      <c r="P107" t="s">
        <v>189</v>
      </c>
      <c r="Q107">
        <f t="shared" si="3"/>
        <v>0.93236588959261046</v>
      </c>
    </row>
    <row r="108" spans="1:17" x14ac:dyDescent="0.35">
      <c r="A108" t="s">
        <v>227</v>
      </c>
      <c r="B108" t="s">
        <v>228</v>
      </c>
      <c r="C108">
        <v>36</v>
      </c>
      <c r="D108" t="s">
        <v>12</v>
      </c>
      <c r="E108" t="s">
        <v>9</v>
      </c>
      <c r="F108" t="s">
        <v>17</v>
      </c>
      <c r="G108">
        <v>967.39</v>
      </c>
      <c r="H108">
        <v>61689.45</v>
      </c>
      <c r="I108">
        <v>28</v>
      </c>
      <c r="J108" s="1">
        <v>45216</v>
      </c>
      <c r="K108">
        <v>1731.72</v>
      </c>
      <c r="L108">
        <f t="shared" si="2"/>
        <v>-764.33</v>
      </c>
      <c r="P108" t="s">
        <v>191</v>
      </c>
      <c r="Q108">
        <f t="shared" si="3"/>
        <v>0.91432138427865339</v>
      </c>
    </row>
    <row r="109" spans="1:17" x14ac:dyDescent="0.35">
      <c r="A109" t="s">
        <v>229</v>
      </c>
      <c r="B109" t="s">
        <v>230</v>
      </c>
      <c r="C109">
        <v>22</v>
      </c>
      <c r="D109" t="s">
        <v>16</v>
      </c>
      <c r="E109" t="s">
        <v>25</v>
      </c>
      <c r="F109" t="s">
        <v>4</v>
      </c>
      <c r="G109">
        <v>283.47000000000003</v>
      </c>
      <c r="H109">
        <v>722867.46</v>
      </c>
      <c r="I109">
        <v>8</v>
      </c>
      <c r="J109" s="1">
        <v>45331</v>
      </c>
      <c r="K109">
        <v>1734.33</v>
      </c>
      <c r="L109">
        <f t="shared" si="2"/>
        <v>-1450.86</v>
      </c>
      <c r="P109" t="s">
        <v>193</v>
      </c>
      <c r="Q109">
        <f t="shared" si="3"/>
        <v>0.81187699990052042</v>
      </c>
    </row>
    <row r="110" spans="1:17" x14ac:dyDescent="0.35">
      <c r="A110" t="s">
        <v>231</v>
      </c>
      <c r="B110" t="s">
        <v>232</v>
      </c>
      <c r="C110">
        <v>78</v>
      </c>
      <c r="D110" t="s">
        <v>16</v>
      </c>
      <c r="E110" t="s">
        <v>25</v>
      </c>
      <c r="F110" t="s">
        <v>17</v>
      </c>
      <c r="G110">
        <v>1279.55</v>
      </c>
      <c r="H110">
        <v>827497.6</v>
      </c>
      <c r="I110">
        <v>24</v>
      </c>
      <c r="J110" s="1">
        <v>44881</v>
      </c>
      <c r="K110">
        <v>2518.4499999999998</v>
      </c>
      <c r="L110">
        <f t="shared" si="2"/>
        <v>-1238.8999999999999</v>
      </c>
      <c r="P110" t="s">
        <v>195</v>
      </c>
      <c r="Q110">
        <f t="shared" si="3"/>
        <v>0.194463199980171</v>
      </c>
    </row>
    <row r="111" spans="1:17" x14ac:dyDescent="0.35">
      <c r="A111" t="s">
        <v>233</v>
      </c>
      <c r="B111" t="s">
        <v>234</v>
      </c>
      <c r="C111">
        <v>32</v>
      </c>
      <c r="D111" t="s">
        <v>16</v>
      </c>
      <c r="E111" t="s">
        <v>25</v>
      </c>
      <c r="F111" t="s">
        <v>4</v>
      </c>
      <c r="G111">
        <v>222.63</v>
      </c>
      <c r="H111">
        <v>725328.62</v>
      </c>
      <c r="I111">
        <v>13</v>
      </c>
      <c r="J111" s="1">
        <v>43831</v>
      </c>
      <c r="K111">
        <v>1357.8</v>
      </c>
      <c r="L111">
        <f t="shared" si="2"/>
        <v>-1135.17</v>
      </c>
      <c r="P111" t="s">
        <v>197</v>
      </c>
      <c r="Q111">
        <f t="shared" si="3"/>
        <v>5.4017789919169584E-2</v>
      </c>
    </row>
    <row r="112" spans="1:17" x14ac:dyDescent="0.35">
      <c r="A112" t="s">
        <v>235</v>
      </c>
      <c r="B112" t="s">
        <v>236</v>
      </c>
      <c r="C112">
        <v>48</v>
      </c>
      <c r="D112" t="s">
        <v>12</v>
      </c>
      <c r="E112" t="s">
        <v>20</v>
      </c>
      <c r="F112" t="s">
        <v>4</v>
      </c>
      <c r="G112">
        <v>1518.77</v>
      </c>
      <c r="H112">
        <v>410145.6</v>
      </c>
      <c r="I112">
        <v>8</v>
      </c>
      <c r="J112" s="1">
        <v>42843</v>
      </c>
      <c r="K112">
        <v>0</v>
      </c>
      <c r="L112">
        <f t="shared" si="2"/>
        <v>1518.77</v>
      </c>
      <c r="P112" t="s">
        <v>199</v>
      </c>
      <c r="Q112">
        <f t="shared" si="3"/>
        <v>0.88327262278370056</v>
      </c>
    </row>
    <row r="113" spans="1:17" x14ac:dyDescent="0.35">
      <c r="A113" t="s">
        <v>237</v>
      </c>
      <c r="B113" t="s">
        <v>238</v>
      </c>
      <c r="C113">
        <v>40</v>
      </c>
      <c r="D113" t="s">
        <v>16</v>
      </c>
      <c r="E113" t="s">
        <v>9</v>
      </c>
      <c r="F113" t="s">
        <v>4</v>
      </c>
      <c r="G113">
        <v>1578.71</v>
      </c>
      <c r="H113">
        <v>770443.14</v>
      </c>
      <c r="I113">
        <v>21</v>
      </c>
      <c r="J113" s="1">
        <v>42403</v>
      </c>
      <c r="K113">
        <v>1252.93</v>
      </c>
      <c r="L113">
        <f t="shared" si="2"/>
        <v>325.77999999999997</v>
      </c>
      <c r="P113" t="s">
        <v>201</v>
      </c>
      <c r="Q113">
        <f t="shared" si="3"/>
        <v>0.71234924618938522</v>
      </c>
    </row>
    <row r="114" spans="1:17" x14ac:dyDescent="0.35">
      <c r="A114" t="s">
        <v>239</v>
      </c>
      <c r="B114" t="s">
        <v>240</v>
      </c>
      <c r="C114">
        <v>44</v>
      </c>
      <c r="D114" t="s">
        <v>16</v>
      </c>
      <c r="E114" t="s">
        <v>9</v>
      </c>
      <c r="F114" t="s">
        <v>17</v>
      </c>
      <c r="G114">
        <v>488.49</v>
      </c>
      <c r="H114">
        <v>802259.68</v>
      </c>
      <c r="I114">
        <v>17</v>
      </c>
      <c r="J114" s="1">
        <v>43169</v>
      </c>
      <c r="K114">
        <v>2324.4299999999998</v>
      </c>
      <c r="L114">
        <f t="shared" si="2"/>
        <v>-1835.9399999999998</v>
      </c>
      <c r="P114" t="s">
        <v>203</v>
      </c>
      <c r="Q114">
        <f t="shared" si="3"/>
        <v>0.61292862081955568</v>
      </c>
    </row>
    <row r="115" spans="1:17" x14ac:dyDescent="0.35">
      <c r="A115" t="s">
        <v>241</v>
      </c>
      <c r="B115" t="s">
        <v>242</v>
      </c>
      <c r="C115">
        <v>59</v>
      </c>
      <c r="D115" t="s">
        <v>12</v>
      </c>
      <c r="E115" t="s">
        <v>9</v>
      </c>
      <c r="F115" t="s">
        <v>17</v>
      </c>
      <c r="G115">
        <v>1228.27</v>
      </c>
      <c r="H115">
        <v>762891.58</v>
      </c>
      <c r="I115">
        <v>6</v>
      </c>
      <c r="J115" s="1">
        <v>43376</v>
      </c>
      <c r="K115">
        <v>270.67</v>
      </c>
      <c r="L115">
        <f t="shared" si="2"/>
        <v>957.59999999999991</v>
      </c>
      <c r="P115" t="s">
        <v>205</v>
      </c>
      <c r="Q115">
        <f t="shared" si="3"/>
        <v>0.72321440712084284</v>
      </c>
    </row>
    <row r="116" spans="1:17" x14ac:dyDescent="0.35">
      <c r="A116" t="s">
        <v>243</v>
      </c>
      <c r="B116" t="s">
        <v>244</v>
      </c>
      <c r="C116">
        <v>28</v>
      </c>
      <c r="D116" t="s">
        <v>12</v>
      </c>
      <c r="E116" t="s">
        <v>44</v>
      </c>
      <c r="F116" t="s">
        <v>17</v>
      </c>
      <c r="G116">
        <v>1249.1199999999999</v>
      </c>
      <c r="H116">
        <v>898283.11</v>
      </c>
      <c r="I116">
        <v>15</v>
      </c>
      <c r="J116" s="1">
        <v>42675</v>
      </c>
      <c r="K116">
        <v>1756.69</v>
      </c>
      <c r="L116">
        <f t="shared" si="2"/>
        <v>-507.57000000000016</v>
      </c>
      <c r="P116" t="s">
        <v>207</v>
      </c>
      <c r="Q116">
        <f t="shared" si="3"/>
        <v>0.36477197041809428</v>
      </c>
    </row>
    <row r="117" spans="1:17" x14ac:dyDescent="0.35">
      <c r="A117" t="s">
        <v>245</v>
      </c>
      <c r="B117" t="s">
        <v>246</v>
      </c>
      <c r="C117">
        <v>40</v>
      </c>
      <c r="D117" t="s">
        <v>16</v>
      </c>
      <c r="E117" t="s">
        <v>25</v>
      </c>
      <c r="F117" t="s">
        <v>4</v>
      </c>
      <c r="G117">
        <v>1392.76</v>
      </c>
      <c r="H117">
        <v>202245.59</v>
      </c>
      <c r="I117">
        <v>18</v>
      </c>
      <c r="J117" s="1">
        <v>43980</v>
      </c>
      <c r="K117">
        <v>1716.44</v>
      </c>
      <c r="L117">
        <f t="shared" si="2"/>
        <v>-323.68000000000006</v>
      </c>
      <c r="P117" t="s">
        <v>209</v>
      </c>
      <c r="Q117">
        <f t="shared" si="3"/>
        <v>0.2379544396872891</v>
      </c>
    </row>
    <row r="118" spans="1:17" x14ac:dyDescent="0.35">
      <c r="A118" t="s">
        <v>247</v>
      </c>
      <c r="B118" t="s">
        <v>248</v>
      </c>
      <c r="C118">
        <v>41</v>
      </c>
      <c r="D118" t="s">
        <v>12</v>
      </c>
      <c r="E118" t="s">
        <v>20</v>
      </c>
      <c r="F118" t="s">
        <v>4</v>
      </c>
      <c r="G118">
        <v>368.09</v>
      </c>
      <c r="H118">
        <v>527189.24</v>
      </c>
      <c r="I118">
        <v>12</v>
      </c>
      <c r="J118" s="1">
        <v>43931</v>
      </c>
      <c r="K118">
        <v>0</v>
      </c>
      <c r="L118">
        <f t="shared" si="2"/>
        <v>368.09</v>
      </c>
      <c r="P118" t="s">
        <v>211</v>
      </c>
      <c r="Q118">
        <f t="shared" si="3"/>
        <v>0.12813882835706172</v>
      </c>
    </row>
    <row r="119" spans="1:17" x14ac:dyDescent="0.35">
      <c r="A119" t="s">
        <v>249</v>
      </c>
      <c r="B119" t="s">
        <v>250</v>
      </c>
      <c r="C119">
        <v>51</v>
      </c>
      <c r="D119" t="s">
        <v>16</v>
      </c>
      <c r="E119" t="s">
        <v>9</v>
      </c>
      <c r="F119" t="s">
        <v>17</v>
      </c>
      <c r="G119">
        <v>612.82000000000005</v>
      </c>
      <c r="H119">
        <v>267442.17</v>
      </c>
      <c r="I119">
        <v>25</v>
      </c>
      <c r="J119" s="1">
        <v>45184</v>
      </c>
      <c r="K119">
        <v>2360.79</v>
      </c>
      <c r="L119">
        <f t="shared" si="2"/>
        <v>-1747.9699999999998</v>
      </c>
      <c r="P119" t="s">
        <v>213</v>
      </c>
      <c r="Q119">
        <f t="shared" si="3"/>
        <v>0.55713635044339727</v>
      </c>
    </row>
    <row r="120" spans="1:17" x14ac:dyDescent="0.35">
      <c r="A120" t="s">
        <v>251</v>
      </c>
      <c r="B120" t="s">
        <v>252</v>
      </c>
      <c r="C120">
        <v>33</v>
      </c>
      <c r="D120" t="s">
        <v>16</v>
      </c>
      <c r="E120" t="s">
        <v>13</v>
      </c>
      <c r="F120" t="s">
        <v>4</v>
      </c>
      <c r="G120">
        <v>303.27</v>
      </c>
      <c r="H120">
        <v>623427.99</v>
      </c>
      <c r="I120">
        <v>20</v>
      </c>
      <c r="J120" s="1">
        <v>42551</v>
      </c>
      <c r="K120">
        <v>1803.01</v>
      </c>
      <c r="L120">
        <f t="shared" si="2"/>
        <v>-1499.74</v>
      </c>
      <c r="P120" t="s">
        <v>215</v>
      </c>
      <c r="Q120">
        <f t="shared" si="3"/>
        <v>0.57800751161712682</v>
      </c>
    </row>
    <row r="121" spans="1:17" x14ac:dyDescent="0.35">
      <c r="A121" t="s">
        <v>253</v>
      </c>
      <c r="B121" t="s">
        <v>254</v>
      </c>
      <c r="C121">
        <v>45</v>
      </c>
      <c r="D121" t="s">
        <v>12</v>
      </c>
      <c r="E121" t="s">
        <v>44</v>
      </c>
      <c r="F121" t="s">
        <v>17</v>
      </c>
      <c r="G121">
        <v>1821.44</v>
      </c>
      <c r="H121">
        <v>980749.46</v>
      </c>
      <c r="I121">
        <v>10</v>
      </c>
      <c r="J121" s="1">
        <v>42304</v>
      </c>
      <c r="K121">
        <v>1689.53</v>
      </c>
      <c r="L121">
        <f t="shared" si="2"/>
        <v>131.91000000000008</v>
      </c>
      <c r="P121" t="s">
        <v>217</v>
      </c>
      <c r="Q121">
        <f t="shared" si="3"/>
        <v>0.90733972892458947</v>
      </c>
    </row>
    <row r="122" spans="1:17" x14ac:dyDescent="0.35">
      <c r="A122" t="s">
        <v>255</v>
      </c>
      <c r="B122" t="s">
        <v>256</v>
      </c>
      <c r="C122">
        <v>44</v>
      </c>
      <c r="D122" t="s">
        <v>16</v>
      </c>
      <c r="E122" t="s">
        <v>13</v>
      </c>
      <c r="F122" t="s">
        <v>4</v>
      </c>
      <c r="G122">
        <v>1236.58</v>
      </c>
      <c r="H122">
        <v>231991.37</v>
      </c>
      <c r="I122">
        <v>8</v>
      </c>
      <c r="J122" s="1">
        <v>43988</v>
      </c>
      <c r="K122">
        <v>760.54</v>
      </c>
      <c r="L122">
        <f t="shared" si="2"/>
        <v>476.03999999999996</v>
      </c>
      <c r="P122" t="s">
        <v>219</v>
      </c>
      <c r="Q122">
        <f t="shared" si="3"/>
        <v>0.82385737628486377</v>
      </c>
    </row>
    <row r="123" spans="1:17" x14ac:dyDescent="0.35">
      <c r="A123" t="s">
        <v>257</v>
      </c>
      <c r="B123" t="s">
        <v>258</v>
      </c>
      <c r="C123">
        <v>56</v>
      </c>
      <c r="D123" t="s">
        <v>12</v>
      </c>
      <c r="E123" t="s">
        <v>9</v>
      </c>
      <c r="F123" t="s">
        <v>4</v>
      </c>
      <c r="G123">
        <v>1190.6099999999999</v>
      </c>
      <c r="H123">
        <v>419055.3</v>
      </c>
      <c r="I123">
        <v>19</v>
      </c>
      <c r="J123" s="1">
        <v>45148</v>
      </c>
      <c r="K123">
        <v>2308.61</v>
      </c>
      <c r="L123">
        <f t="shared" si="2"/>
        <v>-1118.0000000000002</v>
      </c>
      <c r="P123" t="s">
        <v>221</v>
      </c>
      <c r="Q123">
        <f t="shared" si="3"/>
        <v>0.60556797386171068</v>
      </c>
    </row>
    <row r="124" spans="1:17" x14ac:dyDescent="0.35">
      <c r="A124" t="s">
        <v>259</v>
      </c>
      <c r="B124" t="s">
        <v>260</v>
      </c>
      <c r="C124">
        <v>57</v>
      </c>
      <c r="D124" t="s">
        <v>12</v>
      </c>
      <c r="E124" t="s">
        <v>20</v>
      </c>
      <c r="F124" t="s">
        <v>17</v>
      </c>
      <c r="G124">
        <v>1038.95</v>
      </c>
      <c r="H124">
        <v>631166.62</v>
      </c>
      <c r="I124">
        <v>21</v>
      </c>
      <c r="J124" s="1">
        <v>44425</v>
      </c>
      <c r="K124">
        <v>0</v>
      </c>
      <c r="L124">
        <f t="shared" si="2"/>
        <v>1038.95</v>
      </c>
      <c r="P124" t="s">
        <v>223</v>
      </c>
      <c r="Q124">
        <f t="shared" si="3"/>
        <v>5.4448587123269908E-2</v>
      </c>
    </row>
    <row r="125" spans="1:17" x14ac:dyDescent="0.35">
      <c r="A125" t="s">
        <v>261</v>
      </c>
      <c r="B125" t="s">
        <v>262</v>
      </c>
      <c r="C125">
        <v>33</v>
      </c>
      <c r="D125" t="s">
        <v>16</v>
      </c>
      <c r="E125" t="s">
        <v>44</v>
      </c>
      <c r="F125" t="s">
        <v>17</v>
      </c>
      <c r="G125">
        <v>1351.01</v>
      </c>
      <c r="H125">
        <v>416386.06</v>
      </c>
      <c r="I125">
        <v>25</v>
      </c>
      <c r="J125" s="1">
        <v>44201</v>
      </c>
      <c r="K125">
        <v>828.71</v>
      </c>
      <c r="L125">
        <f t="shared" si="2"/>
        <v>522.29999999999995</v>
      </c>
      <c r="P125" t="s">
        <v>225</v>
      </c>
      <c r="Q125">
        <f t="shared" si="3"/>
        <v>5.2685549402958186E-2</v>
      </c>
    </row>
    <row r="126" spans="1:17" x14ac:dyDescent="0.35">
      <c r="A126" t="s">
        <v>263</v>
      </c>
      <c r="B126" t="s">
        <v>264</v>
      </c>
      <c r="C126">
        <v>18</v>
      </c>
      <c r="D126" t="s">
        <v>12</v>
      </c>
      <c r="E126" t="s">
        <v>9</v>
      </c>
      <c r="F126" t="s">
        <v>17</v>
      </c>
      <c r="G126">
        <v>1651.1</v>
      </c>
      <c r="H126">
        <v>457867.5</v>
      </c>
      <c r="I126">
        <v>6</v>
      </c>
      <c r="J126" s="1">
        <v>42567</v>
      </c>
      <c r="K126">
        <v>931.93</v>
      </c>
      <c r="L126">
        <f t="shared" si="2"/>
        <v>719.17</v>
      </c>
      <c r="P126" t="s">
        <v>227</v>
      </c>
      <c r="Q126">
        <f t="shared" si="3"/>
        <v>0.39418138459074176</v>
      </c>
    </row>
    <row r="127" spans="1:17" x14ac:dyDescent="0.35">
      <c r="A127" t="s">
        <v>265</v>
      </c>
      <c r="B127" t="s">
        <v>266</v>
      </c>
      <c r="C127">
        <v>32</v>
      </c>
      <c r="D127" t="s">
        <v>16</v>
      </c>
      <c r="E127" t="s">
        <v>20</v>
      </c>
      <c r="F127" t="s">
        <v>17</v>
      </c>
      <c r="G127">
        <v>1559.52</v>
      </c>
      <c r="H127">
        <v>22516.45</v>
      </c>
      <c r="I127">
        <v>20</v>
      </c>
      <c r="J127" s="1">
        <v>42636</v>
      </c>
      <c r="K127">
        <v>0</v>
      </c>
      <c r="L127">
        <f t="shared" si="2"/>
        <v>1559.52</v>
      </c>
      <c r="P127" t="s">
        <v>229</v>
      </c>
      <c r="Q127">
        <f t="shared" si="3"/>
        <v>5.6175003846077896E-2</v>
      </c>
    </row>
    <row r="128" spans="1:17" x14ac:dyDescent="0.35">
      <c r="A128" t="s">
        <v>267</v>
      </c>
      <c r="B128" t="s">
        <v>268</v>
      </c>
      <c r="C128">
        <v>22</v>
      </c>
      <c r="D128" t="s">
        <v>12</v>
      </c>
      <c r="E128" t="s">
        <v>20</v>
      </c>
      <c r="F128" t="s">
        <v>17</v>
      </c>
      <c r="G128">
        <v>1952.58</v>
      </c>
      <c r="H128">
        <v>857520.69</v>
      </c>
      <c r="I128">
        <v>25</v>
      </c>
      <c r="J128" s="1">
        <v>43351</v>
      </c>
      <c r="K128">
        <v>0</v>
      </c>
      <c r="L128">
        <f t="shared" si="2"/>
        <v>1952.58</v>
      </c>
      <c r="P128" t="s">
        <v>231</v>
      </c>
      <c r="Q128">
        <f t="shared" si="3"/>
        <v>0.63070426722902861</v>
      </c>
    </row>
    <row r="129" spans="1:17" x14ac:dyDescent="0.35">
      <c r="A129" t="s">
        <v>269</v>
      </c>
      <c r="B129" t="s">
        <v>270</v>
      </c>
      <c r="C129">
        <v>18</v>
      </c>
      <c r="D129" t="s">
        <v>12</v>
      </c>
      <c r="E129" t="s">
        <v>13</v>
      </c>
      <c r="F129" t="s">
        <v>17</v>
      </c>
      <c r="G129">
        <v>1004.86</v>
      </c>
      <c r="H129">
        <v>598418.43000000005</v>
      </c>
      <c r="I129">
        <v>11</v>
      </c>
      <c r="J129" s="1">
        <v>45566</v>
      </c>
      <c r="K129">
        <v>647.54999999999995</v>
      </c>
      <c r="L129">
        <f t="shared" si="2"/>
        <v>357.31000000000006</v>
      </c>
      <c r="P129" t="s">
        <v>233</v>
      </c>
      <c r="Q129">
        <f t="shared" si="3"/>
        <v>4.4089862391390074E-2</v>
      </c>
    </row>
    <row r="130" spans="1:17" x14ac:dyDescent="0.35">
      <c r="A130" t="s">
        <v>271</v>
      </c>
      <c r="B130" t="s">
        <v>272</v>
      </c>
      <c r="C130">
        <v>28</v>
      </c>
      <c r="D130" t="s">
        <v>12</v>
      </c>
      <c r="E130" t="s">
        <v>44</v>
      </c>
      <c r="F130" t="s">
        <v>4</v>
      </c>
      <c r="G130">
        <v>302.68</v>
      </c>
      <c r="H130">
        <v>688527.12</v>
      </c>
      <c r="I130">
        <v>22</v>
      </c>
      <c r="J130" s="1">
        <v>42481</v>
      </c>
      <c r="K130">
        <v>724.82</v>
      </c>
      <c r="L130">
        <f t="shared" si="2"/>
        <v>-422.14000000000004</v>
      </c>
      <c r="P130" t="s">
        <v>235</v>
      </c>
      <c r="Q130">
        <f t="shared" si="3"/>
        <v>0.78674397584516631</v>
      </c>
    </row>
    <row r="131" spans="1:17" x14ac:dyDescent="0.35">
      <c r="A131" t="s">
        <v>273</v>
      </c>
      <c r="B131" t="s">
        <v>274</v>
      </c>
      <c r="C131">
        <v>50</v>
      </c>
      <c r="D131" t="s">
        <v>16</v>
      </c>
      <c r="E131" t="s">
        <v>25</v>
      </c>
      <c r="F131" t="s">
        <v>17</v>
      </c>
      <c r="G131">
        <v>1175.31</v>
      </c>
      <c r="H131">
        <v>941054.27</v>
      </c>
      <c r="I131">
        <v>11</v>
      </c>
      <c r="J131" s="1">
        <v>43694</v>
      </c>
      <c r="K131">
        <v>685.79</v>
      </c>
      <c r="L131">
        <f t="shared" ref="L131:L194" si="4">G131-K131</f>
        <v>489.52</v>
      </c>
      <c r="P131" t="s">
        <v>237</v>
      </c>
      <c r="Q131">
        <f t="shared" si="3"/>
        <v>0.81879926149730708</v>
      </c>
    </row>
    <row r="132" spans="1:17" x14ac:dyDescent="0.35">
      <c r="A132" t="s">
        <v>275</v>
      </c>
      <c r="B132" t="s">
        <v>276</v>
      </c>
      <c r="C132">
        <v>66</v>
      </c>
      <c r="D132" t="s">
        <v>12</v>
      </c>
      <c r="E132" t="s">
        <v>44</v>
      </c>
      <c r="F132" t="s">
        <v>4</v>
      </c>
      <c r="G132">
        <v>702.6</v>
      </c>
      <c r="H132">
        <v>83150.13</v>
      </c>
      <c r="I132">
        <v>25</v>
      </c>
      <c r="J132" s="1">
        <v>45323</v>
      </c>
      <c r="K132">
        <v>1469</v>
      </c>
      <c r="L132">
        <f t="shared" si="4"/>
        <v>-766.4</v>
      </c>
      <c r="P132" t="s">
        <v>239</v>
      </c>
      <c r="Q132">
        <f t="shared" si="3"/>
        <v>0.11658454694198175</v>
      </c>
    </row>
    <row r="133" spans="1:17" x14ac:dyDescent="0.35">
      <c r="A133" t="s">
        <v>277</v>
      </c>
      <c r="B133" t="s">
        <v>278</v>
      </c>
      <c r="C133">
        <v>24</v>
      </c>
      <c r="D133" t="s">
        <v>12</v>
      </c>
      <c r="E133" t="s">
        <v>13</v>
      </c>
      <c r="F133" t="s">
        <v>17</v>
      </c>
      <c r="G133">
        <v>972.07</v>
      </c>
      <c r="H133">
        <v>150937.85</v>
      </c>
      <c r="I133">
        <v>6</v>
      </c>
      <c r="J133" s="1">
        <v>43325</v>
      </c>
      <c r="K133">
        <v>2342.0300000000002</v>
      </c>
      <c r="L133">
        <f t="shared" si="4"/>
        <v>-1369.96</v>
      </c>
      <c r="P133" t="s">
        <v>241</v>
      </c>
      <c r="Q133">
        <f t="shared" si="3"/>
        <v>0.59281805679571042</v>
      </c>
    </row>
    <row r="134" spans="1:17" x14ac:dyDescent="0.35">
      <c r="A134" t="s">
        <v>279</v>
      </c>
      <c r="B134" t="s">
        <v>280</v>
      </c>
      <c r="C134">
        <v>79</v>
      </c>
      <c r="D134" t="s">
        <v>16</v>
      </c>
      <c r="E134" t="s">
        <v>25</v>
      </c>
      <c r="F134" t="s">
        <v>4</v>
      </c>
      <c r="G134">
        <v>1539.15</v>
      </c>
      <c r="H134">
        <v>127609.41</v>
      </c>
      <c r="I134">
        <v>18</v>
      </c>
      <c r="J134" s="1">
        <v>45182</v>
      </c>
      <c r="K134">
        <v>2281.98</v>
      </c>
      <c r="L134">
        <f t="shared" si="4"/>
        <v>-742.82999999999993</v>
      </c>
      <c r="P134" t="s">
        <v>243</v>
      </c>
      <c r="Q134">
        <f t="shared" si="3"/>
        <v>0.60834946436510784</v>
      </c>
    </row>
    <row r="135" spans="1:17" x14ac:dyDescent="0.35">
      <c r="A135" t="s">
        <v>281</v>
      </c>
      <c r="B135" t="s">
        <v>282</v>
      </c>
      <c r="C135">
        <v>62</v>
      </c>
      <c r="D135" t="s">
        <v>12</v>
      </c>
      <c r="E135" t="s">
        <v>25</v>
      </c>
      <c r="F135" t="s">
        <v>17</v>
      </c>
      <c r="G135">
        <v>1095.4100000000001</v>
      </c>
      <c r="H135">
        <v>991844.23</v>
      </c>
      <c r="I135">
        <v>12</v>
      </c>
      <c r="J135" s="1">
        <v>43435</v>
      </c>
      <c r="K135">
        <v>896.25</v>
      </c>
      <c r="L135">
        <f t="shared" si="4"/>
        <v>199.16000000000008</v>
      </c>
      <c r="P135" t="s">
        <v>245</v>
      </c>
      <c r="Q135">
        <f t="shared" si="3"/>
        <v>0.70956049393803944</v>
      </c>
    </row>
    <row r="136" spans="1:17" x14ac:dyDescent="0.35">
      <c r="A136" t="s">
        <v>283</v>
      </c>
      <c r="B136" t="s">
        <v>284</v>
      </c>
      <c r="C136">
        <v>50</v>
      </c>
      <c r="D136" t="s">
        <v>16</v>
      </c>
      <c r="E136" t="s">
        <v>9</v>
      </c>
      <c r="F136" t="s">
        <v>4</v>
      </c>
      <c r="G136">
        <v>676.55</v>
      </c>
      <c r="H136">
        <v>750069.69</v>
      </c>
      <c r="I136">
        <v>19</v>
      </c>
      <c r="J136" s="1">
        <v>42470</v>
      </c>
      <c r="K136">
        <v>752.42</v>
      </c>
      <c r="L136">
        <f t="shared" si="4"/>
        <v>-75.87</v>
      </c>
      <c r="P136" t="s">
        <v>247</v>
      </c>
      <c r="Q136">
        <f t="shared" si="3"/>
        <v>7.7152834474832663E-2</v>
      </c>
    </row>
    <row r="137" spans="1:17" x14ac:dyDescent="0.35">
      <c r="A137" t="s">
        <v>285</v>
      </c>
      <c r="B137" t="s">
        <v>286</v>
      </c>
      <c r="C137">
        <v>54</v>
      </c>
      <c r="D137" t="s">
        <v>16</v>
      </c>
      <c r="E137" t="s">
        <v>9</v>
      </c>
      <c r="F137" t="s">
        <v>4</v>
      </c>
      <c r="G137">
        <v>286.27999999999997</v>
      </c>
      <c r="H137">
        <v>165877.09</v>
      </c>
      <c r="I137">
        <v>13</v>
      </c>
      <c r="J137" s="1">
        <v>44767</v>
      </c>
      <c r="K137">
        <v>1819.38</v>
      </c>
      <c r="L137">
        <f t="shared" si="4"/>
        <v>-1533.1000000000001</v>
      </c>
      <c r="P137" t="s">
        <v>249</v>
      </c>
      <c r="Q137">
        <f t="shared" si="3"/>
        <v>0.17044643139086749</v>
      </c>
    </row>
    <row r="138" spans="1:17" x14ac:dyDescent="0.35">
      <c r="A138" t="s">
        <v>287</v>
      </c>
      <c r="B138" t="s">
        <v>288</v>
      </c>
      <c r="C138">
        <v>76</v>
      </c>
      <c r="D138" t="s">
        <v>12</v>
      </c>
      <c r="E138" t="s">
        <v>25</v>
      </c>
      <c r="F138" t="s">
        <v>4</v>
      </c>
      <c r="G138">
        <v>1436.34</v>
      </c>
      <c r="H138">
        <v>495408.62</v>
      </c>
      <c r="I138">
        <v>10</v>
      </c>
      <c r="J138" s="1">
        <v>44892</v>
      </c>
      <c r="K138">
        <v>576.71</v>
      </c>
      <c r="L138">
        <f t="shared" si="4"/>
        <v>859.62999999999988</v>
      </c>
      <c r="P138" t="s">
        <v>251</v>
      </c>
      <c r="Q138">
        <f t="shared" si="3"/>
        <v>6.0627865782865095E-2</v>
      </c>
    </row>
    <row r="139" spans="1:17" x14ac:dyDescent="0.35">
      <c r="A139" t="s">
        <v>289</v>
      </c>
      <c r="B139" t="s">
        <v>290</v>
      </c>
      <c r="C139">
        <v>54</v>
      </c>
      <c r="D139" t="s">
        <v>16</v>
      </c>
      <c r="E139" t="s">
        <v>13</v>
      </c>
      <c r="F139" t="s">
        <v>4</v>
      </c>
      <c r="G139">
        <v>848.18</v>
      </c>
      <c r="H139">
        <v>962735.18</v>
      </c>
      <c r="I139">
        <v>13</v>
      </c>
      <c r="J139" s="1">
        <v>42313</v>
      </c>
      <c r="K139">
        <v>1095.3800000000001</v>
      </c>
      <c r="L139">
        <f t="shared" si="4"/>
        <v>-247.20000000000016</v>
      </c>
      <c r="P139" t="s">
        <v>253</v>
      </c>
      <c r="Q139">
        <f t="shared" si="3"/>
        <v>0.91605642480295824</v>
      </c>
    </row>
    <row r="140" spans="1:17" x14ac:dyDescent="0.35">
      <c r="A140" t="s">
        <v>291</v>
      </c>
      <c r="B140" t="s">
        <v>292</v>
      </c>
      <c r="C140">
        <v>61</v>
      </c>
      <c r="D140" t="s">
        <v>16</v>
      </c>
      <c r="E140" t="s">
        <v>13</v>
      </c>
      <c r="F140" t="s">
        <v>17</v>
      </c>
      <c r="G140">
        <v>1251.5</v>
      </c>
      <c r="H140">
        <v>757278.25</v>
      </c>
      <c r="I140">
        <v>29</v>
      </c>
      <c r="J140" s="1">
        <v>45722</v>
      </c>
      <c r="K140">
        <v>300.25</v>
      </c>
      <c r="L140">
        <f t="shared" si="4"/>
        <v>951.25</v>
      </c>
      <c r="P140" t="s">
        <v>255</v>
      </c>
      <c r="Q140">
        <f t="shared" si="3"/>
        <v>0.59902726150835872</v>
      </c>
    </row>
    <row r="141" spans="1:17" x14ac:dyDescent="0.35">
      <c r="A141" t="s">
        <v>293</v>
      </c>
      <c r="B141" t="s">
        <v>294</v>
      </c>
      <c r="C141">
        <v>61</v>
      </c>
      <c r="D141" t="s">
        <v>16</v>
      </c>
      <c r="E141" t="s">
        <v>9</v>
      </c>
      <c r="F141" t="s">
        <v>4</v>
      </c>
      <c r="G141">
        <v>1335.83</v>
      </c>
      <c r="H141">
        <v>19571.560000000001</v>
      </c>
      <c r="I141">
        <v>16</v>
      </c>
      <c r="J141" s="1">
        <v>43752</v>
      </c>
      <c r="K141">
        <v>117.97</v>
      </c>
      <c r="L141">
        <f t="shared" si="4"/>
        <v>1217.8599999999999</v>
      </c>
      <c r="P141" t="s">
        <v>257</v>
      </c>
      <c r="Q141">
        <f t="shared" si="3"/>
        <v>0.56440770397702078</v>
      </c>
    </row>
    <row r="142" spans="1:17" x14ac:dyDescent="0.35">
      <c r="A142" t="s">
        <v>295</v>
      </c>
      <c r="B142" t="s">
        <v>296</v>
      </c>
      <c r="C142">
        <v>72</v>
      </c>
      <c r="D142" t="s">
        <v>12</v>
      </c>
      <c r="E142" t="s">
        <v>13</v>
      </c>
      <c r="F142" t="s">
        <v>4</v>
      </c>
      <c r="G142">
        <v>378.92</v>
      </c>
      <c r="H142">
        <v>920027.75</v>
      </c>
      <c r="I142">
        <v>27</v>
      </c>
      <c r="J142" s="1">
        <v>44650</v>
      </c>
      <c r="K142">
        <v>430.18</v>
      </c>
      <c r="L142">
        <f t="shared" si="4"/>
        <v>-51.259999999999991</v>
      </c>
      <c r="P142" t="s">
        <v>259</v>
      </c>
      <c r="Q142">
        <f t="shared" si="3"/>
        <v>0.44812575225951862</v>
      </c>
    </row>
    <row r="143" spans="1:17" x14ac:dyDescent="0.35">
      <c r="A143" t="s">
        <v>297</v>
      </c>
      <c r="B143" t="s">
        <v>298</v>
      </c>
      <c r="C143">
        <v>24</v>
      </c>
      <c r="D143" t="s">
        <v>16</v>
      </c>
      <c r="E143" t="s">
        <v>44</v>
      </c>
      <c r="F143" t="s">
        <v>4</v>
      </c>
      <c r="G143">
        <v>1559.93</v>
      </c>
      <c r="H143">
        <v>152772.85999999999</v>
      </c>
      <c r="I143">
        <v>20</v>
      </c>
      <c r="J143" s="1">
        <v>44901</v>
      </c>
      <c r="K143">
        <v>60.65</v>
      </c>
      <c r="L143">
        <f t="shared" si="4"/>
        <v>1499.28</v>
      </c>
      <c r="P143" t="s">
        <v>261</v>
      </c>
      <c r="Q143">
        <f t="shared" si="3"/>
        <v>0.68138151709135975</v>
      </c>
    </row>
    <row r="144" spans="1:17" x14ac:dyDescent="0.35">
      <c r="A144" t="s">
        <v>299</v>
      </c>
      <c r="B144" t="s">
        <v>300</v>
      </c>
      <c r="C144">
        <v>44</v>
      </c>
      <c r="D144" t="s">
        <v>16</v>
      </c>
      <c r="E144" t="s">
        <v>13</v>
      </c>
      <c r="F144" t="s">
        <v>17</v>
      </c>
      <c r="G144">
        <v>890.58</v>
      </c>
      <c r="H144">
        <v>893481.57</v>
      </c>
      <c r="I144">
        <v>18</v>
      </c>
      <c r="J144" s="1">
        <v>43421</v>
      </c>
      <c r="K144">
        <v>2425.6</v>
      </c>
      <c r="L144">
        <f t="shared" si="4"/>
        <v>-1535.02</v>
      </c>
      <c r="P144" t="s">
        <v>263</v>
      </c>
      <c r="Q144">
        <f t="shared" si="3"/>
        <v>0.85324181762444551</v>
      </c>
    </row>
    <row r="145" spans="1:17" x14ac:dyDescent="0.35">
      <c r="A145" t="s">
        <v>301</v>
      </c>
      <c r="B145" t="s">
        <v>302</v>
      </c>
      <c r="C145">
        <v>23</v>
      </c>
      <c r="D145" t="s">
        <v>12</v>
      </c>
      <c r="E145" t="s">
        <v>44</v>
      </c>
      <c r="F145" t="s">
        <v>4</v>
      </c>
      <c r="G145">
        <v>1598.45</v>
      </c>
      <c r="H145">
        <v>804082</v>
      </c>
      <c r="I145">
        <v>5</v>
      </c>
      <c r="J145" s="1">
        <v>45224</v>
      </c>
      <c r="K145">
        <v>841.63</v>
      </c>
      <c r="L145">
        <f t="shared" si="4"/>
        <v>756.82</v>
      </c>
      <c r="P145" t="s">
        <v>265</v>
      </c>
      <c r="Q145">
        <f t="shared" si="3"/>
        <v>0.80888127509061947</v>
      </c>
    </row>
    <row r="146" spans="1:17" x14ac:dyDescent="0.35">
      <c r="A146" t="s">
        <v>303</v>
      </c>
      <c r="B146" t="s">
        <v>304</v>
      </c>
      <c r="C146">
        <v>72</v>
      </c>
      <c r="D146" t="s">
        <v>16</v>
      </c>
      <c r="E146" t="s">
        <v>9</v>
      </c>
      <c r="F146" t="s">
        <v>17</v>
      </c>
      <c r="G146">
        <v>1538.34</v>
      </c>
      <c r="H146">
        <v>348163.86</v>
      </c>
      <c r="I146">
        <v>6</v>
      </c>
      <c r="J146" s="1">
        <v>43948</v>
      </c>
      <c r="K146">
        <v>2470.5100000000002</v>
      </c>
      <c r="L146">
        <f t="shared" si="4"/>
        <v>-932.1700000000003</v>
      </c>
      <c r="P146" t="s">
        <v>267</v>
      </c>
      <c r="Q146">
        <f t="shared" si="3"/>
        <v>0.94865958687386631</v>
      </c>
    </row>
    <row r="147" spans="1:17" x14ac:dyDescent="0.35">
      <c r="A147" t="s">
        <v>305</v>
      </c>
      <c r="B147" t="s">
        <v>306</v>
      </c>
      <c r="C147">
        <v>21</v>
      </c>
      <c r="D147" t="s">
        <v>12</v>
      </c>
      <c r="E147" t="s">
        <v>9</v>
      </c>
      <c r="F147" t="s">
        <v>4</v>
      </c>
      <c r="G147">
        <v>750.95</v>
      </c>
      <c r="H147">
        <v>375981.25</v>
      </c>
      <c r="I147">
        <v>16</v>
      </c>
      <c r="J147" s="1">
        <v>43040</v>
      </c>
      <c r="K147">
        <v>51.83</v>
      </c>
      <c r="L147">
        <f t="shared" si="4"/>
        <v>699.12</v>
      </c>
      <c r="P147" t="s">
        <v>269</v>
      </c>
      <c r="Q147">
        <f t="shared" si="3"/>
        <v>0.42224338934972017</v>
      </c>
    </row>
    <row r="148" spans="1:17" x14ac:dyDescent="0.35">
      <c r="A148" t="s">
        <v>307</v>
      </c>
      <c r="B148" t="s">
        <v>308</v>
      </c>
      <c r="C148">
        <v>38</v>
      </c>
      <c r="D148" t="s">
        <v>16</v>
      </c>
      <c r="E148" t="s">
        <v>20</v>
      </c>
      <c r="F148" t="s">
        <v>17</v>
      </c>
      <c r="G148">
        <v>962.5</v>
      </c>
      <c r="H148">
        <v>977310.9</v>
      </c>
      <c r="I148">
        <v>23</v>
      </c>
      <c r="J148" s="1">
        <v>44423</v>
      </c>
      <c r="K148">
        <v>0</v>
      </c>
      <c r="L148">
        <f t="shared" si="4"/>
        <v>962.5</v>
      </c>
      <c r="P148" t="s">
        <v>271</v>
      </c>
      <c r="Q148">
        <f t="shared" ref="Q148:Q211" si="5">_xlfn.NORM.DIST(G130,$Q$11,$Q$12,$Q$6+$R$6)</f>
        <v>6.0491302138826884E-2</v>
      </c>
    </row>
    <row r="149" spans="1:17" x14ac:dyDescent="0.35">
      <c r="A149" t="s">
        <v>309</v>
      </c>
      <c r="B149" t="s">
        <v>310</v>
      </c>
      <c r="C149">
        <v>25</v>
      </c>
      <c r="D149" t="s">
        <v>16</v>
      </c>
      <c r="E149" t="s">
        <v>20</v>
      </c>
      <c r="F149" t="s">
        <v>17</v>
      </c>
      <c r="G149">
        <v>1098.69</v>
      </c>
      <c r="H149">
        <v>645940.07999999996</v>
      </c>
      <c r="I149">
        <v>20</v>
      </c>
      <c r="J149" s="1">
        <v>45209</v>
      </c>
      <c r="K149">
        <v>0</v>
      </c>
      <c r="L149">
        <f t="shared" si="4"/>
        <v>1098.69</v>
      </c>
      <c r="P149" t="s">
        <v>273</v>
      </c>
      <c r="Q149">
        <f t="shared" si="5"/>
        <v>0.55276106965598371</v>
      </c>
    </row>
    <row r="150" spans="1:17" x14ac:dyDescent="0.35">
      <c r="A150" t="s">
        <v>311</v>
      </c>
      <c r="B150" t="s">
        <v>312</v>
      </c>
      <c r="C150">
        <v>78</v>
      </c>
      <c r="D150" t="s">
        <v>8</v>
      </c>
      <c r="E150" t="s">
        <v>25</v>
      </c>
      <c r="F150" t="s">
        <v>17</v>
      </c>
      <c r="G150">
        <v>1618.56</v>
      </c>
      <c r="H150">
        <v>157192.51</v>
      </c>
      <c r="I150">
        <v>24</v>
      </c>
      <c r="J150" s="1">
        <v>43888</v>
      </c>
      <c r="K150">
        <v>1489.97</v>
      </c>
      <c r="L150">
        <f t="shared" si="4"/>
        <v>128.58999999999992</v>
      </c>
      <c r="P150" t="s">
        <v>275</v>
      </c>
      <c r="Q150">
        <f t="shared" si="5"/>
        <v>0.21792595046425473</v>
      </c>
    </row>
    <row r="151" spans="1:17" x14ac:dyDescent="0.35">
      <c r="A151" t="s">
        <v>313</v>
      </c>
      <c r="B151" t="s">
        <v>314</v>
      </c>
      <c r="C151">
        <v>33</v>
      </c>
      <c r="D151" t="s">
        <v>12</v>
      </c>
      <c r="E151" t="s">
        <v>44</v>
      </c>
      <c r="F151" t="s">
        <v>17</v>
      </c>
      <c r="G151">
        <v>1628.03</v>
      </c>
      <c r="H151">
        <v>861799.98</v>
      </c>
      <c r="I151">
        <v>27</v>
      </c>
      <c r="J151" s="1">
        <v>45211</v>
      </c>
      <c r="K151">
        <v>788.27</v>
      </c>
      <c r="L151">
        <f t="shared" si="4"/>
        <v>839.76</v>
      </c>
      <c r="P151" t="s">
        <v>277</v>
      </c>
      <c r="Q151">
        <f t="shared" si="5"/>
        <v>0.39765963720896547</v>
      </c>
    </row>
    <row r="152" spans="1:17" x14ac:dyDescent="0.35">
      <c r="A152" t="s">
        <v>315</v>
      </c>
      <c r="B152" t="s">
        <v>316</v>
      </c>
      <c r="C152">
        <v>77</v>
      </c>
      <c r="D152" t="s">
        <v>12</v>
      </c>
      <c r="E152" t="s">
        <v>25</v>
      </c>
      <c r="F152" t="s">
        <v>4</v>
      </c>
      <c r="G152">
        <v>1968.78</v>
      </c>
      <c r="H152">
        <v>72135.66</v>
      </c>
      <c r="I152">
        <v>19</v>
      </c>
      <c r="J152" s="1">
        <v>45309</v>
      </c>
      <c r="K152">
        <v>568.47</v>
      </c>
      <c r="L152">
        <f t="shared" si="4"/>
        <v>1400.31</v>
      </c>
      <c r="P152" t="s">
        <v>279</v>
      </c>
      <c r="Q152">
        <f t="shared" si="5"/>
        <v>0.79799681585665116</v>
      </c>
    </row>
    <row r="153" spans="1:17" x14ac:dyDescent="0.35">
      <c r="A153" t="s">
        <v>317</v>
      </c>
      <c r="B153" t="s">
        <v>318</v>
      </c>
      <c r="C153">
        <v>50</v>
      </c>
      <c r="D153" t="s">
        <v>12</v>
      </c>
      <c r="E153" t="s">
        <v>20</v>
      </c>
      <c r="F153" t="s">
        <v>17</v>
      </c>
      <c r="G153">
        <v>1729.37</v>
      </c>
      <c r="H153">
        <v>905633.32</v>
      </c>
      <c r="I153">
        <v>12</v>
      </c>
      <c r="J153" s="1">
        <v>45284</v>
      </c>
      <c r="K153">
        <v>0</v>
      </c>
      <c r="L153">
        <f t="shared" si="4"/>
        <v>1729.37</v>
      </c>
      <c r="P153" t="s">
        <v>281</v>
      </c>
      <c r="Q153">
        <f t="shared" si="5"/>
        <v>0.49142868586691735</v>
      </c>
    </row>
    <row r="154" spans="1:17" x14ac:dyDescent="0.35">
      <c r="A154" t="s">
        <v>319</v>
      </c>
      <c r="B154" t="s">
        <v>320</v>
      </c>
      <c r="C154">
        <v>49</v>
      </c>
      <c r="D154" t="s">
        <v>16</v>
      </c>
      <c r="E154" t="s">
        <v>9</v>
      </c>
      <c r="F154" t="s">
        <v>4</v>
      </c>
      <c r="G154">
        <v>1261.1300000000001</v>
      </c>
      <c r="H154">
        <v>943472.49</v>
      </c>
      <c r="I154">
        <v>14</v>
      </c>
      <c r="J154" s="1">
        <v>45220</v>
      </c>
      <c r="K154">
        <v>391.03</v>
      </c>
      <c r="L154">
        <f t="shared" si="4"/>
        <v>870.10000000000014</v>
      </c>
      <c r="P154" t="s">
        <v>283</v>
      </c>
      <c r="Q154">
        <f t="shared" si="5"/>
        <v>0.20341998029595618</v>
      </c>
    </row>
    <row r="155" spans="1:17" x14ac:dyDescent="0.35">
      <c r="A155" t="s">
        <v>321</v>
      </c>
      <c r="B155" t="s">
        <v>322</v>
      </c>
      <c r="C155">
        <v>62</v>
      </c>
      <c r="D155" t="s">
        <v>12</v>
      </c>
      <c r="E155" t="s">
        <v>13</v>
      </c>
      <c r="F155" t="s">
        <v>17</v>
      </c>
      <c r="G155">
        <v>859.38</v>
      </c>
      <c r="H155">
        <v>909203.22</v>
      </c>
      <c r="I155">
        <v>9</v>
      </c>
      <c r="J155" s="1">
        <v>43459</v>
      </c>
      <c r="K155">
        <v>1415.43</v>
      </c>
      <c r="L155">
        <f t="shared" si="4"/>
        <v>-556.05000000000007</v>
      </c>
      <c r="P155" t="s">
        <v>285</v>
      </c>
      <c r="Q155">
        <f t="shared" si="5"/>
        <v>5.6790777161729054E-2</v>
      </c>
    </row>
    <row r="156" spans="1:17" x14ac:dyDescent="0.35">
      <c r="A156" t="s">
        <v>323</v>
      </c>
      <c r="B156" t="s">
        <v>324</v>
      </c>
      <c r="C156">
        <v>75</v>
      </c>
      <c r="D156" t="s">
        <v>12</v>
      </c>
      <c r="E156" t="s">
        <v>20</v>
      </c>
      <c r="F156" t="s">
        <v>4</v>
      </c>
      <c r="G156">
        <v>1698.66</v>
      </c>
      <c r="H156">
        <v>335912.84</v>
      </c>
      <c r="I156">
        <v>26</v>
      </c>
      <c r="J156" s="1">
        <v>44124</v>
      </c>
      <c r="K156">
        <v>0</v>
      </c>
      <c r="L156">
        <f t="shared" si="4"/>
        <v>1698.66</v>
      </c>
      <c r="P156" t="s">
        <v>287</v>
      </c>
      <c r="Q156">
        <f t="shared" si="5"/>
        <v>0.73766621144402222</v>
      </c>
    </row>
    <row r="157" spans="1:17" x14ac:dyDescent="0.35">
      <c r="A157" t="s">
        <v>325</v>
      </c>
      <c r="B157" t="s">
        <v>326</v>
      </c>
      <c r="C157">
        <v>20</v>
      </c>
      <c r="D157" t="s">
        <v>12</v>
      </c>
      <c r="E157" t="s">
        <v>25</v>
      </c>
      <c r="F157" t="s">
        <v>4</v>
      </c>
      <c r="G157">
        <v>1988.18</v>
      </c>
      <c r="H157">
        <v>229412.8</v>
      </c>
      <c r="I157">
        <v>5</v>
      </c>
      <c r="J157" s="1">
        <v>45162</v>
      </c>
      <c r="K157">
        <v>531</v>
      </c>
      <c r="L157">
        <f t="shared" si="4"/>
        <v>1457.18</v>
      </c>
      <c r="P157" t="s">
        <v>289</v>
      </c>
      <c r="Q157">
        <f t="shared" si="5"/>
        <v>0.30910344111704779</v>
      </c>
    </row>
    <row r="158" spans="1:17" x14ac:dyDescent="0.35">
      <c r="A158" t="s">
        <v>327</v>
      </c>
      <c r="B158" t="s">
        <v>328</v>
      </c>
      <c r="C158">
        <v>27</v>
      </c>
      <c r="D158" t="s">
        <v>16</v>
      </c>
      <c r="E158" t="s">
        <v>20</v>
      </c>
      <c r="F158" t="s">
        <v>4</v>
      </c>
      <c r="G158">
        <v>1754.25</v>
      </c>
      <c r="H158">
        <v>72601.009999999995</v>
      </c>
      <c r="I158">
        <v>29</v>
      </c>
      <c r="J158" s="1">
        <v>42224</v>
      </c>
      <c r="K158">
        <v>0</v>
      </c>
      <c r="L158">
        <f t="shared" si="4"/>
        <v>1754.25</v>
      </c>
      <c r="P158" t="s">
        <v>291</v>
      </c>
      <c r="Q158">
        <f t="shared" si="5"/>
        <v>0.61011192457090035</v>
      </c>
    </row>
    <row r="159" spans="1:17" x14ac:dyDescent="0.35">
      <c r="A159" t="s">
        <v>329</v>
      </c>
      <c r="B159" t="s">
        <v>330</v>
      </c>
      <c r="C159">
        <v>59</v>
      </c>
      <c r="D159" t="s">
        <v>12</v>
      </c>
      <c r="E159" t="s">
        <v>20</v>
      </c>
      <c r="F159" t="s">
        <v>17</v>
      </c>
      <c r="G159">
        <v>1919.77</v>
      </c>
      <c r="H159">
        <v>225663.47</v>
      </c>
      <c r="I159">
        <v>26</v>
      </c>
      <c r="J159" s="1">
        <v>43094</v>
      </c>
      <c r="K159">
        <v>0</v>
      </c>
      <c r="L159">
        <f t="shared" si="4"/>
        <v>1919.77</v>
      </c>
      <c r="P159" t="s">
        <v>293</v>
      </c>
      <c r="Q159">
        <f t="shared" si="5"/>
        <v>0.67085788468862106</v>
      </c>
    </row>
    <row r="160" spans="1:17" x14ac:dyDescent="0.35">
      <c r="A160" t="s">
        <v>331</v>
      </c>
      <c r="B160" t="s">
        <v>332</v>
      </c>
      <c r="C160">
        <v>52</v>
      </c>
      <c r="D160" t="s">
        <v>16</v>
      </c>
      <c r="E160" t="s">
        <v>13</v>
      </c>
      <c r="F160" t="s">
        <v>17</v>
      </c>
      <c r="G160">
        <v>305.70999999999998</v>
      </c>
      <c r="H160">
        <v>468804.16</v>
      </c>
      <c r="I160">
        <v>26</v>
      </c>
      <c r="J160" s="1">
        <v>42379</v>
      </c>
      <c r="K160">
        <v>238.94</v>
      </c>
      <c r="L160">
        <f t="shared" si="4"/>
        <v>66.769999999999982</v>
      </c>
      <c r="P160" t="s">
        <v>295</v>
      </c>
      <c r="Q160">
        <f t="shared" si="5"/>
        <v>8.0219666380756088E-2</v>
      </c>
    </row>
    <row r="161" spans="1:17" x14ac:dyDescent="0.35">
      <c r="A161" t="s">
        <v>333</v>
      </c>
      <c r="B161" t="s">
        <v>334</v>
      </c>
      <c r="C161">
        <v>51</v>
      </c>
      <c r="D161" t="s">
        <v>16</v>
      </c>
      <c r="E161" t="s">
        <v>13</v>
      </c>
      <c r="F161" t="s">
        <v>4</v>
      </c>
      <c r="G161">
        <v>1700.55</v>
      </c>
      <c r="H161">
        <v>416903.97</v>
      </c>
      <c r="I161">
        <v>19</v>
      </c>
      <c r="J161" s="1">
        <v>43504</v>
      </c>
      <c r="K161">
        <v>1463.02</v>
      </c>
      <c r="L161">
        <f t="shared" si="4"/>
        <v>237.52999999999997</v>
      </c>
      <c r="P161" t="s">
        <v>297</v>
      </c>
      <c r="Q161">
        <f t="shared" si="5"/>
        <v>0.80909659560265035</v>
      </c>
    </row>
    <row r="162" spans="1:17" x14ac:dyDescent="0.35">
      <c r="A162" t="s">
        <v>335</v>
      </c>
      <c r="B162" t="s">
        <v>336</v>
      </c>
      <c r="C162">
        <v>63</v>
      </c>
      <c r="D162" t="s">
        <v>12</v>
      </c>
      <c r="E162" t="s">
        <v>44</v>
      </c>
      <c r="F162" t="s">
        <v>17</v>
      </c>
      <c r="G162">
        <v>1517.51</v>
      </c>
      <c r="H162">
        <v>320974.78999999998</v>
      </c>
      <c r="I162">
        <v>14</v>
      </c>
      <c r="J162" s="1">
        <v>44197</v>
      </c>
      <c r="K162">
        <v>848.17</v>
      </c>
      <c r="L162">
        <f t="shared" si="4"/>
        <v>669.34</v>
      </c>
      <c r="P162" t="s">
        <v>299</v>
      </c>
      <c r="Q162">
        <f t="shared" si="5"/>
        <v>0.33848415397408038</v>
      </c>
    </row>
    <row r="163" spans="1:17" x14ac:dyDescent="0.35">
      <c r="A163" t="s">
        <v>337</v>
      </c>
      <c r="B163" t="s">
        <v>338</v>
      </c>
      <c r="C163">
        <v>28</v>
      </c>
      <c r="D163" t="s">
        <v>16</v>
      </c>
      <c r="E163" t="s">
        <v>13</v>
      </c>
      <c r="F163" t="s">
        <v>4</v>
      </c>
      <c r="G163">
        <v>918.22</v>
      </c>
      <c r="H163">
        <v>467905.79</v>
      </c>
      <c r="I163">
        <v>18</v>
      </c>
      <c r="J163" s="1">
        <v>44104</v>
      </c>
      <c r="K163">
        <v>2148.4899999999998</v>
      </c>
      <c r="L163">
        <f t="shared" si="4"/>
        <v>-1230.2699999999998</v>
      </c>
      <c r="P163" t="s">
        <v>301</v>
      </c>
      <c r="Q163">
        <f t="shared" si="5"/>
        <v>0.8286584365207379</v>
      </c>
    </row>
    <row r="164" spans="1:17" x14ac:dyDescent="0.35">
      <c r="A164" t="s">
        <v>339</v>
      </c>
      <c r="B164" t="s">
        <v>340</v>
      </c>
      <c r="C164">
        <v>71</v>
      </c>
      <c r="D164" t="s">
        <v>12</v>
      </c>
      <c r="E164" t="s">
        <v>13</v>
      </c>
      <c r="F164" t="s">
        <v>4</v>
      </c>
      <c r="G164">
        <v>1931.39</v>
      </c>
      <c r="H164">
        <v>304902.84000000003</v>
      </c>
      <c r="I164">
        <v>15</v>
      </c>
      <c r="J164" s="1">
        <v>44587</v>
      </c>
      <c r="K164">
        <v>2451.0300000000002</v>
      </c>
      <c r="L164">
        <f t="shared" si="4"/>
        <v>-519.6400000000001</v>
      </c>
      <c r="P164" t="s">
        <v>303</v>
      </c>
      <c r="Q164">
        <f t="shared" si="5"/>
        <v>0.79755646839972172</v>
      </c>
    </row>
    <row r="165" spans="1:17" x14ac:dyDescent="0.35">
      <c r="A165" t="s">
        <v>341</v>
      </c>
      <c r="B165" t="s">
        <v>342</v>
      </c>
      <c r="C165">
        <v>56</v>
      </c>
      <c r="D165" t="s">
        <v>12</v>
      </c>
      <c r="E165" t="s">
        <v>44</v>
      </c>
      <c r="F165" t="s">
        <v>4</v>
      </c>
      <c r="G165">
        <v>1934.87</v>
      </c>
      <c r="H165">
        <v>437378.73</v>
      </c>
      <c r="I165">
        <v>25</v>
      </c>
      <c r="J165" s="1">
        <v>44974</v>
      </c>
      <c r="K165">
        <v>1640.42</v>
      </c>
      <c r="L165">
        <f t="shared" si="4"/>
        <v>294.44999999999982</v>
      </c>
      <c r="P165" t="s">
        <v>305</v>
      </c>
      <c r="Q165">
        <f t="shared" si="5"/>
        <v>0.24637235887848152</v>
      </c>
    </row>
    <row r="166" spans="1:17" x14ac:dyDescent="0.35">
      <c r="A166" t="s">
        <v>343</v>
      </c>
      <c r="B166" t="s">
        <v>344</v>
      </c>
      <c r="C166">
        <v>24</v>
      </c>
      <c r="D166" t="s">
        <v>12</v>
      </c>
      <c r="E166" t="s">
        <v>20</v>
      </c>
      <c r="F166" t="s">
        <v>4</v>
      </c>
      <c r="G166">
        <v>802.51</v>
      </c>
      <c r="H166">
        <v>407020.9</v>
      </c>
      <c r="I166">
        <v>29</v>
      </c>
      <c r="J166" s="1">
        <v>43750</v>
      </c>
      <c r="K166">
        <v>0</v>
      </c>
      <c r="L166">
        <f t="shared" si="4"/>
        <v>802.51</v>
      </c>
      <c r="P166" t="s">
        <v>307</v>
      </c>
      <c r="Q166">
        <f t="shared" si="5"/>
        <v>0.39055605470327065</v>
      </c>
    </row>
    <row r="167" spans="1:17" x14ac:dyDescent="0.35">
      <c r="A167" t="s">
        <v>345</v>
      </c>
      <c r="B167" t="s">
        <v>346</v>
      </c>
      <c r="C167">
        <v>67</v>
      </c>
      <c r="D167" t="s">
        <v>12</v>
      </c>
      <c r="E167" t="s">
        <v>44</v>
      </c>
      <c r="F167" t="s">
        <v>17</v>
      </c>
      <c r="G167">
        <v>1762.51</v>
      </c>
      <c r="H167">
        <v>775743.64</v>
      </c>
      <c r="I167">
        <v>16</v>
      </c>
      <c r="J167" s="1">
        <v>43895</v>
      </c>
      <c r="K167">
        <v>248.96</v>
      </c>
      <c r="L167">
        <f t="shared" si="4"/>
        <v>1513.55</v>
      </c>
      <c r="P167" t="s">
        <v>309</v>
      </c>
      <c r="Q167">
        <f t="shared" si="5"/>
        <v>0.49395241282259705</v>
      </c>
    </row>
    <row r="168" spans="1:17" x14ac:dyDescent="0.35">
      <c r="A168" t="s">
        <v>347</v>
      </c>
      <c r="B168" t="s">
        <v>348</v>
      </c>
      <c r="C168">
        <v>36</v>
      </c>
      <c r="D168" t="s">
        <v>12</v>
      </c>
      <c r="E168" t="s">
        <v>13</v>
      </c>
      <c r="F168" t="s">
        <v>17</v>
      </c>
      <c r="G168">
        <v>760.69</v>
      </c>
      <c r="H168">
        <v>187867.91</v>
      </c>
      <c r="I168">
        <v>26</v>
      </c>
      <c r="J168" s="1">
        <v>44111</v>
      </c>
      <c r="K168">
        <v>1406.59</v>
      </c>
      <c r="L168">
        <f t="shared" si="4"/>
        <v>-645.89999999999986</v>
      </c>
      <c r="P168" t="s">
        <v>311</v>
      </c>
      <c r="Q168">
        <f t="shared" si="5"/>
        <v>0.83834267519109251</v>
      </c>
    </row>
    <row r="169" spans="1:17" x14ac:dyDescent="0.35">
      <c r="A169" t="s">
        <v>349</v>
      </c>
      <c r="B169" t="s">
        <v>350</v>
      </c>
      <c r="C169">
        <v>58</v>
      </c>
      <c r="D169" t="s">
        <v>16</v>
      </c>
      <c r="E169" t="s">
        <v>9</v>
      </c>
      <c r="F169" t="s">
        <v>4</v>
      </c>
      <c r="G169">
        <v>1177.83</v>
      </c>
      <c r="H169">
        <v>780367.22</v>
      </c>
      <c r="I169">
        <v>19</v>
      </c>
      <c r="J169" s="1">
        <v>43951</v>
      </c>
      <c r="K169">
        <v>1474.53</v>
      </c>
      <c r="L169">
        <f t="shared" si="4"/>
        <v>-296.70000000000005</v>
      </c>
      <c r="P169" t="s">
        <v>313</v>
      </c>
      <c r="Q169">
        <f t="shared" si="5"/>
        <v>0.84277703609014476</v>
      </c>
    </row>
    <row r="170" spans="1:17" x14ac:dyDescent="0.35">
      <c r="A170" t="s">
        <v>351</v>
      </c>
      <c r="B170" t="s">
        <v>352</v>
      </c>
      <c r="C170">
        <v>52</v>
      </c>
      <c r="D170" t="s">
        <v>12</v>
      </c>
      <c r="E170" t="s">
        <v>20</v>
      </c>
      <c r="F170" t="s">
        <v>4</v>
      </c>
      <c r="G170">
        <v>950.6</v>
      </c>
      <c r="H170">
        <v>994609.54</v>
      </c>
      <c r="I170">
        <v>20</v>
      </c>
      <c r="J170" s="1">
        <v>43693</v>
      </c>
      <c r="K170">
        <v>0</v>
      </c>
      <c r="L170">
        <f t="shared" si="4"/>
        <v>950.6</v>
      </c>
      <c r="P170" t="s">
        <v>315</v>
      </c>
      <c r="Q170">
        <f t="shared" si="5"/>
        <v>0.95186814117795016</v>
      </c>
    </row>
    <row r="171" spans="1:17" x14ac:dyDescent="0.35">
      <c r="A171" t="s">
        <v>353</v>
      </c>
      <c r="B171" t="s">
        <v>354</v>
      </c>
      <c r="C171">
        <v>29</v>
      </c>
      <c r="D171" t="s">
        <v>12</v>
      </c>
      <c r="E171" t="s">
        <v>44</v>
      </c>
      <c r="F171" t="s">
        <v>17</v>
      </c>
      <c r="G171">
        <v>1779.83</v>
      </c>
      <c r="H171">
        <v>24501.69</v>
      </c>
      <c r="I171">
        <v>27</v>
      </c>
      <c r="J171" s="1">
        <v>42823</v>
      </c>
      <c r="K171">
        <v>1075.22</v>
      </c>
      <c r="L171">
        <f t="shared" si="4"/>
        <v>704.6099999999999</v>
      </c>
      <c r="P171" t="s">
        <v>317</v>
      </c>
      <c r="Q171">
        <f t="shared" si="5"/>
        <v>0.88520616656859108</v>
      </c>
    </row>
    <row r="172" spans="1:17" x14ac:dyDescent="0.35">
      <c r="A172" t="s">
        <v>355</v>
      </c>
      <c r="B172" t="s">
        <v>356</v>
      </c>
      <c r="C172">
        <v>52</v>
      </c>
      <c r="D172" t="s">
        <v>12</v>
      </c>
      <c r="E172" t="s">
        <v>44</v>
      </c>
      <c r="F172" t="s">
        <v>17</v>
      </c>
      <c r="G172">
        <v>1006.82</v>
      </c>
      <c r="H172">
        <v>157358.13</v>
      </c>
      <c r="I172">
        <v>19</v>
      </c>
      <c r="J172" s="1">
        <v>43442</v>
      </c>
      <c r="K172">
        <v>1284.32</v>
      </c>
      <c r="L172">
        <f t="shared" si="4"/>
        <v>-277.49999999999989</v>
      </c>
      <c r="P172" t="s">
        <v>319</v>
      </c>
      <c r="Q172">
        <f t="shared" si="5"/>
        <v>0.61721978757856155</v>
      </c>
    </row>
    <row r="173" spans="1:17" x14ac:dyDescent="0.35">
      <c r="A173" t="s">
        <v>357</v>
      </c>
      <c r="B173" t="s">
        <v>358</v>
      </c>
      <c r="C173">
        <v>74</v>
      </c>
      <c r="D173" t="s">
        <v>12</v>
      </c>
      <c r="E173" t="s">
        <v>13</v>
      </c>
      <c r="F173" t="s">
        <v>4</v>
      </c>
      <c r="G173">
        <v>571.16</v>
      </c>
      <c r="H173">
        <v>114343.31</v>
      </c>
      <c r="I173">
        <v>11</v>
      </c>
      <c r="J173" s="1">
        <v>44327</v>
      </c>
      <c r="K173">
        <v>1328.87</v>
      </c>
      <c r="L173">
        <f t="shared" si="4"/>
        <v>-757.70999999999992</v>
      </c>
      <c r="P173" t="s">
        <v>321</v>
      </c>
      <c r="Q173">
        <f t="shared" si="5"/>
        <v>0.31675637738397999</v>
      </c>
    </row>
    <row r="174" spans="1:17" x14ac:dyDescent="0.35">
      <c r="A174" t="s">
        <v>359</v>
      </c>
      <c r="B174" t="s">
        <v>360</v>
      </c>
      <c r="C174">
        <v>68</v>
      </c>
      <c r="D174" t="s">
        <v>16</v>
      </c>
      <c r="E174" t="s">
        <v>20</v>
      </c>
      <c r="F174" t="s">
        <v>4</v>
      </c>
      <c r="G174">
        <v>1787.75</v>
      </c>
      <c r="H174">
        <v>717019.47</v>
      </c>
      <c r="I174">
        <v>29</v>
      </c>
      <c r="J174" s="1">
        <v>44704</v>
      </c>
      <c r="K174">
        <v>0</v>
      </c>
      <c r="L174">
        <f t="shared" si="4"/>
        <v>1787.75</v>
      </c>
      <c r="P174" t="s">
        <v>323</v>
      </c>
      <c r="Q174">
        <f t="shared" si="5"/>
        <v>0.87331083648654695</v>
      </c>
    </row>
    <row r="175" spans="1:17" x14ac:dyDescent="0.35">
      <c r="A175" t="s">
        <v>361</v>
      </c>
      <c r="B175" t="s">
        <v>362</v>
      </c>
      <c r="C175">
        <v>43</v>
      </c>
      <c r="D175" t="s">
        <v>12</v>
      </c>
      <c r="E175" t="s">
        <v>44</v>
      </c>
      <c r="F175" t="s">
        <v>17</v>
      </c>
      <c r="G175">
        <v>329.18</v>
      </c>
      <c r="H175">
        <v>607462.31000000006</v>
      </c>
      <c r="I175">
        <v>26</v>
      </c>
      <c r="J175" s="1">
        <v>44907</v>
      </c>
      <c r="K175">
        <v>1041.05</v>
      </c>
      <c r="L175">
        <f t="shared" si="4"/>
        <v>-711.86999999999989</v>
      </c>
      <c r="P175" t="s">
        <v>325</v>
      </c>
      <c r="Q175">
        <f t="shared" si="5"/>
        <v>0.95549714001827957</v>
      </c>
    </row>
    <row r="176" spans="1:17" x14ac:dyDescent="0.35">
      <c r="A176" t="s">
        <v>363</v>
      </c>
      <c r="B176" t="s">
        <v>364</v>
      </c>
      <c r="C176">
        <v>61</v>
      </c>
      <c r="D176" t="s">
        <v>12</v>
      </c>
      <c r="E176" t="s">
        <v>44</v>
      </c>
      <c r="F176" t="s">
        <v>17</v>
      </c>
      <c r="G176">
        <v>203.81</v>
      </c>
      <c r="H176">
        <v>321805.18</v>
      </c>
      <c r="I176">
        <v>19</v>
      </c>
      <c r="J176" s="1">
        <v>43558</v>
      </c>
      <c r="K176">
        <v>1782</v>
      </c>
      <c r="L176">
        <f t="shared" si="4"/>
        <v>-1578.19</v>
      </c>
      <c r="P176" t="s">
        <v>327</v>
      </c>
      <c r="Q176">
        <f t="shared" si="5"/>
        <v>0.89424337294717682</v>
      </c>
    </row>
    <row r="177" spans="1:17" x14ac:dyDescent="0.35">
      <c r="A177" t="s">
        <v>365</v>
      </c>
      <c r="B177" t="s">
        <v>366</v>
      </c>
      <c r="C177">
        <v>25</v>
      </c>
      <c r="D177" t="s">
        <v>12</v>
      </c>
      <c r="E177" t="s">
        <v>9</v>
      </c>
      <c r="F177" t="s">
        <v>17</v>
      </c>
      <c r="G177">
        <v>785.77</v>
      </c>
      <c r="H177">
        <v>691892.99</v>
      </c>
      <c r="I177">
        <v>27</v>
      </c>
      <c r="J177" s="1">
        <v>44626</v>
      </c>
      <c r="K177">
        <v>2046.16</v>
      </c>
      <c r="L177">
        <f t="shared" si="4"/>
        <v>-1260.3900000000001</v>
      </c>
      <c r="P177" t="s">
        <v>329</v>
      </c>
      <c r="Q177">
        <f t="shared" si="5"/>
        <v>0.9416414401263995</v>
      </c>
    </row>
    <row r="178" spans="1:17" x14ac:dyDescent="0.35">
      <c r="A178" t="s">
        <v>367</v>
      </c>
      <c r="B178" t="s">
        <v>368</v>
      </c>
      <c r="C178">
        <v>67</v>
      </c>
      <c r="D178" t="s">
        <v>16</v>
      </c>
      <c r="E178" t="s">
        <v>13</v>
      </c>
      <c r="F178" t="s">
        <v>17</v>
      </c>
      <c r="G178">
        <v>1717.06</v>
      </c>
      <c r="H178">
        <v>461645.26</v>
      </c>
      <c r="I178">
        <v>11</v>
      </c>
      <c r="J178" s="1">
        <v>44106</v>
      </c>
      <c r="K178">
        <v>1375.79</v>
      </c>
      <c r="L178">
        <f t="shared" si="4"/>
        <v>341.27</v>
      </c>
      <c r="P178" t="s">
        <v>331</v>
      </c>
      <c r="Q178">
        <f t="shared" si="5"/>
        <v>6.1195199972699982E-2</v>
      </c>
    </row>
    <row r="179" spans="1:17" x14ac:dyDescent="0.35">
      <c r="A179" t="s">
        <v>369</v>
      </c>
      <c r="B179" t="s">
        <v>370</v>
      </c>
      <c r="C179">
        <v>48</v>
      </c>
      <c r="D179" t="s">
        <v>16</v>
      </c>
      <c r="E179" t="s">
        <v>9</v>
      </c>
      <c r="F179" t="s">
        <v>4</v>
      </c>
      <c r="G179">
        <v>1822.25</v>
      </c>
      <c r="H179">
        <v>579128.30000000005</v>
      </c>
      <c r="I179">
        <v>6</v>
      </c>
      <c r="J179" s="1">
        <v>43988</v>
      </c>
      <c r="K179">
        <v>2573.9</v>
      </c>
      <c r="L179">
        <f t="shared" si="4"/>
        <v>-751.65000000000009</v>
      </c>
      <c r="P179" t="s">
        <v>333</v>
      </c>
      <c r="Q179">
        <f t="shared" si="5"/>
        <v>0.87406682139001057</v>
      </c>
    </row>
    <row r="180" spans="1:17" x14ac:dyDescent="0.35">
      <c r="A180" t="s">
        <v>371</v>
      </c>
      <c r="B180" t="s">
        <v>372</v>
      </c>
      <c r="C180">
        <v>60</v>
      </c>
      <c r="D180" t="s">
        <v>12</v>
      </c>
      <c r="E180" t="s">
        <v>25</v>
      </c>
      <c r="F180" t="s">
        <v>4</v>
      </c>
      <c r="G180">
        <v>766.92</v>
      </c>
      <c r="H180">
        <v>316881.86</v>
      </c>
      <c r="I180">
        <v>29</v>
      </c>
      <c r="J180" s="1">
        <v>42146</v>
      </c>
      <c r="K180">
        <v>1058.45</v>
      </c>
      <c r="L180">
        <f t="shared" si="4"/>
        <v>-291.53000000000009</v>
      </c>
      <c r="P180" t="s">
        <v>335</v>
      </c>
      <c r="Q180">
        <f t="shared" si="5"/>
        <v>0.78603647118551756</v>
      </c>
    </row>
    <row r="181" spans="1:17" x14ac:dyDescent="0.35">
      <c r="A181" t="s">
        <v>373</v>
      </c>
      <c r="B181" t="s">
        <v>374</v>
      </c>
      <c r="C181">
        <v>29</v>
      </c>
      <c r="D181" t="s">
        <v>16</v>
      </c>
      <c r="E181" t="s">
        <v>20</v>
      </c>
      <c r="F181" t="s">
        <v>17</v>
      </c>
      <c r="G181">
        <v>765.64</v>
      </c>
      <c r="H181">
        <v>885966.25</v>
      </c>
      <c r="I181">
        <v>22</v>
      </c>
      <c r="J181" s="1">
        <v>44330</v>
      </c>
      <c r="K181">
        <v>0</v>
      </c>
      <c r="L181">
        <f t="shared" si="4"/>
        <v>765.64</v>
      </c>
      <c r="P181" t="s">
        <v>337</v>
      </c>
      <c r="Q181">
        <f t="shared" si="5"/>
        <v>0.35819556915694806</v>
      </c>
    </row>
    <row r="182" spans="1:17" x14ac:dyDescent="0.35">
      <c r="A182" t="s">
        <v>375</v>
      </c>
      <c r="B182" t="s">
        <v>376</v>
      </c>
      <c r="C182">
        <v>45</v>
      </c>
      <c r="D182" t="s">
        <v>16</v>
      </c>
      <c r="E182" t="s">
        <v>9</v>
      </c>
      <c r="F182" t="s">
        <v>4</v>
      </c>
      <c r="G182">
        <v>334.15</v>
      </c>
      <c r="H182">
        <v>413519.9</v>
      </c>
      <c r="I182">
        <v>13</v>
      </c>
      <c r="J182" s="1">
        <v>42956</v>
      </c>
      <c r="K182">
        <v>2155.1999999999998</v>
      </c>
      <c r="L182">
        <f t="shared" si="4"/>
        <v>-1821.0499999999997</v>
      </c>
      <c r="P182" t="s">
        <v>339</v>
      </c>
      <c r="Q182">
        <f t="shared" si="5"/>
        <v>0.94420850482369756</v>
      </c>
    </row>
    <row r="183" spans="1:17" x14ac:dyDescent="0.35">
      <c r="A183" t="s">
        <v>377</v>
      </c>
      <c r="B183" t="s">
        <v>378</v>
      </c>
      <c r="C183">
        <v>46</v>
      </c>
      <c r="D183" t="s">
        <v>12</v>
      </c>
      <c r="E183" t="s">
        <v>25</v>
      </c>
      <c r="F183" t="s">
        <v>4</v>
      </c>
      <c r="G183">
        <v>1242.77</v>
      </c>
      <c r="H183">
        <v>767681.08</v>
      </c>
      <c r="I183">
        <v>18</v>
      </c>
      <c r="J183" s="1">
        <v>44646</v>
      </c>
      <c r="K183">
        <v>1329.48</v>
      </c>
      <c r="L183">
        <f t="shared" si="4"/>
        <v>-86.710000000000036</v>
      </c>
      <c r="P183" t="s">
        <v>341</v>
      </c>
      <c r="Q183">
        <f t="shared" si="5"/>
        <v>0.94495970992323208</v>
      </c>
    </row>
    <row r="184" spans="1:17" x14ac:dyDescent="0.35">
      <c r="A184" t="s">
        <v>379</v>
      </c>
      <c r="B184" t="s">
        <v>380</v>
      </c>
      <c r="C184">
        <v>20</v>
      </c>
      <c r="D184" t="s">
        <v>12</v>
      </c>
      <c r="E184" t="s">
        <v>13</v>
      </c>
      <c r="F184" t="s">
        <v>4</v>
      </c>
      <c r="G184">
        <v>1749.26</v>
      </c>
      <c r="H184">
        <v>544164.12</v>
      </c>
      <c r="I184">
        <v>19</v>
      </c>
      <c r="J184" s="1">
        <v>42828</v>
      </c>
      <c r="K184">
        <v>2142.39</v>
      </c>
      <c r="L184">
        <f t="shared" si="4"/>
        <v>-393.12999999999988</v>
      </c>
      <c r="P184" t="s">
        <v>343</v>
      </c>
      <c r="Q184">
        <f t="shared" si="5"/>
        <v>0.27877291570051843</v>
      </c>
    </row>
    <row r="185" spans="1:17" x14ac:dyDescent="0.35">
      <c r="A185" t="s">
        <v>381</v>
      </c>
      <c r="B185" t="s">
        <v>382</v>
      </c>
      <c r="C185">
        <v>41</v>
      </c>
      <c r="D185" t="s">
        <v>16</v>
      </c>
      <c r="E185" t="s">
        <v>20</v>
      </c>
      <c r="F185" t="s">
        <v>4</v>
      </c>
      <c r="G185">
        <v>1513.26</v>
      </c>
      <c r="H185">
        <v>991153.9</v>
      </c>
      <c r="I185">
        <v>14</v>
      </c>
      <c r="J185" s="1">
        <v>44975</v>
      </c>
      <c r="K185">
        <v>0</v>
      </c>
      <c r="L185">
        <f t="shared" si="4"/>
        <v>1513.26</v>
      </c>
      <c r="P185" t="s">
        <v>345</v>
      </c>
      <c r="Q185">
        <f t="shared" si="5"/>
        <v>0.89712682702988289</v>
      </c>
    </row>
    <row r="186" spans="1:17" x14ac:dyDescent="0.35">
      <c r="A186" t="s">
        <v>383</v>
      </c>
      <c r="B186" t="s">
        <v>384</v>
      </c>
      <c r="C186">
        <v>34</v>
      </c>
      <c r="D186" t="s">
        <v>12</v>
      </c>
      <c r="E186" t="s">
        <v>44</v>
      </c>
      <c r="F186" t="s">
        <v>17</v>
      </c>
      <c r="G186">
        <v>1211.72</v>
      </c>
      <c r="H186">
        <v>332568.57</v>
      </c>
      <c r="I186">
        <v>15</v>
      </c>
      <c r="J186" s="1">
        <v>44260</v>
      </c>
      <c r="K186">
        <v>1512.97</v>
      </c>
      <c r="L186">
        <f t="shared" si="4"/>
        <v>-301.25</v>
      </c>
      <c r="P186" t="s">
        <v>347</v>
      </c>
      <c r="Q186">
        <f t="shared" si="5"/>
        <v>0.25233451537365303</v>
      </c>
    </row>
    <row r="187" spans="1:17" x14ac:dyDescent="0.35">
      <c r="A187" t="s">
        <v>385</v>
      </c>
      <c r="B187" t="s">
        <v>386</v>
      </c>
      <c r="C187">
        <v>70</v>
      </c>
      <c r="D187" t="s">
        <v>12</v>
      </c>
      <c r="E187" t="s">
        <v>20</v>
      </c>
      <c r="F187" t="s">
        <v>17</v>
      </c>
      <c r="G187">
        <v>1060.6600000000001</v>
      </c>
      <c r="H187">
        <v>101967.5</v>
      </c>
      <c r="I187">
        <v>28</v>
      </c>
      <c r="J187" s="1">
        <v>45457</v>
      </c>
      <c r="K187">
        <v>0</v>
      </c>
      <c r="L187">
        <f t="shared" si="4"/>
        <v>1060.6600000000001</v>
      </c>
      <c r="P187" t="s">
        <v>349</v>
      </c>
      <c r="Q187">
        <f t="shared" si="5"/>
        <v>0.5546827476195314</v>
      </c>
    </row>
    <row r="188" spans="1:17" x14ac:dyDescent="0.35">
      <c r="A188" t="s">
        <v>387</v>
      </c>
      <c r="B188" t="s">
        <v>388</v>
      </c>
      <c r="C188">
        <v>23</v>
      </c>
      <c r="D188" t="s">
        <v>12</v>
      </c>
      <c r="E188" t="s">
        <v>9</v>
      </c>
      <c r="F188" t="s">
        <v>17</v>
      </c>
      <c r="G188">
        <v>1021.14</v>
      </c>
      <c r="H188">
        <v>234422.13</v>
      </c>
      <c r="I188">
        <v>27</v>
      </c>
      <c r="J188" s="1">
        <v>45572</v>
      </c>
      <c r="K188">
        <v>123.82</v>
      </c>
      <c r="L188">
        <f t="shared" si="4"/>
        <v>897.31999999999994</v>
      </c>
      <c r="P188" t="s">
        <v>351</v>
      </c>
      <c r="Q188">
        <f t="shared" si="5"/>
        <v>0.3817739144800445</v>
      </c>
    </row>
    <row r="189" spans="1:17" x14ac:dyDescent="0.35">
      <c r="A189" t="s">
        <v>389</v>
      </c>
      <c r="B189" t="s">
        <v>390</v>
      </c>
      <c r="C189">
        <v>52</v>
      </c>
      <c r="D189" t="s">
        <v>12</v>
      </c>
      <c r="E189" t="s">
        <v>9</v>
      </c>
      <c r="F189" t="s">
        <v>4</v>
      </c>
      <c r="G189">
        <v>1287.74</v>
      </c>
      <c r="H189">
        <v>367686.53</v>
      </c>
      <c r="I189">
        <v>15</v>
      </c>
      <c r="J189" s="1">
        <v>43832</v>
      </c>
      <c r="K189">
        <v>687.93</v>
      </c>
      <c r="L189">
        <f t="shared" si="4"/>
        <v>599.81000000000006</v>
      </c>
      <c r="P189" t="s">
        <v>353</v>
      </c>
      <c r="Q189">
        <f t="shared" si="5"/>
        <v>0.90298667498723884</v>
      </c>
    </row>
    <row r="190" spans="1:17" x14ac:dyDescent="0.35">
      <c r="A190" t="s">
        <v>391</v>
      </c>
      <c r="B190" t="s">
        <v>392</v>
      </c>
      <c r="C190">
        <v>28</v>
      </c>
      <c r="D190" t="s">
        <v>12</v>
      </c>
      <c r="E190" t="s">
        <v>44</v>
      </c>
      <c r="F190" t="s">
        <v>4</v>
      </c>
      <c r="G190">
        <v>322.95999999999998</v>
      </c>
      <c r="H190">
        <v>888505.99</v>
      </c>
      <c r="I190">
        <v>26</v>
      </c>
      <c r="J190" s="1">
        <v>42936</v>
      </c>
      <c r="K190">
        <v>2203.21</v>
      </c>
      <c r="L190">
        <f t="shared" si="4"/>
        <v>-1880.25</v>
      </c>
      <c r="P190" t="s">
        <v>355</v>
      </c>
      <c r="Q190">
        <f t="shared" si="5"/>
        <v>0.42372352967415439</v>
      </c>
    </row>
    <row r="191" spans="1:17" x14ac:dyDescent="0.35">
      <c r="A191" t="s">
        <v>393</v>
      </c>
      <c r="B191" t="s">
        <v>394</v>
      </c>
      <c r="C191">
        <v>31</v>
      </c>
      <c r="D191" t="s">
        <v>16</v>
      </c>
      <c r="E191" t="s">
        <v>25</v>
      </c>
      <c r="F191" t="s">
        <v>4</v>
      </c>
      <c r="G191">
        <v>238.13</v>
      </c>
      <c r="H191">
        <v>311678.53000000003</v>
      </c>
      <c r="I191">
        <v>22</v>
      </c>
      <c r="J191" s="1">
        <v>43561</v>
      </c>
      <c r="K191">
        <v>1280.29</v>
      </c>
      <c r="L191">
        <f t="shared" si="4"/>
        <v>-1042.1599999999999</v>
      </c>
      <c r="P191" t="s">
        <v>357</v>
      </c>
      <c r="Q191">
        <f t="shared" si="5"/>
        <v>0.15085702018777714</v>
      </c>
    </row>
    <row r="192" spans="1:17" x14ac:dyDescent="0.35">
      <c r="A192" t="s">
        <v>395</v>
      </c>
      <c r="B192" t="s">
        <v>396</v>
      </c>
      <c r="C192">
        <v>53</v>
      </c>
      <c r="D192" t="s">
        <v>12</v>
      </c>
      <c r="E192" t="s">
        <v>25</v>
      </c>
      <c r="F192" t="s">
        <v>4</v>
      </c>
      <c r="G192">
        <v>312.45</v>
      </c>
      <c r="H192">
        <v>61101.22</v>
      </c>
      <c r="I192">
        <v>24</v>
      </c>
      <c r="J192" s="1">
        <v>44380</v>
      </c>
      <c r="K192">
        <v>2213.9899999999998</v>
      </c>
      <c r="L192">
        <f t="shared" si="4"/>
        <v>-1901.5399999999997</v>
      </c>
      <c r="P192" t="s">
        <v>359</v>
      </c>
      <c r="Q192">
        <f t="shared" si="5"/>
        <v>0.90558306831649449</v>
      </c>
    </row>
    <row r="193" spans="1:17" x14ac:dyDescent="0.35">
      <c r="A193" t="s">
        <v>397</v>
      </c>
      <c r="B193" t="s">
        <v>398</v>
      </c>
      <c r="C193">
        <v>24</v>
      </c>
      <c r="D193" t="s">
        <v>16</v>
      </c>
      <c r="E193" t="s">
        <v>25</v>
      </c>
      <c r="F193" t="s">
        <v>17</v>
      </c>
      <c r="G193">
        <v>1066.6600000000001</v>
      </c>
      <c r="H193">
        <v>789674.8</v>
      </c>
      <c r="I193">
        <v>26</v>
      </c>
      <c r="J193" s="1">
        <v>44072</v>
      </c>
      <c r="K193">
        <v>2192.2199999999998</v>
      </c>
      <c r="L193">
        <f t="shared" si="4"/>
        <v>-1125.5599999999997</v>
      </c>
      <c r="P193" t="s">
        <v>361</v>
      </c>
      <c r="Q193">
        <f t="shared" si="5"/>
        <v>6.6866289370942397E-2</v>
      </c>
    </row>
    <row r="194" spans="1:17" x14ac:dyDescent="0.35">
      <c r="A194" t="s">
        <v>399</v>
      </c>
      <c r="B194" t="s">
        <v>400</v>
      </c>
      <c r="C194">
        <v>38</v>
      </c>
      <c r="D194" t="s">
        <v>12</v>
      </c>
      <c r="E194" t="s">
        <v>44</v>
      </c>
      <c r="F194" t="s">
        <v>17</v>
      </c>
      <c r="G194">
        <v>732.69</v>
      </c>
      <c r="H194">
        <v>770674.8</v>
      </c>
      <c r="I194">
        <v>27</v>
      </c>
      <c r="J194" s="1">
        <v>42235</v>
      </c>
      <c r="K194">
        <v>685.8</v>
      </c>
      <c r="L194">
        <f t="shared" si="4"/>
        <v>46.8900000000001</v>
      </c>
      <c r="P194" t="s">
        <v>363</v>
      </c>
      <c r="Q194">
        <f t="shared" si="5"/>
        <v>4.0808268914563593E-2</v>
      </c>
    </row>
    <row r="195" spans="1:17" x14ac:dyDescent="0.35">
      <c r="A195" t="s">
        <v>401</v>
      </c>
      <c r="B195" t="s">
        <v>402</v>
      </c>
      <c r="C195">
        <v>74</v>
      </c>
      <c r="D195" t="s">
        <v>16</v>
      </c>
      <c r="E195" t="s">
        <v>20</v>
      </c>
      <c r="F195" t="s">
        <v>4</v>
      </c>
      <c r="G195">
        <v>1841.08</v>
      </c>
      <c r="H195">
        <v>696060.55</v>
      </c>
      <c r="I195">
        <v>12</v>
      </c>
      <c r="J195" s="1">
        <v>45240</v>
      </c>
      <c r="K195">
        <v>0</v>
      </c>
      <c r="L195">
        <f t="shared" ref="L195:L258" si="6">G195-K195</f>
        <v>1841.08</v>
      </c>
      <c r="P195" t="s">
        <v>365</v>
      </c>
      <c r="Q195">
        <f t="shared" si="5"/>
        <v>0.26802995243196459</v>
      </c>
    </row>
    <row r="196" spans="1:17" x14ac:dyDescent="0.35">
      <c r="A196" t="s">
        <v>403</v>
      </c>
      <c r="B196" t="s">
        <v>404</v>
      </c>
      <c r="C196">
        <v>72</v>
      </c>
      <c r="D196" t="s">
        <v>12</v>
      </c>
      <c r="E196" t="s">
        <v>20</v>
      </c>
      <c r="F196" t="s">
        <v>4</v>
      </c>
      <c r="G196">
        <v>1926.78</v>
      </c>
      <c r="H196">
        <v>567855.01</v>
      </c>
      <c r="I196">
        <v>14</v>
      </c>
      <c r="J196" s="1">
        <v>42474</v>
      </c>
      <c r="K196">
        <v>0</v>
      </c>
      <c r="L196">
        <f t="shared" si="6"/>
        <v>1926.78</v>
      </c>
      <c r="P196" t="s">
        <v>367</v>
      </c>
      <c r="Q196">
        <f t="shared" si="5"/>
        <v>0.88053704238952324</v>
      </c>
    </row>
    <row r="197" spans="1:17" x14ac:dyDescent="0.35">
      <c r="A197" t="s">
        <v>405</v>
      </c>
      <c r="B197" t="s">
        <v>406</v>
      </c>
      <c r="C197">
        <v>62</v>
      </c>
      <c r="D197" t="s">
        <v>12</v>
      </c>
      <c r="E197" t="s">
        <v>13</v>
      </c>
      <c r="F197" t="s">
        <v>4</v>
      </c>
      <c r="G197">
        <v>1153.8499999999999</v>
      </c>
      <c r="H197">
        <v>225043.72</v>
      </c>
      <c r="I197">
        <v>25</v>
      </c>
      <c r="J197" s="1">
        <v>42320</v>
      </c>
      <c r="K197">
        <v>2590.6</v>
      </c>
      <c r="L197">
        <f t="shared" si="6"/>
        <v>-1436.75</v>
      </c>
      <c r="P197" t="s">
        <v>369</v>
      </c>
      <c r="Q197">
        <f t="shared" si="5"/>
        <v>0.91629703183848576</v>
      </c>
    </row>
    <row r="198" spans="1:17" x14ac:dyDescent="0.35">
      <c r="A198" t="s">
        <v>407</v>
      </c>
      <c r="B198" t="s">
        <v>408</v>
      </c>
      <c r="C198">
        <v>76</v>
      </c>
      <c r="D198" t="s">
        <v>16</v>
      </c>
      <c r="E198" t="s">
        <v>9</v>
      </c>
      <c r="F198" t="s">
        <v>4</v>
      </c>
      <c r="G198">
        <v>570.96</v>
      </c>
      <c r="H198">
        <v>145880.68</v>
      </c>
      <c r="I198">
        <v>22</v>
      </c>
      <c r="J198" s="1">
        <v>42545</v>
      </c>
      <c r="K198">
        <v>1393.25</v>
      </c>
      <c r="L198">
        <f t="shared" si="6"/>
        <v>-822.29</v>
      </c>
      <c r="P198" t="s">
        <v>371</v>
      </c>
      <c r="Q198">
        <f t="shared" si="5"/>
        <v>0.2561876016129272</v>
      </c>
    </row>
    <row r="199" spans="1:17" x14ac:dyDescent="0.35">
      <c r="A199" t="s">
        <v>409</v>
      </c>
      <c r="B199" t="s">
        <v>410</v>
      </c>
      <c r="C199">
        <v>20</v>
      </c>
      <c r="D199" t="s">
        <v>12</v>
      </c>
      <c r="E199" t="s">
        <v>25</v>
      </c>
      <c r="F199" t="s">
        <v>17</v>
      </c>
      <c r="G199">
        <v>1611.41</v>
      </c>
      <c r="H199">
        <v>784158</v>
      </c>
      <c r="I199">
        <v>11</v>
      </c>
      <c r="J199" s="1">
        <v>42702</v>
      </c>
      <c r="K199">
        <v>506.61</v>
      </c>
      <c r="L199">
        <f t="shared" si="6"/>
        <v>1104.8000000000002</v>
      </c>
      <c r="P199" t="s">
        <v>373</v>
      </c>
      <c r="Q199">
        <f t="shared" si="5"/>
        <v>0.25539345996684276</v>
      </c>
    </row>
    <row r="200" spans="1:17" x14ac:dyDescent="0.35">
      <c r="A200" t="s">
        <v>411</v>
      </c>
      <c r="B200" t="s">
        <v>412</v>
      </c>
      <c r="C200">
        <v>73</v>
      </c>
      <c r="D200" t="s">
        <v>16</v>
      </c>
      <c r="E200" t="s">
        <v>20</v>
      </c>
      <c r="F200" t="s">
        <v>17</v>
      </c>
      <c r="G200">
        <v>1463.3</v>
      </c>
      <c r="H200">
        <v>137616.67000000001</v>
      </c>
      <c r="I200">
        <v>20</v>
      </c>
      <c r="J200" s="1">
        <v>42359</v>
      </c>
      <c r="K200">
        <v>0</v>
      </c>
      <c r="L200">
        <f t="shared" si="6"/>
        <v>1463.3</v>
      </c>
      <c r="P200" t="s">
        <v>375</v>
      </c>
      <c r="Q200">
        <f t="shared" si="5"/>
        <v>6.8117795962022082E-2</v>
      </c>
    </row>
    <row r="201" spans="1:17" x14ac:dyDescent="0.35">
      <c r="A201" t="s">
        <v>413</v>
      </c>
      <c r="B201" t="s">
        <v>414</v>
      </c>
      <c r="C201">
        <v>67</v>
      </c>
      <c r="D201" t="s">
        <v>12</v>
      </c>
      <c r="E201" t="s">
        <v>20</v>
      </c>
      <c r="F201" t="s">
        <v>17</v>
      </c>
      <c r="G201">
        <v>1826.9</v>
      </c>
      <c r="H201">
        <v>368010.14</v>
      </c>
      <c r="I201">
        <v>28</v>
      </c>
      <c r="J201" s="1">
        <v>44661</v>
      </c>
      <c r="K201">
        <v>0</v>
      </c>
      <c r="L201">
        <f t="shared" si="6"/>
        <v>1826.9</v>
      </c>
      <c r="P201" t="s">
        <v>377</v>
      </c>
      <c r="Q201">
        <f t="shared" si="5"/>
        <v>0.6036362997193131</v>
      </c>
    </row>
    <row r="202" spans="1:17" x14ac:dyDescent="0.35">
      <c r="A202" t="s">
        <v>415</v>
      </c>
      <c r="B202" t="s">
        <v>416</v>
      </c>
      <c r="C202">
        <v>77</v>
      </c>
      <c r="D202" t="s">
        <v>16</v>
      </c>
      <c r="E202" t="s">
        <v>13</v>
      </c>
      <c r="F202" t="s">
        <v>17</v>
      </c>
      <c r="G202">
        <v>860.69</v>
      </c>
      <c r="H202">
        <v>349101.63</v>
      </c>
      <c r="I202">
        <v>27</v>
      </c>
      <c r="J202" s="1">
        <v>43636</v>
      </c>
      <c r="K202">
        <v>2187.1</v>
      </c>
      <c r="L202">
        <f t="shared" si="6"/>
        <v>-1326.4099999999999</v>
      </c>
      <c r="P202" t="s">
        <v>379</v>
      </c>
      <c r="Q202">
        <f t="shared" si="5"/>
        <v>0.89247336610705674</v>
      </c>
    </row>
    <row r="203" spans="1:17" x14ac:dyDescent="0.35">
      <c r="A203" t="s">
        <v>417</v>
      </c>
      <c r="B203" t="s">
        <v>418</v>
      </c>
      <c r="C203">
        <v>66</v>
      </c>
      <c r="D203" t="s">
        <v>16</v>
      </c>
      <c r="E203" t="s">
        <v>13</v>
      </c>
      <c r="F203" t="s">
        <v>4</v>
      </c>
      <c r="G203">
        <v>540.37</v>
      </c>
      <c r="H203">
        <v>702316.02</v>
      </c>
      <c r="I203">
        <v>22</v>
      </c>
      <c r="J203" s="1">
        <v>42982</v>
      </c>
      <c r="K203">
        <v>639.30999999999995</v>
      </c>
      <c r="L203">
        <f t="shared" si="6"/>
        <v>-98.939999999999941</v>
      </c>
      <c r="P203" t="s">
        <v>381</v>
      </c>
      <c r="Q203">
        <f t="shared" si="5"/>
        <v>0.78363999232010273</v>
      </c>
    </row>
    <row r="204" spans="1:17" x14ac:dyDescent="0.35">
      <c r="A204" t="s">
        <v>419</v>
      </c>
      <c r="B204" t="s">
        <v>420</v>
      </c>
      <c r="C204">
        <v>51</v>
      </c>
      <c r="D204" t="s">
        <v>12</v>
      </c>
      <c r="E204" t="s">
        <v>13</v>
      </c>
      <c r="F204" t="s">
        <v>4</v>
      </c>
      <c r="G204">
        <v>1213.96</v>
      </c>
      <c r="H204">
        <v>772343.76</v>
      </c>
      <c r="I204">
        <v>19</v>
      </c>
      <c r="J204" s="1">
        <v>45575</v>
      </c>
      <c r="K204">
        <v>1971.29</v>
      </c>
      <c r="L204">
        <f t="shared" si="6"/>
        <v>-757.32999999999993</v>
      </c>
      <c r="P204" t="s">
        <v>383</v>
      </c>
      <c r="Q204">
        <f t="shared" si="5"/>
        <v>0.58038369704076409</v>
      </c>
    </row>
    <row r="205" spans="1:17" x14ac:dyDescent="0.35">
      <c r="A205" t="s">
        <v>421</v>
      </c>
      <c r="B205" t="s">
        <v>422</v>
      </c>
      <c r="C205">
        <v>27</v>
      </c>
      <c r="D205" t="s">
        <v>16</v>
      </c>
      <c r="E205" t="s">
        <v>25</v>
      </c>
      <c r="F205" t="s">
        <v>4</v>
      </c>
      <c r="G205">
        <v>1495.1</v>
      </c>
      <c r="H205">
        <v>95074.45</v>
      </c>
      <c r="I205">
        <v>12</v>
      </c>
      <c r="J205" s="1">
        <v>42670</v>
      </c>
      <c r="K205">
        <v>108.82</v>
      </c>
      <c r="L205">
        <f t="shared" si="6"/>
        <v>1386.28</v>
      </c>
      <c r="P205" t="s">
        <v>385</v>
      </c>
      <c r="Q205">
        <f t="shared" si="5"/>
        <v>0.4647319012738087</v>
      </c>
    </row>
    <row r="206" spans="1:17" x14ac:dyDescent="0.35">
      <c r="A206" t="s">
        <v>423</v>
      </c>
      <c r="B206" t="s">
        <v>424</v>
      </c>
      <c r="C206">
        <v>73</v>
      </c>
      <c r="D206" t="s">
        <v>16</v>
      </c>
      <c r="E206" t="s">
        <v>25</v>
      </c>
      <c r="F206" t="s">
        <v>17</v>
      </c>
      <c r="G206">
        <v>367.85</v>
      </c>
      <c r="H206">
        <v>502657.99</v>
      </c>
      <c r="I206">
        <v>23</v>
      </c>
      <c r="J206" s="1">
        <v>44734</v>
      </c>
      <c r="K206">
        <v>2048.4899999999998</v>
      </c>
      <c r="L206">
        <f t="shared" si="6"/>
        <v>-1680.6399999999999</v>
      </c>
      <c r="P206" t="s">
        <v>387</v>
      </c>
      <c r="Q206">
        <f t="shared" si="5"/>
        <v>0.43456898899336449</v>
      </c>
    </row>
    <row r="207" spans="1:17" x14ac:dyDescent="0.35">
      <c r="A207" t="s">
        <v>425</v>
      </c>
      <c r="B207" t="s">
        <v>426</v>
      </c>
      <c r="C207">
        <v>59</v>
      </c>
      <c r="D207" t="s">
        <v>12</v>
      </c>
      <c r="E207" t="s">
        <v>9</v>
      </c>
      <c r="F207" t="s">
        <v>17</v>
      </c>
      <c r="G207">
        <v>610.08000000000004</v>
      </c>
      <c r="H207">
        <v>306236.73</v>
      </c>
      <c r="I207">
        <v>16</v>
      </c>
      <c r="J207" s="1">
        <v>43466</v>
      </c>
      <c r="K207">
        <v>1088.8900000000001</v>
      </c>
      <c r="L207">
        <f t="shared" si="6"/>
        <v>-478.81000000000006</v>
      </c>
      <c r="P207" t="s">
        <v>389</v>
      </c>
      <c r="Q207">
        <f t="shared" si="5"/>
        <v>0.63664965649155003</v>
      </c>
    </row>
    <row r="208" spans="1:17" x14ac:dyDescent="0.35">
      <c r="A208" t="s">
        <v>427</v>
      </c>
      <c r="B208" t="s">
        <v>428</v>
      </c>
      <c r="C208">
        <v>78</v>
      </c>
      <c r="D208" t="s">
        <v>16</v>
      </c>
      <c r="E208" t="s">
        <v>13</v>
      </c>
      <c r="F208" t="s">
        <v>4</v>
      </c>
      <c r="G208">
        <v>1496.18</v>
      </c>
      <c r="H208">
        <v>603041.86</v>
      </c>
      <c r="I208">
        <v>9</v>
      </c>
      <c r="J208" s="1">
        <v>44347</v>
      </c>
      <c r="K208">
        <v>1301.26</v>
      </c>
      <c r="L208">
        <f t="shared" si="6"/>
        <v>194.92000000000007</v>
      </c>
      <c r="P208" t="s">
        <v>391</v>
      </c>
      <c r="Q208">
        <f t="shared" si="5"/>
        <v>6.5325167983782434E-2</v>
      </c>
    </row>
    <row r="209" spans="1:17" x14ac:dyDescent="0.35">
      <c r="A209" t="s">
        <v>429</v>
      </c>
      <c r="B209" t="s">
        <v>430</v>
      </c>
      <c r="C209">
        <v>18</v>
      </c>
      <c r="D209" t="s">
        <v>16</v>
      </c>
      <c r="E209" t="s">
        <v>9</v>
      </c>
      <c r="F209" t="s">
        <v>4</v>
      </c>
      <c r="G209">
        <v>1105.32</v>
      </c>
      <c r="H209">
        <v>218317.44</v>
      </c>
      <c r="I209">
        <v>20</v>
      </c>
      <c r="J209" s="1">
        <v>42491</v>
      </c>
      <c r="K209">
        <v>1071</v>
      </c>
      <c r="L209">
        <f t="shared" si="6"/>
        <v>34.319999999999936</v>
      </c>
      <c r="P209" t="s">
        <v>393</v>
      </c>
      <c r="Q209">
        <f t="shared" si="5"/>
        <v>4.69495257162168E-2</v>
      </c>
    </row>
    <row r="210" spans="1:17" x14ac:dyDescent="0.35">
      <c r="A210" t="s">
        <v>431</v>
      </c>
      <c r="B210" t="s">
        <v>432</v>
      </c>
      <c r="C210">
        <v>40</v>
      </c>
      <c r="D210" t="s">
        <v>16</v>
      </c>
      <c r="E210" t="s">
        <v>25</v>
      </c>
      <c r="F210" t="s">
        <v>4</v>
      </c>
      <c r="G210">
        <v>1678.5</v>
      </c>
      <c r="H210">
        <v>340837.26</v>
      </c>
      <c r="I210">
        <v>18</v>
      </c>
      <c r="J210" s="1">
        <v>43477</v>
      </c>
      <c r="K210">
        <v>1587.08</v>
      </c>
      <c r="L210">
        <f t="shared" si="6"/>
        <v>91.420000000000073</v>
      </c>
      <c r="P210" t="s">
        <v>395</v>
      </c>
      <c r="Q210">
        <f t="shared" si="5"/>
        <v>6.2783911128580949E-2</v>
      </c>
    </row>
    <row r="211" spans="1:17" x14ac:dyDescent="0.35">
      <c r="A211" t="s">
        <v>433</v>
      </c>
      <c r="B211" t="s">
        <v>434</v>
      </c>
      <c r="C211">
        <v>62</v>
      </c>
      <c r="D211" t="s">
        <v>12</v>
      </c>
      <c r="E211" t="s">
        <v>20</v>
      </c>
      <c r="F211" t="s">
        <v>4</v>
      </c>
      <c r="G211">
        <v>916.91</v>
      </c>
      <c r="H211">
        <v>333255.06</v>
      </c>
      <c r="I211">
        <v>16</v>
      </c>
      <c r="J211" s="1">
        <v>44433</v>
      </c>
      <c r="K211">
        <v>0</v>
      </c>
      <c r="L211">
        <f t="shared" si="6"/>
        <v>916.91</v>
      </c>
      <c r="P211" t="s">
        <v>397</v>
      </c>
      <c r="Q211">
        <f t="shared" si="5"/>
        <v>0.46933345709590119</v>
      </c>
    </row>
    <row r="212" spans="1:17" x14ac:dyDescent="0.35">
      <c r="A212" t="s">
        <v>435</v>
      </c>
      <c r="B212" t="s">
        <v>436</v>
      </c>
      <c r="C212">
        <v>24</v>
      </c>
      <c r="D212" t="s">
        <v>16</v>
      </c>
      <c r="E212" t="s">
        <v>9</v>
      </c>
      <c r="F212" t="s">
        <v>17</v>
      </c>
      <c r="G212">
        <v>1266.2</v>
      </c>
      <c r="H212">
        <v>10389.74</v>
      </c>
      <c r="I212">
        <v>26</v>
      </c>
      <c r="J212" s="1">
        <v>43213</v>
      </c>
      <c r="K212">
        <v>995.05</v>
      </c>
      <c r="L212">
        <f t="shared" si="6"/>
        <v>271.15000000000009</v>
      </c>
      <c r="P212" t="s">
        <v>399</v>
      </c>
      <c r="Q212">
        <f t="shared" ref="Q212:Q275" si="7">_xlfn.NORM.DIST(G194,$Q$11,$Q$12,$Q$6+$R$6)</f>
        <v>0.2354014167473491</v>
      </c>
    </row>
    <row r="213" spans="1:17" x14ac:dyDescent="0.35">
      <c r="A213" t="s">
        <v>437</v>
      </c>
      <c r="B213" t="s">
        <v>438</v>
      </c>
      <c r="C213">
        <v>36</v>
      </c>
      <c r="D213" t="s">
        <v>16</v>
      </c>
      <c r="E213" t="s">
        <v>25</v>
      </c>
      <c r="F213" t="s">
        <v>4</v>
      </c>
      <c r="G213">
        <v>972.99</v>
      </c>
      <c r="H213">
        <v>735590.67</v>
      </c>
      <c r="I213">
        <v>21</v>
      </c>
      <c r="J213" s="1">
        <v>44054</v>
      </c>
      <c r="K213">
        <v>2325.38</v>
      </c>
      <c r="L213">
        <f t="shared" si="6"/>
        <v>-1352.39</v>
      </c>
      <c r="P213" t="s">
        <v>401</v>
      </c>
      <c r="Q213">
        <f t="shared" si="7"/>
        <v>0.92174540934135374</v>
      </c>
    </row>
    <row r="214" spans="1:17" x14ac:dyDescent="0.35">
      <c r="A214" t="s">
        <v>439</v>
      </c>
      <c r="B214" t="s">
        <v>440</v>
      </c>
      <c r="C214">
        <v>78</v>
      </c>
      <c r="D214" t="s">
        <v>12</v>
      </c>
      <c r="E214" t="s">
        <v>20</v>
      </c>
      <c r="F214" t="s">
        <v>17</v>
      </c>
      <c r="G214">
        <v>550.08000000000004</v>
      </c>
      <c r="H214">
        <v>458217.57</v>
      </c>
      <c r="I214">
        <v>22</v>
      </c>
      <c r="J214" s="1">
        <v>42598</v>
      </c>
      <c r="K214">
        <v>0</v>
      </c>
      <c r="L214">
        <f t="shared" si="6"/>
        <v>550.08000000000004</v>
      </c>
      <c r="P214" t="s">
        <v>403</v>
      </c>
      <c r="Q214">
        <f t="shared" si="7"/>
        <v>0.94320094435323365</v>
      </c>
    </row>
    <row r="215" spans="1:17" x14ac:dyDescent="0.35">
      <c r="A215" t="s">
        <v>441</v>
      </c>
      <c r="B215" t="s">
        <v>442</v>
      </c>
      <c r="C215">
        <v>21</v>
      </c>
      <c r="D215" t="s">
        <v>12</v>
      </c>
      <c r="E215" t="s">
        <v>13</v>
      </c>
      <c r="F215" t="s">
        <v>17</v>
      </c>
      <c r="G215">
        <v>360.66</v>
      </c>
      <c r="H215">
        <v>415214.96</v>
      </c>
      <c r="I215">
        <v>8</v>
      </c>
      <c r="J215" s="1">
        <v>45550</v>
      </c>
      <c r="K215">
        <v>1079.24</v>
      </c>
      <c r="L215">
        <f t="shared" si="6"/>
        <v>-718.57999999999993</v>
      </c>
      <c r="P215" t="s">
        <v>405</v>
      </c>
      <c r="Q215">
        <f t="shared" si="7"/>
        <v>0.53635063182969978</v>
      </c>
    </row>
    <row r="216" spans="1:17" x14ac:dyDescent="0.35">
      <c r="A216" t="s">
        <v>443</v>
      </c>
      <c r="B216" t="s">
        <v>444</v>
      </c>
      <c r="C216">
        <v>40</v>
      </c>
      <c r="D216" t="s">
        <v>16</v>
      </c>
      <c r="E216" t="s">
        <v>25</v>
      </c>
      <c r="F216" t="s">
        <v>17</v>
      </c>
      <c r="G216">
        <v>1536.37</v>
      </c>
      <c r="H216">
        <v>595009.06999999995</v>
      </c>
      <c r="I216">
        <v>17</v>
      </c>
      <c r="J216" s="1">
        <v>45360</v>
      </c>
      <c r="K216">
        <v>976.6</v>
      </c>
      <c r="L216">
        <f t="shared" si="6"/>
        <v>559.76999999999987</v>
      </c>
      <c r="P216" t="s">
        <v>407</v>
      </c>
      <c r="Q216">
        <f t="shared" si="7"/>
        <v>0.15076674347236207</v>
      </c>
    </row>
    <row r="217" spans="1:17" x14ac:dyDescent="0.35">
      <c r="A217" t="s">
        <v>445</v>
      </c>
      <c r="B217" t="s">
        <v>446</v>
      </c>
      <c r="C217">
        <v>37</v>
      </c>
      <c r="D217" t="s">
        <v>12</v>
      </c>
      <c r="E217" t="s">
        <v>20</v>
      </c>
      <c r="F217" t="s">
        <v>17</v>
      </c>
      <c r="G217">
        <v>862.41</v>
      </c>
      <c r="H217">
        <v>646623.06999999995</v>
      </c>
      <c r="I217">
        <v>24</v>
      </c>
      <c r="J217" s="1">
        <v>42143</v>
      </c>
      <c r="K217">
        <v>0</v>
      </c>
      <c r="L217">
        <f t="shared" si="6"/>
        <v>862.41</v>
      </c>
      <c r="P217" t="s">
        <v>409</v>
      </c>
      <c r="Q217">
        <f t="shared" si="7"/>
        <v>0.83494117354092978</v>
      </c>
    </row>
    <row r="218" spans="1:17" x14ac:dyDescent="0.35">
      <c r="A218" t="s">
        <v>447</v>
      </c>
      <c r="B218" t="s">
        <v>448</v>
      </c>
      <c r="C218">
        <v>20</v>
      </c>
      <c r="D218" t="s">
        <v>16</v>
      </c>
      <c r="E218" t="s">
        <v>9</v>
      </c>
      <c r="F218" t="s">
        <v>17</v>
      </c>
      <c r="G218">
        <v>1127.27</v>
      </c>
      <c r="H218">
        <v>230111.21</v>
      </c>
      <c r="I218">
        <v>20</v>
      </c>
      <c r="J218" s="1">
        <v>45132</v>
      </c>
      <c r="K218">
        <v>1686.02</v>
      </c>
      <c r="L218">
        <f t="shared" si="6"/>
        <v>-558.75</v>
      </c>
      <c r="P218" t="s">
        <v>411</v>
      </c>
      <c r="Q218">
        <f t="shared" si="7"/>
        <v>0.75432802324166692</v>
      </c>
    </row>
    <row r="219" spans="1:17" x14ac:dyDescent="0.35">
      <c r="A219" t="s">
        <v>449</v>
      </c>
      <c r="B219" t="s">
        <v>450</v>
      </c>
      <c r="C219">
        <v>30</v>
      </c>
      <c r="D219" t="s">
        <v>16</v>
      </c>
      <c r="E219" t="s">
        <v>25</v>
      </c>
      <c r="F219" t="s">
        <v>4</v>
      </c>
      <c r="G219">
        <v>1020.76</v>
      </c>
      <c r="H219">
        <v>837942.1</v>
      </c>
      <c r="I219">
        <v>20</v>
      </c>
      <c r="J219" s="1">
        <v>43916</v>
      </c>
      <c r="K219">
        <v>1686.88</v>
      </c>
      <c r="L219">
        <f t="shared" si="6"/>
        <v>-666.12000000000012</v>
      </c>
      <c r="P219" t="s">
        <v>413</v>
      </c>
      <c r="Q219">
        <f t="shared" si="7"/>
        <v>0.91766827925320749</v>
      </c>
    </row>
    <row r="220" spans="1:17" x14ac:dyDescent="0.35">
      <c r="A220" t="s">
        <v>451</v>
      </c>
      <c r="B220" t="s">
        <v>452</v>
      </c>
      <c r="C220">
        <v>74</v>
      </c>
      <c r="D220" t="s">
        <v>12</v>
      </c>
      <c r="E220" t="s">
        <v>44</v>
      </c>
      <c r="F220" t="s">
        <v>17</v>
      </c>
      <c r="G220">
        <v>844.07</v>
      </c>
      <c r="H220">
        <v>370462.82</v>
      </c>
      <c r="I220">
        <v>21</v>
      </c>
      <c r="J220" s="1">
        <v>45563</v>
      </c>
      <c r="K220">
        <v>2427.09</v>
      </c>
      <c r="L220">
        <f t="shared" si="6"/>
        <v>-1583.02</v>
      </c>
      <c r="P220" t="s">
        <v>415</v>
      </c>
      <c r="Q220">
        <f t="shared" si="7"/>
        <v>0.31765672693876146</v>
      </c>
    </row>
    <row r="221" spans="1:17" x14ac:dyDescent="0.35">
      <c r="A221" t="s">
        <v>453</v>
      </c>
      <c r="B221" t="s">
        <v>454</v>
      </c>
      <c r="C221">
        <v>26</v>
      </c>
      <c r="D221" t="s">
        <v>16</v>
      </c>
      <c r="E221" t="s">
        <v>20</v>
      </c>
      <c r="F221" t="s">
        <v>17</v>
      </c>
      <c r="G221">
        <v>544.67999999999995</v>
      </c>
      <c r="H221">
        <v>607198.55000000005</v>
      </c>
      <c r="I221">
        <v>9</v>
      </c>
      <c r="J221" s="1">
        <v>45213</v>
      </c>
      <c r="K221">
        <v>0</v>
      </c>
      <c r="L221">
        <f t="shared" si="6"/>
        <v>544.67999999999995</v>
      </c>
      <c r="P221" t="s">
        <v>417</v>
      </c>
      <c r="Q221">
        <f t="shared" si="7"/>
        <v>0.13738170628725394</v>
      </c>
    </row>
    <row r="222" spans="1:17" x14ac:dyDescent="0.35">
      <c r="A222" t="s">
        <v>455</v>
      </c>
      <c r="B222" t="s">
        <v>456</v>
      </c>
      <c r="C222">
        <v>76</v>
      </c>
      <c r="D222" t="s">
        <v>12</v>
      </c>
      <c r="E222" t="s">
        <v>13</v>
      </c>
      <c r="F222" t="s">
        <v>17</v>
      </c>
      <c r="G222">
        <v>1200.0899999999999</v>
      </c>
      <c r="H222">
        <v>525386.46</v>
      </c>
      <c r="I222">
        <v>9</v>
      </c>
      <c r="J222" s="1">
        <v>44906</v>
      </c>
      <c r="K222">
        <v>2421.91</v>
      </c>
      <c r="L222">
        <f t="shared" si="6"/>
        <v>-1221.82</v>
      </c>
      <c r="P222" t="s">
        <v>419</v>
      </c>
      <c r="Q222">
        <f t="shared" si="7"/>
        <v>0.58207165280066842</v>
      </c>
    </row>
    <row r="223" spans="1:17" x14ac:dyDescent="0.35">
      <c r="A223" t="s">
        <v>457</v>
      </c>
      <c r="B223" t="s">
        <v>458</v>
      </c>
      <c r="C223">
        <v>28</v>
      </c>
      <c r="D223" t="s">
        <v>12</v>
      </c>
      <c r="E223" t="s">
        <v>20</v>
      </c>
      <c r="F223" t="s">
        <v>17</v>
      </c>
      <c r="G223">
        <v>250.59</v>
      </c>
      <c r="H223">
        <v>220039</v>
      </c>
      <c r="I223">
        <v>10</v>
      </c>
      <c r="J223" s="1">
        <v>44367</v>
      </c>
      <c r="K223">
        <v>0</v>
      </c>
      <c r="L223">
        <f t="shared" si="6"/>
        <v>250.59</v>
      </c>
      <c r="P223" t="s">
        <v>421</v>
      </c>
      <c r="Q223">
        <f t="shared" si="7"/>
        <v>0.77322657145914275</v>
      </c>
    </row>
    <row r="224" spans="1:17" x14ac:dyDescent="0.35">
      <c r="A224" t="s">
        <v>459</v>
      </c>
      <c r="B224" t="s">
        <v>460</v>
      </c>
      <c r="C224">
        <v>21</v>
      </c>
      <c r="D224" t="s">
        <v>16</v>
      </c>
      <c r="E224" t="s">
        <v>20</v>
      </c>
      <c r="F224" t="s">
        <v>4</v>
      </c>
      <c r="G224">
        <v>517.63</v>
      </c>
      <c r="H224">
        <v>622877.82999999996</v>
      </c>
      <c r="I224">
        <v>6</v>
      </c>
      <c r="J224" s="1">
        <v>42929</v>
      </c>
      <c r="K224">
        <v>0</v>
      </c>
      <c r="L224">
        <f t="shared" si="6"/>
        <v>517.63</v>
      </c>
      <c r="P224" t="s">
        <v>423</v>
      </c>
      <c r="Q224">
        <f t="shared" si="7"/>
        <v>7.7085894853381007E-2</v>
      </c>
    </row>
    <row r="225" spans="1:17" x14ac:dyDescent="0.35">
      <c r="A225" t="s">
        <v>461</v>
      </c>
      <c r="B225" t="s">
        <v>462</v>
      </c>
      <c r="C225">
        <v>58</v>
      </c>
      <c r="D225" t="s">
        <v>12</v>
      </c>
      <c r="E225" t="s">
        <v>44</v>
      </c>
      <c r="F225" t="s">
        <v>4</v>
      </c>
      <c r="G225">
        <v>1528.63</v>
      </c>
      <c r="H225">
        <v>847913.86</v>
      </c>
      <c r="I225">
        <v>26</v>
      </c>
      <c r="J225" s="1">
        <v>44584</v>
      </c>
      <c r="K225">
        <v>194.1</v>
      </c>
      <c r="L225">
        <f t="shared" si="6"/>
        <v>1334.5300000000002</v>
      </c>
      <c r="P225" t="s">
        <v>425</v>
      </c>
      <c r="Q225">
        <f t="shared" si="7"/>
        <v>0.16911005075390656</v>
      </c>
    </row>
    <row r="226" spans="1:17" x14ac:dyDescent="0.35">
      <c r="A226" t="s">
        <v>463</v>
      </c>
      <c r="B226" t="s">
        <v>464</v>
      </c>
      <c r="C226">
        <v>72</v>
      </c>
      <c r="D226" t="s">
        <v>16</v>
      </c>
      <c r="E226" t="s">
        <v>25</v>
      </c>
      <c r="F226" t="s">
        <v>4</v>
      </c>
      <c r="G226">
        <v>1090.8599999999999</v>
      </c>
      <c r="H226">
        <v>874251.52</v>
      </c>
      <c r="I226">
        <v>25</v>
      </c>
      <c r="J226" s="1">
        <v>45297</v>
      </c>
      <c r="K226">
        <v>811.64</v>
      </c>
      <c r="L226">
        <f t="shared" si="6"/>
        <v>279.21999999999991</v>
      </c>
      <c r="P226" t="s">
        <v>427</v>
      </c>
      <c r="Q226">
        <f t="shared" si="7"/>
        <v>0.77385367487257328</v>
      </c>
    </row>
    <row r="227" spans="1:17" x14ac:dyDescent="0.35">
      <c r="A227" t="s">
        <v>465</v>
      </c>
      <c r="B227" t="s">
        <v>466</v>
      </c>
      <c r="C227">
        <v>75</v>
      </c>
      <c r="D227" t="s">
        <v>12</v>
      </c>
      <c r="E227" t="s">
        <v>13</v>
      </c>
      <c r="F227" t="s">
        <v>4</v>
      </c>
      <c r="G227">
        <v>288.55</v>
      </c>
      <c r="H227">
        <v>32935.480000000003</v>
      </c>
      <c r="I227">
        <v>21</v>
      </c>
      <c r="J227" s="1">
        <v>43024</v>
      </c>
      <c r="K227">
        <v>78.819999999999993</v>
      </c>
      <c r="L227">
        <f t="shared" si="6"/>
        <v>209.73000000000002</v>
      </c>
      <c r="P227" t="s">
        <v>429</v>
      </c>
      <c r="Q227">
        <f t="shared" si="7"/>
        <v>0.49905436094344552</v>
      </c>
    </row>
    <row r="228" spans="1:17" x14ac:dyDescent="0.35">
      <c r="A228" t="s">
        <v>467</v>
      </c>
      <c r="B228" t="s">
        <v>468</v>
      </c>
      <c r="C228">
        <v>67</v>
      </c>
      <c r="D228" t="s">
        <v>12</v>
      </c>
      <c r="E228" t="s">
        <v>13</v>
      </c>
      <c r="F228" t="s">
        <v>4</v>
      </c>
      <c r="G228">
        <v>634.74</v>
      </c>
      <c r="H228">
        <v>384112.3</v>
      </c>
      <c r="I228">
        <v>5</v>
      </c>
      <c r="J228" s="1">
        <v>44838</v>
      </c>
      <c r="K228">
        <v>1539.25</v>
      </c>
      <c r="L228">
        <f t="shared" si="6"/>
        <v>-904.51</v>
      </c>
      <c r="P228" t="s">
        <v>431</v>
      </c>
      <c r="Q228">
        <f t="shared" si="7"/>
        <v>0.86505013390624708</v>
      </c>
    </row>
    <row r="229" spans="1:17" x14ac:dyDescent="0.35">
      <c r="A229" t="s">
        <v>469</v>
      </c>
      <c r="B229" t="s">
        <v>470</v>
      </c>
      <c r="C229">
        <v>40</v>
      </c>
      <c r="D229" t="s">
        <v>12</v>
      </c>
      <c r="E229" t="s">
        <v>44</v>
      </c>
      <c r="F229" t="s">
        <v>4</v>
      </c>
      <c r="G229">
        <v>802.91</v>
      </c>
      <c r="H229">
        <v>405435.7</v>
      </c>
      <c r="I229">
        <v>24</v>
      </c>
      <c r="J229" s="1">
        <v>42404</v>
      </c>
      <c r="K229">
        <v>989.13</v>
      </c>
      <c r="L229">
        <f t="shared" si="6"/>
        <v>-186.22000000000003</v>
      </c>
      <c r="P229" t="s">
        <v>433</v>
      </c>
      <c r="Q229">
        <f t="shared" si="7"/>
        <v>0.35725225739155947</v>
      </c>
    </row>
    <row r="230" spans="1:17" x14ac:dyDescent="0.35">
      <c r="A230" t="s">
        <v>471</v>
      </c>
      <c r="B230" t="s">
        <v>472</v>
      </c>
      <c r="C230">
        <v>59</v>
      </c>
      <c r="D230" t="s">
        <v>16</v>
      </c>
      <c r="E230" t="s">
        <v>20</v>
      </c>
      <c r="F230" t="s">
        <v>4</v>
      </c>
      <c r="G230">
        <v>336.61</v>
      </c>
      <c r="H230">
        <v>402157.6</v>
      </c>
      <c r="I230">
        <v>7</v>
      </c>
      <c r="J230" s="1">
        <v>45603</v>
      </c>
      <c r="K230">
        <v>0</v>
      </c>
      <c r="L230">
        <f t="shared" si="6"/>
        <v>336.61</v>
      </c>
      <c r="P230" t="s">
        <v>435</v>
      </c>
      <c r="Q230">
        <f t="shared" si="7"/>
        <v>0.6209462979085042</v>
      </c>
    </row>
    <row r="231" spans="1:17" x14ac:dyDescent="0.35">
      <c r="A231" t="s">
        <v>473</v>
      </c>
      <c r="B231" t="s">
        <v>474</v>
      </c>
      <c r="C231">
        <v>47</v>
      </c>
      <c r="D231" t="s">
        <v>12</v>
      </c>
      <c r="E231" t="s">
        <v>44</v>
      </c>
      <c r="F231" t="s">
        <v>17</v>
      </c>
      <c r="G231">
        <v>910.3</v>
      </c>
      <c r="H231">
        <v>174132.83</v>
      </c>
      <c r="I231">
        <v>29</v>
      </c>
      <c r="J231" s="1">
        <v>43857</v>
      </c>
      <c r="K231">
        <v>2041.25</v>
      </c>
      <c r="L231">
        <f t="shared" si="6"/>
        <v>-1130.95</v>
      </c>
      <c r="P231" t="s">
        <v>437</v>
      </c>
      <c r="Q231">
        <f t="shared" si="7"/>
        <v>0.39834436375761251</v>
      </c>
    </row>
    <row r="232" spans="1:17" x14ac:dyDescent="0.35">
      <c r="A232" t="s">
        <v>475</v>
      </c>
      <c r="B232" t="s">
        <v>476</v>
      </c>
      <c r="C232">
        <v>21</v>
      </c>
      <c r="D232" t="s">
        <v>12</v>
      </c>
      <c r="E232" t="s">
        <v>9</v>
      </c>
      <c r="F232" t="s">
        <v>4</v>
      </c>
      <c r="G232">
        <v>545.17999999999995</v>
      </c>
      <c r="H232">
        <v>885329.8</v>
      </c>
      <c r="I232">
        <v>23</v>
      </c>
      <c r="J232" s="1">
        <v>44917</v>
      </c>
      <c r="K232">
        <v>1420.36</v>
      </c>
      <c r="L232">
        <f t="shared" si="6"/>
        <v>-875.18</v>
      </c>
      <c r="P232" t="s">
        <v>439</v>
      </c>
      <c r="Q232">
        <f t="shared" si="7"/>
        <v>0.14153956847184165</v>
      </c>
    </row>
    <row r="233" spans="1:17" x14ac:dyDescent="0.35">
      <c r="A233" t="s">
        <v>477</v>
      </c>
      <c r="B233" t="s">
        <v>478</v>
      </c>
      <c r="C233">
        <v>69</v>
      </c>
      <c r="D233" t="s">
        <v>16</v>
      </c>
      <c r="E233" t="s">
        <v>13</v>
      </c>
      <c r="F233" t="s">
        <v>4</v>
      </c>
      <c r="G233">
        <v>430.58</v>
      </c>
      <c r="H233">
        <v>876822.77</v>
      </c>
      <c r="I233">
        <v>26</v>
      </c>
      <c r="J233" s="1">
        <v>43510</v>
      </c>
      <c r="K233">
        <v>8.1300000000000008</v>
      </c>
      <c r="L233">
        <f t="shared" si="6"/>
        <v>422.45</v>
      </c>
      <c r="P233" t="s">
        <v>441</v>
      </c>
      <c r="Q233">
        <f t="shared" si="7"/>
        <v>7.5100900321274047E-2</v>
      </c>
    </row>
    <row r="234" spans="1:17" x14ac:dyDescent="0.35">
      <c r="A234" t="s">
        <v>479</v>
      </c>
      <c r="B234" t="s">
        <v>480</v>
      </c>
      <c r="C234">
        <v>20</v>
      </c>
      <c r="D234" t="s">
        <v>12</v>
      </c>
      <c r="E234" t="s">
        <v>20</v>
      </c>
      <c r="F234" t="s">
        <v>4</v>
      </c>
      <c r="G234">
        <v>1032.96</v>
      </c>
      <c r="H234">
        <v>343005.41</v>
      </c>
      <c r="I234">
        <v>16</v>
      </c>
      <c r="J234" s="1">
        <v>43074</v>
      </c>
      <c r="K234">
        <v>0</v>
      </c>
      <c r="L234">
        <f t="shared" si="6"/>
        <v>1032.96</v>
      </c>
      <c r="P234" t="s">
        <v>443</v>
      </c>
      <c r="Q234">
        <f t="shared" si="7"/>
        <v>0.79648310717174509</v>
      </c>
    </row>
    <row r="235" spans="1:17" x14ac:dyDescent="0.35">
      <c r="A235" t="s">
        <v>481</v>
      </c>
      <c r="B235" t="s">
        <v>482</v>
      </c>
      <c r="C235">
        <v>22</v>
      </c>
      <c r="D235" t="s">
        <v>16</v>
      </c>
      <c r="E235" t="s">
        <v>20</v>
      </c>
      <c r="F235" t="s">
        <v>17</v>
      </c>
      <c r="G235">
        <v>1186.26</v>
      </c>
      <c r="H235">
        <v>301768.2</v>
      </c>
      <c r="I235">
        <v>11</v>
      </c>
      <c r="J235" s="1">
        <v>42425</v>
      </c>
      <c r="K235">
        <v>0</v>
      </c>
      <c r="L235">
        <f t="shared" si="6"/>
        <v>1186.26</v>
      </c>
      <c r="P235" t="s">
        <v>445</v>
      </c>
      <c r="Q235">
        <f t="shared" si="7"/>
        <v>0.31884050400075747</v>
      </c>
    </row>
    <row r="236" spans="1:17" x14ac:dyDescent="0.35">
      <c r="A236" t="s">
        <v>483</v>
      </c>
      <c r="B236" t="s">
        <v>484</v>
      </c>
      <c r="C236">
        <v>55</v>
      </c>
      <c r="D236" t="s">
        <v>16</v>
      </c>
      <c r="E236" t="s">
        <v>25</v>
      </c>
      <c r="F236" t="s">
        <v>17</v>
      </c>
      <c r="G236">
        <v>1315.4</v>
      </c>
      <c r="H236">
        <v>262102.97</v>
      </c>
      <c r="I236">
        <v>17</v>
      </c>
      <c r="J236" s="1">
        <v>44007</v>
      </c>
      <c r="K236">
        <v>1367.59</v>
      </c>
      <c r="L236">
        <f t="shared" si="6"/>
        <v>-52.189999999999827</v>
      </c>
      <c r="P236" t="s">
        <v>447</v>
      </c>
      <c r="Q236">
        <f t="shared" si="7"/>
        <v>0.51594194388626513</v>
      </c>
    </row>
    <row r="237" spans="1:17" x14ac:dyDescent="0.35">
      <c r="A237" t="s">
        <v>485</v>
      </c>
      <c r="B237" t="s">
        <v>486</v>
      </c>
      <c r="C237">
        <v>54</v>
      </c>
      <c r="D237" t="s">
        <v>12</v>
      </c>
      <c r="E237" t="s">
        <v>25</v>
      </c>
      <c r="F237" t="s">
        <v>17</v>
      </c>
      <c r="G237">
        <v>770.14</v>
      </c>
      <c r="H237">
        <v>950199.88</v>
      </c>
      <c r="I237">
        <v>27</v>
      </c>
      <c r="J237" s="1">
        <v>42616</v>
      </c>
      <c r="K237">
        <v>89.07</v>
      </c>
      <c r="L237">
        <f t="shared" si="6"/>
        <v>681.06999999999994</v>
      </c>
      <c r="P237" t="s">
        <v>449</v>
      </c>
      <c r="Q237">
        <f t="shared" si="7"/>
        <v>0.43428051590777811</v>
      </c>
    </row>
    <row r="238" spans="1:17" x14ac:dyDescent="0.35">
      <c r="A238" t="s">
        <v>487</v>
      </c>
      <c r="B238" t="s">
        <v>488</v>
      </c>
      <c r="C238">
        <v>44</v>
      </c>
      <c r="D238" t="s">
        <v>16</v>
      </c>
      <c r="E238" t="s">
        <v>44</v>
      </c>
      <c r="F238" t="s">
        <v>4</v>
      </c>
      <c r="G238">
        <v>1017.53</v>
      </c>
      <c r="H238">
        <v>482863.9</v>
      </c>
      <c r="I238">
        <v>9</v>
      </c>
      <c r="J238" s="1">
        <v>43703</v>
      </c>
      <c r="K238">
        <v>60.09</v>
      </c>
      <c r="L238">
        <f t="shared" si="6"/>
        <v>957.43999999999994</v>
      </c>
      <c r="P238" t="s">
        <v>451</v>
      </c>
      <c r="Q238">
        <f t="shared" si="7"/>
        <v>0.30631550247043327</v>
      </c>
    </row>
    <row r="239" spans="1:17" x14ac:dyDescent="0.35">
      <c r="A239" t="s">
        <v>489</v>
      </c>
      <c r="B239" t="s">
        <v>490</v>
      </c>
      <c r="C239">
        <v>71</v>
      </c>
      <c r="D239" t="s">
        <v>16</v>
      </c>
      <c r="E239" t="s">
        <v>44</v>
      </c>
      <c r="F239" t="s">
        <v>4</v>
      </c>
      <c r="G239">
        <v>1768.23</v>
      </c>
      <c r="H239">
        <v>405085.01</v>
      </c>
      <c r="I239">
        <v>8</v>
      </c>
      <c r="J239" s="1">
        <v>45374</v>
      </c>
      <c r="K239">
        <v>852.56</v>
      </c>
      <c r="L239">
        <f t="shared" si="6"/>
        <v>915.67000000000007</v>
      </c>
      <c r="P239" t="s">
        <v>453</v>
      </c>
      <c r="Q239">
        <f t="shared" si="7"/>
        <v>0.13921685881811302</v>
      </c>
    </row>
    <row r="240" spans="1:17" x14ac:dyDescent="0.35">
      <c r="A240" t="s">
        <v>491</v>
      </c>
      <c r="B240" t="s">
        <v>492</v>
      </c>
      <c r="C240">
        <v>65</v>
      </c>
      <c r="D240" t="s">
        <v>16</v>
      </c>
      <c r="E240" t="s">
        <v>20</v>
      </c>
      <c r="F240" t="s">
        <v>17</v>
      </c>
      <c r="G240">
        <v>1430.27</v>
      </c>
      <c r="H240">
        <v>522489.26</v>
      </c>
      <c r="I240">
        <v>6</v>
      </c>
      <c r="J240" s="1">
        <v>45370</v>
      </c>
      <c r="K240">
        <v>0</v>
      </c>
      <c r="L240">
        <f t="shared" si="6"/>
        <v>1430.27</v>
      </c>
      <c r="P240" t="s">
        <v>455</v>
      </c>
      <c r="Q240">
        <f t="shared" si="7"/>
        <v>0.57159677714954382</v>
      </c>
    </row>
    <row r="241" spans="1:17" x14ac:dyDescent="0.35">
      <c r="A241" t="s">
        <v>493</v>
      </c>
      <c r="B241" t="s">
        <v>494</v>
      </c>
      <c r="C241">
        <v>30</v>
      </c>
      <c r="D241" t="s">
        <v>12</v>
      </c>
      <c r="E241" t="s">
        <v>13</v>
      </c>
      <c r="F241" t="s">
        <v>4</v>
      </c>
      <c r="G241">
        <v>1652.45</v>
      </c>
      <c r="H241">
        <v>580538.17000000004</v>
      </c>
      <c r="I241">
        <v>15</v>
      </c>
      <c r="J241" s="1">
        <v>43694</v>
      </c>
      <c r="K241">
        <v>1839.93</v>
      </c>
      <c r="L241">
        <f t="shared" si="6"/>
        <v>-187.48000000000002</v>
      </c>
      <c r="P241" t="s">
        <v>457</v>
      </c>
      <c r="Q241">
        <f t="shared" si="7"/>
        <v>4.9354587358016865E-2</v>
      </c>
    </row>
    <row r="242" spans="1:17" x14ac:dyDescent="0.35">
      <c r="A242" t="s">
        <v>495</v>
      </c>
      <c r="B242" t="s">
        <v>496</v>
      </c>
      <c r="C242">
        <v>77</v>
      </c>
      <c r="D242" t="s">
        <v>16</v>
      </c>
      <c r="E242" t="s">
        <v>44</v>
      </c>
      <c r="F242" t="s">
        <v>17</v>
      </c>
      <c r="G242">
        <v>762.6</v>
      </c>
      <c r="H242">
        <v>412494.52</v>
      </c>
      <c r="I242">
        <v>22</v>
      </c>
      <c r="J242" s="1">
        <v>42488</v>
      </c>
      <c r="K242">
        <v>1538.85</v>
      </c>
      <c r="L242">
        <f t="shared" si="6"/>
        <v>-776.24999999999989</v>
      </c>
      <c r="P242" t="s">
        <v>459</v>
      </c>
      <c r="Q242">
        <f t="shared" si="7"/>
        <v>0.12797325838041201</v>
      </c>
    </row>
    <row r="243" spans="1:17" x14ac:dyDescent="0.35">
      <c r="A243" t="s">
        <v>497</v>
      </c>
      <c r="B243" t="s">
        <v>498</v>
      </c>
      <c r="C243">
        <v>48</v>
      </c>
      <c r="D243" t="s">
        <v>16</v>
      </c>
      <c r="E243" t="s">
        <v>20</v>
      </c>
      <c r="F243" t="s">
        <v>4</v>
      </c>
      <c r="G243">
        <v>1130.3699999999999</v>
      </c>
      <c r="H243">
        <v>382924.44</v>
      </c>
      <c r="I243">
        <v>26</v>
      </c>
      <c r="J243" s="1">
        <v>45620</v>
      </c>
      <c r="K243">
        <v>0</v>
      </c>
      <c r="L243">
        <f t="shared" si="6"/>
        <v>1130.3699999999999</v>
      </c>
      <c r="P243" t="s">
        <v>461</v>
      </c>
      <c r="Q243">
        <f t="shared" si="7"/>
        <v>0.79223319078499166</v>
      </c>
    </row>
    <row r="244" spans="1:17" x14ac:dyDescent="0.35">
      <c r="A244" t="s">
        <v>499</v>
      </c>
      <c r="B244" t="s">
        <v>500</v>
      </c>
      <c r="C244">
        <v>26</v>
      </c>
      <c r="D244" t="s">
        <v>12</v>
      </c>
      <c r="E244" t="s">
        <v>9</v>
      </c>
      <c r="F244" t="s">
        <v>17</v>
      </c>
      <c r="G244">
        <v>1869.09</v>
      </c>
      <c r="H244">
        <v>769796</v>
      </c>
      <c r="I244">
        <v>12</v>
      </c>
      <c r="J244" s="1">
        <v>45545</v>
      </c>
      <c r="K244">
        <v>2430.9499999999998</v>
      </c>
      <c r="L244">
        <f t="shared" si="6"/>
        <v>-561.8599999999999</v>
      </c>
      <c r="P244" t="s">
        <v>463</v>
      </c>
      <c r="Q244">
        <f t="shared" si="7"/>
        <v>0.48792837376649861</v>
      </c>
    </row>
    <row r="245" spans="1:17" x14ac:dyDescent="0.35">
      <c r="A245" t="s">
        <v>501</v>
      </c>
      <c r="B245" t="s">
        <v>502</v>
      </c>
      <c r="C245">
        <v>33</v>
      </c>
      <c r="D245" t="s">
        <v>16</v>
      </c>
      <c r="E245" t="s">
        <v>20</v>
      </c>
      <c r="F245" t="s">
        <v>4</v>
      </c>
      <c r="G245">
        <v>1468.79</v>
      </c>
      <c r="H245">
        <v>794639.33</v>
      </c>
      <c r="I245">
        <v>20</v>
      </c>
      <c r="J245" s="1">
        <v>44259</v>
      </c>
      <c r="K245">
        <v>0</v>
      </c>
      <c r="L245">
        <f t="shared" si="6"/>
        <v>1468.79</v>
      </c>
      <c r="P245" t="s">
        <v>465</v>
      </c>
      <c r="Q245">
        <f t="shared" si="7"/>
        <v>5.7292088624453195E-2</v>
      </c>
    </row>
    <row r="246" spans="1:17" x14ac:dyDescent="0.35">
      <c r="A246" t="s">
        <v>503</v>
      </c>
      <c r="B246" t="s">
        <v>504</v>
      </c>
      <c r="C246">
        <v>77</v>
      </c>
      <c r="D246" t="s">
        <v>12</v>
      </c>
      <c r="E246" t="s">
        <v>44</v>
      </c>
      <c r="F246" t="s">
        <v>4</v>
      </c>
      <c r="G246">
        <v>978.09</v>
      </c>
      <c r="H246">
        <v>166421.65</v>
      </c>
      <c r="I246">
        <v>8</v>
      </c>
      <c r="J246" s="1">
        <v>42847</v>
      </c>
      <c r="K246">
        <v>1095.8499999999999</v>
      </c>
      <c r="L246">
        <f t="shared" si="6"/>
        <v>-117.75999999999988</v>
      </c>
      <c r="P246" t="s">
        <v>467</v>
      </c>
      <c r="Q246">
        <f t="shared" si="7"/>
        <v>0.18137990630059458</v>
      </c>
    </row>
    <row r="247" spans="1:17" x14ac:dyDescent="0.35">
      <c r="A247" t="s">
        <v>505</v>
      </c>
      <c r="B247" t="s">
        <v>506</v>
      </c>
      <c r="C247">
        <v>58</v>
      </c>
      <c r="D247" t="s">
        <v>16</v>
      </c>
      <c r="E247" t="s">
        <v>20</v>
      </c>
      <c r="F247" t="s">
        <v>17</v>
      </c>
      <c r="G247">
        <v>562.34</v>
      </c>
      <c r="H247">
        <v>641090.05000000005</v>
      </c>
      <c r="I247">
        <v>12</v>
      </c>
      <c r="J247" s="1">
        <v>45711</v>
      </c>
      <c r="K247">
        <v>0</v>
      </c>
      <c r="L247">
        <f t="shared" si="6"/>
        <v>562.34</v>
      </c>
      <c r="P247" t="s">
        <v>469</v>
      </c>
      <c r="Q247">
        <f t="shared" si="7"/>
        <v>0.27903215924536195</v>
      </c>
    </row>
    <row r="248" spans="1:17" x14ac:dyDescent="0.35">
      <c r="A248" t="s">
        <v>507</v>
      </c>
      <c r="B248" t="s">
        <v>508</v>
      </c>
      <c r="C248">
        <v>28</v>
      </c>
      <c r="D248" t="s">
        <v>16</v>
      </c>
      <c r="E248" t="s">
        <v>20</v>
      </c>
      <c r="F248" t="s">
        <v>17</v>
      </c>
      <c r="G248">
        <v>1056.31</v>
      </c>
      <c r="H248">
        <v>158438.84</v>
      </c>
      <c r="I248">
        <v>15</v>
      </c>
      <c r="J248" s="1">
        <v>43282</v>
      </c>
      <c r="K248">
        <v>0</v>
      </c>
      <c r="L248">
        <f t="shared" si="6"/>
        <v>1056.31</v>
      </c>
      <c r="P248" t="s">
        <v>471</v>
      </c>
      <c r="Q248">
        <f t="shared" si="7"/>
        <v>6.8743906760544315E-2</v>
      </c>
    </row>
    <row r="249" spans="1:17" x14ac:dyDescent="0.35">
      <c r="A249" t="s">
        <v>509</v>
      </c>
      <c r="B249" t="s">
        <v>510</v>
      </c>
      <c r="C249">
        <v>53</v>
      </c>
      <c r="D249" t="s">
        <v>8</v>
      </c>
      <c r="E249" t="s">
        <v>13</v>
      </c>
      <c r="F249" t="s">
        <v>4</v>
      </c>
      <c r="G249">
        <v>1721.17</v>
      </c>
      <c r="H249">
        <v>712323.42</v>
      </c>
      <c r="I249">
        <v>29</v>
      </c>
      <c r="J249" s="1">
        <v>43286</v>
      </c>
      <c r="K249">
        <v>1789.34</v>
      </c>
      <c r="L249">
        <f t="shared" si="6"/>
        <v>-68.169999999999845</v>
      </c>
      <c r="P249" t="s">
        <v>473</v>
      </c>
      <c r="Q249">
        <f t="shared" si="7"/>
        <v>0.35250589477693617</v>
      </c>
    </row>
    <row r="250" spans="1:17" x14ac:dyDescent="0.35">
      <c r="A250" t="s">
        <v>511</v>
      </c>
      <c r="B250" t="s">
        <v>512</v>
      </c>
      <c r="C250">
        <v>59</v>
      </c>
      <c r="D250" t="s">
        <v>12</v>
      </c>
      <c r="E250" t="s">
        <v>9</v>
      </c>
      <c r="F250" t="s">
        <v>17</v>
      </c>
      <c r="G250">
        <v>1488.63</v>
      </c>
      <c r="H250">
        <v>877881.66</v>
      </c>
      <c r="I250">
        <v>16</v>
      </c>
      <c r="J250" s="1">
        <v>45055</v>
      </c>
      <c r="K250">
        <v>68.78</v>
      </c>
      <c r="L250">
        <f t="shared" si="6"/>
        <v>1419.8500000000001</v>
      </c>
      <c r="P250" t="s">
        <v>475</v>
      </c>
      <c r="Q250">
        <f t="shared" si="7"/>
        <v>0.13943082843245191</v>
      </c>
    </row>
    <row r="251" spans="1:17" x14ac:dyDescent="0.35">
      <c r="A251" t="s">
        <v>513</v>
      </c>
      <c r="B251" t="s">
        <v>514</v>
      </c>
      <c r="C251">
        <v>77</v>
      </c>
      <c r="D251" t="s">
        <v>12</v>
      </c>
      <c r="E251" t="s">
        <v>13</v>
      </c>
      <c r="F251" t="s">
        <v>17</v>
      </c>
      <c r="G251">
        <v>345.97</v>
      </c>
      <c r="H251">
        <v>681710.59</v>
      </c>
      <c r="I251">
        <v>5</v>
      </c>
      <c r="J251" s="1">
        <v>42488</v>
      </c>
      <c r="K251">
        <v>1455.91</v>
      </c>
      <c r="L251">
        <f t="shared" si="6"/>
        <v>-1109.94</v>
      </c>
      <c r="P251" t="s">
        <v>477</v>
      </c>
      <c r="Q251">
        <f t="shared" si="7"/>
        <v>9.6126440100617994E-2</v>
      </c>
    </row>
    <row r="252" spans="1:17" x14ac:dyDescent="0.35">
      <c r="A252" t="s">
        <v>515</v>
      </c>
      <c r="B252" t="s">
        <v>516</v>
      </c>
      <c r="C252">
        <v>39</v>
      </c>
      <c r="D252" t="s">
        <v>12</v>
      </c>
      <c r="E252" t="s">
        <v>44</v>
      </c>
      <c r="F252" t="s">
        <v>4</v>
      </c>
      <c r="G252">
        <v>581.54</v>
      </c>
      <c r="H252">
        <v>418227.51</v>
      </c>
      <c r="I252">
        <v>17</v>
      </c>
      <c r="J252" s="1">
        <v>44122</v>
      </c>
      <c r="K252">
        <v>1030.96</v>
      </c>
      <c r="L252">
        <f t="shared" si="6"/>
        <v>-449.42000000000007</v>
      </c>
      <c r="P252" t="s">
        <v>479</v>
      </c>
      <c r="Q252">
        <f t="shared" si="7"/>
        <v>0.44355865899370606</v>
      </c>
    </row>
    <row r="253" spans="1:17" x14ac:dyDescent="0.35">
      <c r="A253" t="s">
        <v>517</v>
      </c>
      <c r="B253" t="s">
        <v>518</v>
      </c>
      <c r="C253">
        <v>58</v>
      </c>
      <c r="D253" t="s">
        <v>16</v>
      </c>
      <c r="E253" t="s">
        <v>13</v>
      </c>
      <c r="F253" t="s">
        <v>17</v>
      </c>
      <c r="G253">
        <v>1444.36</v>
      </c>
      <c r="H253">
        <v>978459.39</v>
      </c>
      <c r="I253">
        <v>27</v>
      </c>
      <c r="J253" s="1">
        <v>42995</v>
      </c>
      <c r="K253">
        <v>2490.35</v>
      </c>
      <c r="L253">
        <f t="shared" si="6"/>
        <v>-1045.99</v>
      </c>
      <c r="P253" t="s">
        <v>481</v>
      </c>
      <c r="Q253">
        <f t="shared" si="7"/>
        <v>0.56110163313178774</v>
      </c>
    </row>
    <row r="254" spans="1:17" x14ac:dyDescent="0.35">
      <c r="A254" t="s">
        <v>519</v>
      </c>
      <c r="B254" t="s">
        <v>520</v>
      </c>
      <c r="C254">
        <v>31</v>
      </c>
      <c r="D254" t="s">
        <v>12</v>
      </c>
      <c r="E254" t="s">
        <v>44</v>
      </c>
      <c r="F254" t="s">
        <v>4</v>
      </c>
      <c r="G254">
        <v>409.13</v>
      </c>
      <c r="H254">
        <v>853489.95</v>
      </c>
      <c r="I254">
        <v>9</v>
      </c>
      <c r="J254" s="1">
        <v>45427</v>
      </c>
      <c r="K254">
        <v>1465.06</v>
      </c>
      <c r="L254">
        <f t="shared" si="6"/>
        <v>-1055.9299999999998</v>
      </c>
      <c r="P254" t="s">
        <v>483</v>
      </c>
      <c r="Q254">
        <f t="shared" si="7"/>
        <v>0.65647947416119323</v>
      </c>
    </row>
    <row r="255" spans="1:17" x14ac:dyDescent="0.35">
      <c r="A255" t="s">
        <v>521</v>
      </c>
      <c r="B255" t="s">
        <v>522</v>
      </c>
      <c r="C255">
        <v>61</v>
      </c>
      <c r="D255" t="s">
        <v>12</v>
      </c>
      <c r="E255" t="s">
        <v>20</v>
      </c>
      <c r="F255" t="s">
        <v>4</v>
      </c>
      <c r="G255">
        <v>1732.02</v>
      </c>
      <c r="H255">
        <v>938887.9</v>
      </c>
      <c r="I255">
        <v>18</v>
      </c>
      <c r="J255" s="1">
        <v>45730</v>
      </c>
      <c r="K255">
        <v>0</v>
      </c>
      <c r="L255">
        <f t="shared" si="6"/>
        <v>1732.02</v>
      </c>
      <c r="P255" t="s">
        <v>485</v>
      </c>
      <c r="Q255">
        <f t="shared" si="7"/>
        <v>0.25819104318994557</v>
      </c>
    </row>
    <row r="256" spans="1:17" x14ac:dyDescent="0.35">
      <c r="A256" t="s">
        <v>523</v>
      </c>
      <c r="B256" t="s">
        <v>524</v>
      </c>
      <c r="C256">
        <v>59</v>
      </c>
      <c r="D256" t="s">
        <v>12</v>
      </c>
      <c r="E256" t="s">
        <v>20</v>
      </c>
      <c r="F256" t="s">
        <v>4</v>
      </c>
      <c r="G256">
        <v>408.81</v>
      </c>
      <c r="H256">
        <v>191030.82</v>
      </c>
      <c r="I256">
        <v>9</v>
      </c>
      <c r="J256" s="1">
        <v>42581</v>
      </c>
      <c r="K256">
        <v>0</v>
      </c>
      <c r="L256">
        <f t="shared" si="6"/>
        <v>408.81</v>
      </c>
      <c r="P256" t="s">
        <v>487</v>
      </c>
      <c r="Q256">
        <f t="shared" si="7"/>
        <v>0.43182992264914366</v>
      </c>
    </row>
    <row r="257" spans="1:17" x14ac:dyDescent="0.35">
      <c r="A257" t="s">
        <v>525</v>
      </c>
      <c r="B257" t="s">
        <v>526</v>
      </c>
      <c r="C257">
        <v>53</v>
      </c>
      <c r="D257" t="s">
        <v>16</v>
      </c>
      <c r="E257" t="s">
        <v>13</v>
      </c>
      <c r="F257" t="s">
        <v>17</v>
      </c>
      <c r="G257">
        <v>1977.2</v>
      </c>
      <c r="H257">
        <v>346173.55</v>
      </c>
      <c r="I257">
        <v>29</v>
      </c>
      <c r="J257" s="1">
        <v>45126</v>
      </c>
      <c r="K257">
        <v>911.34</v>
      </c>
      <c r="L257">
        <f t="shared" si="6"/>
        <v>1065.8600000000001</v>
      </c>
      <c r="P257" t="s">
        <v>489</v>
      </c>
      <c r="Q257">
        <f t="shared" si="7"/>
        <v>0.89908984884547682</v>
      </c>
    </row>
    <row r="258" spans="1:17" x14ac:dyDescent="0.35">
      <c r="A258" t="s">
        <v>527</v>
      </c>
      <c r="B258" t="s">
        <v>528</v>
      </c>
      <c r="C258">
        <v>46</v>
      </c>
      <c r="D258" t="s">
        <v>12</v>
      </c>
      <c r="E258" t="s">
        <v>20</v>
      </c>
      <c r="F258" t="s">
        <v>17</v>
      </c>
      <c r="G258">
        <v>456.94</v>
      </c>
      <c r="H258">
        <v>79942.009999999995</v>
      </c>
      <c r="I258">
        <v>5</v>
      </c>
      <c r="J258" s="1">
        <v>44900</v>
      </c>
      <c r="K258">
        <v>0</v>
      </c>
      <c r="L258">
        <f t="shared" si="6"/>
        <v>456.94</v>
      </c>
      <c r="P258" t="s">
        <v>491</v>
      </c>
      <c r="Q258">
        <f t="shared" si="7"/>
        <v>0.73383657023965521</v>
      </c>
    </row>
    <row r="259" spans="1:17" x14ac:dyDescent="0.35">
      <c r="A259" t="s">
        <v>529</v>
      </c>
      <c r="B259" t="s">
        <v>530</v>
      </c>
      <c r="C259">
        <v>32</v>
      </c>
      <c r="D259" t="s">
        <v>16</v>
      </c>
      <c r="E259" t="s">
        <v>20</v>
      </c>
      <c r="F259" t="s">
        <v>4</v>
      </c>
      <c r="G259">
        <v>676.27</v>
      </c>
      <c r="H259">
        <v>360092.62</v>
      </c>
      <c r="I259">
        <v>6</v>
      </c>
      <c r="J259" s="1">
        <v>44158</v>
      </c>
      <c r="K259">
        <v>0</v>
      </c>
      <c r="L259">
        <f t="shared" ref="L259:L322" si="8">G259-K259</f>
        <v>676.27</v>
      </c>
      <c r="P259" t="s">
        <v>493</v>
      </c>
      <c r="Q259">
        <f t="shared" si="7"/>
        <v>0.85383937077093752</v>
      </c>
    </row>
    <row r="260" spans="1:17" x14ac:dyDescent="0.35">
      <c r="A260" t="s">
        <v>531</v>
      </c>
      <c r="B260" t="s">
        <v>532</v>
      </c>
      <c r="C260">
        <v>61</v>
      </c>
      <c r="D260" t="s">
        <v>16</v>
      </c>
      <c r="E260" t="s">
        <v>44</v>
      </c>
      <c r="F260" t="s">
        <v>17</v>
      </c>
      <c r="G260">
        <v>558.36</v>
      </c>
      <c r="H260">
        <v>586871.04000000004</v>
      </c>
      <c r="I260">
        <v>29</v>
      </c>
      <c r="J260" s="1">
        <v>43784</v>
      </c>
      <c r="K260">
        <v>589.67999999999995</v>
      </c>
      <c r="L260">
        <f t="shared" si="8"/>
        <v>-31.319999999999936</v>
      </c>
      <c r="P260" t="s">
        <v>495</v>
      </c>
      <c r="Q260">
        <f t="shared" si="7"/>
        <v>0.25351254232590054</v>
      </c>
    </row>
    <row r="261" spans="1:17" x14ac:dyDescent="0.35">
      <c r="A261" t="s">
        <v>533</v>
      </c>
      <c r="B261" t="s">
        <v>534</v>
      </c>
      <c r="C261">
        <v>58</v>
      </c>
      <c r="D261" t="s">
        <v>12</v>
      </c>
      <c r="E261" t="s">
        <v>20</v>
      </c>
      <c r="F261" t="s">
        <v>4</v>
      </c>
      <c r="G261">
        <v>869.42</v>
      </c>
      <c r="H261">
        <v>859149.3</v>
      </c>
      <c r="I261">
        <v>9</v>
      </c>
      <c r="J261" s="1">
        <v>42512</v>
      </c>
      <c r="K261">
        <v>0</v>
      </c>
      <c r="L261">
        <f t="shared" si="8"/>
        <v>869.42</v>
      </c>
      <c r="P261" t="s">
        <v>497</v>
      </c>
      <c r="Q261">
        <f t="shared" si="7"/>
        <v>0.51832537398920564</v>
      </c>
    </row>
    <row r="262" spans="1:17" x14ac:dyDescent="0.35">
      <c r="A262" t="s">
        <v>535</v>
      </c>
      <c r="B262" t="s">
        <v>536</v>
      </c>
      <c r="C262">
        <v>77</v>
      </c>
      <c r="D262" t="s">
        <v>16</v>
      </c>
      <c r="E262" t="s">
        <v>44</v>
      </c>
      <c r="F262" t="s">
        <v>17</v>
      </c>
      <c r="G262">
        <v>1642.25</v>
      </c>
      <c r="H262">
        <v>281659.96999999997</v>
      </c>
      <c r="I262">
        <v>26</v>
      </c>
      <c r="J262" s="1">
        <v>43268</v>
      </c>
      <c r="K262">
        <v>1599.5</v>
      </c>
      <c r="L262">
        <f t="shared" si="8"/>
        <v>42.75</v>
      </c>
      <c r="P262" t="s">
        <v>499</v>
      </c>
      <c r="Q262">
        <f t="shared" si="7"/>
        <v>0.92934652838885534</v>
      </c>
    </row>
    <row r="263" spans="1:17" x14ac:dyDescent="0.35">
      <c r="A263" t="s">
        <v>537</v>
      </c>
      <c r="B263" t="s">
        <v>538</v>
      </c>
      <c r="C263">
        <v>52</v>
      </c>
      <c r="D263" t="s">
        <v>12</v>
      </c>
      <c r="E263" t="s">
        <v>44</v>
      </c>
      <c r="F263" t="s">
        <v>17</v>
      </c>
      <c r="G263">
        <v>1602.14</v>
      </c>
      <c r="H263">
        <v>666460.32999999996</v>
      </c>
      <c r="I263">
        <v>13</v>
      </c>
      <c r="J263" s="1">
        <v>44148</v>
      </c>
      <c r="K263">
        <v>1953.26</v>
      </c>
      <c r="L263">
        <f t="shared" si="8"/>
        <v>-351.11999999999989</v>
      </c>
      <c r="P263" t="s">
        <v>501</v>
      </c>
      <c r="Q263">
        <f t="shared" si="7"/>
        <v>0.7576499329107047</v>
      </c>
    </row>
    <row r="264" spans="1:17" x14ac:dyDescent="0.35">
      <c r="A264" t="s">
        <v>539</v>
      </c>
      <c r="B264" t="s">
        <v>540</v>
      </c>
      <c r="C264">
        <v>27</v>
      </c>
      <c r="D264" t="s">
        <v>12</v>
      </c>
      <c r="E264" t="s">
        <v>9</v>
      </c>
      <c r="F264" t="s">
        <v>4</v>
      </c>
      <c r="G264">
        <v>1838.44</v>
      </c>
      <c r="H264">
        <v>383182.45</v>
      </c>
      <c r="I264">
        <v>6</v>
      </c>
      <c r="J264" s="1">
        <v>45004</v>
      </c>
      <c r="K264">
        <v>1107.03</v>
      </c>
      <c r="L264">
        <f t="shared" si="8"/>
        <v>731.41000000000008</v>
      </c>
      <c r="P264" t="s">
        <v>503</v>
      </c>
      <c r="Q264">
        <f t="shared" si="7"/>
        <v>0.40214575446109158</v>
      </c>
    </row>
    <row r="265" spans="1:17" x14ac:dyDescent="0.35">
      <c r="A265" t="s">
        <v>541</v>
      </c>
      <c r="B265" t="s">
        <v>542</v>
      </c>
      <c r="C265">
        <v>39</v>
      </c>
      <c r="D265" t="s">
        <v>12</v>
      </c>
      <c r="E265" t="s">
        <v>25</v>
      </c>
      <c r="F265" t="s">
        <v>17</v>
      </c>
      <c r="G265">
        <v>1316.76</v>
      </c>
      <c r="H265">
        <v>879158.83</v>
      </c>
      <c r="I265">
        <v>10</v>
      </c>
      <c r="J265" s="1">
        <v>43233</v>
      </c>
      <c r="K265">
        <v>2635.71</v>
      </c>
      <c r="L265">
        <f t="shared" si="8"/>
        <v>-1318.95</v>
      </c>
      <c r="P265" t="s">
        <v>505</v>
      </c>
      <c r="Q265">
        <f t="shared" si="7"/>
        <v>0.14690999360794219</v>
      </c>
    </row>
    <row r="266" spans="1:17" x14ac:dyDescent="0.35">
      <c r="A266" t="s">
        <v>543</v>
      </c>
      <c r="B266" t="s">
        <v>544</v>
      </c>
      <c r="C266">
        <v>27</v>
      </c>
      <c r="D266" t="s">
        <v>12</v>
      </c>
      <c r="E266" t="s">
        <v>13</v>
      </c>
      <c r="F266" t="s">
        <v>4</v>
      </c>
      <c r="G266">
        <v>1844.51</v>
      </c>
      <c r="H266">
        <v>150485.63</v>
      </c>
      <c r="I266">
        <v>19</v>
      </c>
      <c r="J266" s="1">
        <v>45612</v>
      </c>
      <c r="K266">
        <v>2021.9</v>
      </c>
      <c r="L266">
        <f t="shared" si="8"/>
        <v>-177.3900000000001</v>
      </c>
      <c r="P266" t="s">
        <v>507</v>
      </c>
      <c r="Q266">
        <f t="shared" si="7"/>
        <v>0.46139868471840562</v>
      </c>
    </row>
    <row r="267" spans="1:17" x14ac:dyDescent="0.35">
      <c r="A267" t="s">
        <v>545</v>
      </c>
      <c r="B267" t="s">
        <v>546</v>
      </c>
      <c r="C267">
        <v>51</v>
      </c>
      <c r="D267" t="s">
        <v>12</v>
      </c>
      <c r="E267" t="s">
        <v>9</v>
      </c>
      <c r="F267" t="s">
        <v>17</v>
      </c>
      <c r="G267">
        <v>396.79</v>
      </c>
      <c r="H267">
        <v>765208.28</v>
      </c>
      <c r="I267">
        <v>14</v>
      </c>
      <c r="J267" s="1">
        <v>42285</v>
      </c>
      <c r="K267">
        <v>1701.42</v>
      </c>
      <c r="L267">
        <f t="shared" si="8"/>
        <v>-1304.6300000000001</v>
      </c>
      <c r="P267" t="s">
        <v>509</v>
      </c>
      <c r="Q267">
        <f t="shared" si="7"/>
        <v>0.88211061822427939</v>
      </c>
    </row>
    <row r="268" spans="1:17" x14ac:dyDescent="0.35">
      <c r="A268" t="s">
        <v>547</v>
      </c>
      <c r="B268" t="s">
        <v>548</v>
      </c>
      <c r="C268">
        <v>71</v>
      </c>
      <c r="D268" t="s">
        <v>16</v>
      </c>
      <c r="E268" t="s">
        <v>25</v>
      </c>
      <c r="F268" t="s">
        <v>4</v>
      </c>
      <c r="G268">
        <v>784.65</v>
      </c>
      <c r="H268">
        <v>236510.23</v>
      </c>
      <c r="I268">
        <v>14</v>
      </c>
      <c r="J268" s="1">
        <v>44639</v>
      </c>
      <c r="K268">
        <v>363.49</v>
      </c>
      <c r="L268">
        <f t="shared" si="8"/>
        <v>421.15999999999997</v>
      </c>
      <c r="P268" t="s">
        <v>511</v>
      </c>
      <c r="Q268">
        <f t="shared" si="7"/>
        <v>0.76944927911093253</v>
      </c>
    </row>
    <row r="269" spans="1:17" x14ac:dyDescent="0.35">
      <c r="A269" t="s">
        <v>549</v>
      </c>
      <c r="B269" t="s">
        <v>550</v>
      </c>
      <c r="C269">
        <v>36</v>
      </c>
      <c r="D269" t="s">
        <v>12</v>
      </c>
      <c r="E269" t="s">
        <v>44</v>
      </c>
      <c r="F269" t="s">
        <v>17</v>
      </c>
      <c r="G269">
        <v>1448.89</v>
      </c>
      <c r="H269">
        <v>771423.07</v>
      </c>
      <c r="I269">
        <v>10</v>
      </c>
      <c r="J269" s="1">
        <v>44987</v>
      </c>
      <c r="K269">
        <v>236.52</v>
      </c>
      <c r="L269">
        <f t="shared" si="8"/>
        <v>1212.3700000000001</v>
      </c>
      <c r="P269" t="s">
        <v>513</v>
      </c>
      <c r="Q269">
        <f t="shared" si="7"/>
        <v>7.1166806200658225E-2</v>
      </c>
    </row>
    <row r="270" spans="1:17" x14ac:dyDescent="0.35">
      <c r="A270" t="s">
        <v>551</v>
      </c>
      <c r="B270" t="s">
        <v>552</v>
      </c>
      <c r="C270">
        <v>58</v>
      </c>
      <c r="D270" t="s">
        <v>12</v>
      </c>
      <c r="E270" t="s">
        <v>13</v>
      </c>
      <c r="F270" t="s">
        <v>4</v>
      </c>
      <c r="G270">
        <v>963.21</v>
      </c>
      <c r="H270">
        <v>438093.13</v>
      </c>
      <c r="I270">
        <v>23</v>
      </c>
      <c r="J270" s="1">
        <v>43105</v>
      </c>
      <c r="K270">
        <v>2263.06</v>
      </c>
      <c r="L270">
        <f t="shared" si="8"/>
        <v>-1299.8499999999999</v>
      </c>
      <c r="P270" t="s">
        <v>515</v>
      </c>
      <c r="Q270">
        <f t="shared" si="7"/>
        <v>0.15559178711811034</v>
      </c>
    </row>
    <row r="271" spans="1:17" x14ac:dyDescent="0.35">
      <c r="A271" t="s">
        <v>553</v>
      </c>
      <c r="B271" t="s">
        <v>554</v>
      </c>
      <c r="C271">
        <v>73</v>
      </c>
      <c r="D271" t="s">
        <v>12</v>
      </c>
      <c r="E271" t="s">
        <v>25</v>
      </c>
      <c r="F271" t="s">
        <v>17</v>
      </c>
      <c r="G271">
        <v>1005.38</v>
      </c>
      <c r="H271">
        <v>703593.7</v>
      </c>
      <c r="I271">
        <v>18</v>
      </c>
      <c r="J271" s="1">
        <v>44855</v>
      </c>
      <c r="K271">
        <v>344.55</v>
      </c>
      <c r="L271">
        <f t="shared" si="8"/>
        <v>660.82999999999993</v>
      </c>
      <c r="P271" t="s">
        <v>517</v>
      </c>
      <c r="Q271">
        <f t="shared" si="7"/>
        <v>0.74268250024754112</v>
      </c>
    </row>
    <row r="272" spans="1:17" x14ac:dyDescent="0.35">
      <c r="A272" t="s">
        <v>555</v>
      </c>
      <c r="B272" t="s">
        <v>556</v>
      </c>
      <c r="C272">
        <v>28</v>
      </c>
      <c r="D272" t="s">
        <v>12</v>
      </c>
      <c r="E272" t="s">
        <v>13</v>
      </c>
      <c r="F272" t="s">
        <v>17</v>
      </c>
      <c r="G272">
        <v>441.8</v>
      </c>
      <c r="H272">
        <v>861211.47</v>
      </c>
      <c r="I272">
        <v>11</v>
      </c>
      <c r="J272" s="1">
        <v>45491</v>
      </c>
      <c r="K272">
        <v>2296.85</v>
      </c>
      <c r="L272">
        <f t="shared" si="8"/>
        <v>-1855.05</v>
      </c>
      <c r="P272" t="s">
        <v>519</v>
      </c>
      <c r="Q272">
        <f t="shared" si="7"/>
        <v>8.9260887841598163E-2</v>
      </c>
    </row>
    <row r="273" spans="1:17" x14ac:dyDescent="0.35">
      <c r="A273" t="s">
        <v>557</v>
      </c>
      <c r="B273" t="s">
        <v>558</v>
      </c>
      <c r="C273">
        <v>33</v>
      </c>
      <c r="D273" t="s">
        <v>16</v>
      </c>
      <c r="E273" t="s">
        <v>9</v>
      </c>
      <c r="F273" t="s">
        <v>4</v>
      </c>
      <c r="G273">
        <v>595.54</v>
      </c>
      <c r="H273">
        <v>796359.66</v>
      </c>
      <c r="I273">
        <v>11</v>
      </c>
      <c r="J273" s="1">
        <v>42419</v>
      </c>
      <c r="K273">
        <v>13.65</v>
      </c>
      <c r="L273">
        <f t="shared" si="8"/>
        <v>581.89</v>
      </c>
      <c r="P273" t="s">
        <v>521</v>
      </c>
      <c r="Q273">
        <f t="shared" si="7"/>
        <v>0.88619408213592332</v>
      </c>
    </row>
    <row r="274" spans="1:17" x14ac:dyDescent="0.35">
      <c r="A274" t="s">
        <v>559</v>
      </c>
      <c r="B274" t="s">
        <v>560</v>
      </c>
      <c r="C274">
        <v>42</v>
      </c>
      <c r="D274" t="s">
        <v>12</v>
      </c>
      <c r="E274" t="s">
        <v>44</v>
      </c>
      <c r="F274" t="s">
        <v>4</v>
      </c>
      <c r="G274">
        <v>1778.5</v>
      </c>
      <c r="H274">
        <v>170807.32</v>
      </c>
      <c r="I274">
        <v>24</v>
      </c>
      <c r="J274" s="1">
        <v>44624</v>
      </c>
      <c r="K274">
        <v>2654.53</v>
      </c>
      <c r="L274">
        <f t="shared" si="8"/>
        <v>-876.0300000000002</v>
      </c>
      <c r="P274" t="s">
        <v>523</v>
      </c>
      <c r="Q274">
        <f t="shared" si="7"/>
        <v>8.9161301494954007E-2</v>
      </c>
    </row>
    <row r="275" spans="1:17" x14ac:dyDescent="0.35">
      <c r="A275" t="s">
        <v>561</v>
      </c>
      <c r="B275" t="s">
        <v>562</v>
      </c>
      <c r="C275">
        <v>31</v>
      </c>
      <c r="D275" t="s">
        <v>12</v>
      </c>
      <c r="E275" t="s">
        <v>25</v>
      </c>
      <c r="F275" t="s">
        <v>4</v>
      </c>
      <c r="G275">
        <v>1970.71</v>
      </c>
      <c r="H275">
        <v>608261.30000000005</v>
      </c>
      <c r="I275">
        <v>10</v>
      </c>
      <c r="J275" s="1">
        <v>43555</v>
      </c>
      <c r="K275">
        <v>1583.38</v>
      </c>
      <c r="L275">
        <f t="shared" si="8"/>
        <v>387.32999999999993</v>
      </c>
      <c r="P275" t="s">
        <v>525</v>
      </c>
      <c r="Q275">
        <f t="shared" si="7"/>
        <v>0.95347127883298122</v>
      </c>
    </row>
    <row r="276" spans="1:17" x14ac:dyDescent="0.35">
      <c r="A276" t="s">
        <v>563</v>
      </c>
      <c r="B276" t="s">
        <v>564</v>
      </c>
      <c r="C276">
        <v>67</v>
      </c>
      <c r="D276" t="s">
        <v>12</v>
      </c>
      <c r="E276" t="s">
        <v>25</v>
      </c>
      <c r="F276" t="s">
        <v>17</v>
      </c>
      <c r="G276">
        <v>856.81</v>
      </c>
      <c r="H276">
        <v>62511.07</v>
      </c>
      <c r="I276">
        <v>26</v>
      </c>
      <c r="J276" s="1">
        <v>42147</v>
      </c>
      <c r="K276">
        <v>2152.0500000000002</v>
      </c>
      <c r="L276">
        <f t="shared" si="8"/>
        <v>-1295.2400000000002</v>
      </c>
      <c r="P276" t="s">
        <v>527</v>
      </c>
      <c r="Q276">
        <f t="shared" ref="Q276:Q339" si="9">_xlfn.NORM.DIST(G258,$Q$11,$Q$12,$Q$6+$R$6)</f>
        <v>0.10508557144163039</v>
      </c>
    </row>
    <row r="277" spans="1:17" x14ac:dyDescent="0.35">
      <c r="A277" t="s">
        <v>565</v>
      </c>
      <c r="B277" t="s">
        <v>566</v>
      </c>
      <c r="C277">
        <v>61</v>
      </c>
      <c r="D277" t="s">
        <v>16</v>
      </c>
      <c r="E277" t="s">
        <v>13</v>
      </c>
      <c r="F277" t="s">
        <v>17</v>
      </c>
      <c r="G277">
        <v>1397.27</v>
      </c>
      <c r="H277">
        <v>224715.7</v>
      </c>
      <c r="I277">
        <v>5</v>
      </c>
      <c r="J277" s="1">
        <v>42673</v>
      </c>
      <c r="K277">
        <v>188.73</v>
      </c>
      <c r="L277">
        <f t="shared" si="8"/>
        <v>1208.54</v>
      </c>
      <c r="P277" t="s">
        <v>529</v>
      </c>
      <c r="Q277">
        <f t="shared" si="9"/>
        <v>0.20326725813571639</v>
      </c>
    </row>
    <row r="278" spans="1:17" x14ac:dyDescent="0.35">
      <c r="A278" t="s">
        <v>567</v>
      </c>
      <c r="B278" t="s">
        <v>568</v>
      </c>
      <c r="C278">
        <v>74</v>
      </c>
      <c r="D278" t="s">
        <v>16</v>
      </c>
      <c r="E278" t="s">
        <v>13</v>
      </c>
      <c r="F278" t="s">
        <v>4</v>
      </c>
      <c r="G278">
        <v>346.72</v>
      </c>
      <c r="H278">
        <v>376173.13</v>
      </c>
      <c r="I278">
        <v>14</v>
      </c>
      <c r="J278" s="1">
        <v>44958</v>
      </c>
      <c r="K278">
        <v>2523.36</v>
      </c>
      <c r="L278">
        <f t="shared" si="8"/>
        <v>-2176.6400000000003</v>
      </c>
      <c r="P278" t="s">
        <v>531</v>
      </c>
      <c r="Q278">
        <f t="shared" si="9"/>
        <v>0.14515179386944937</v>
      </c>
    </row>
    <row r="279" spans="1:17" x14ac:dyDescent="0.35">
      <c r="A279" t="s">
        <v>569</v>
      </c>
      <c r="B279" t="s">
        <v>570</v>
      </c>
      <c r="C279">
        <v>73</v>
      </c>
      <c r="D279" t="s">
        <v>12</v>
      </c>
      <c r="E279" t="s">
        <v>9</v>
      </c>
      <c r="F279" t="s">
        <v>17</v>
      </c>
      <c r="G279">
        <v>1401.06</v>
      </c>
      <c r="H279">
        <v>646441.52</v>
      </c>
      <c r="I279">
        <v>25</v>
      </c>
      <c r="J279" s="1">
        <v>44107</v>
      </c>
      <c r="K279">
        <v>329.59</v>
      </c>
      <c r="L279">
        <f t="shared" si="8"/>
        <v>1071.47</v>
      </c>
      <c r="P279" t="s">
        <v>533</v>
      </c>
      <c r="Q279">
        <f t="shared" si="9"/>
        <v>0.32368412179242601</v>
      </c>
    </row>
    <row r="280" spans="1:17" x14ac:dyDescent="0.35">
      <c r="A280" t="s">
        <v>571</v>
      </c>
      <c r="B280" t="s">
        <v>572</v>
      </c>
      <c r="C280">
        <v>36</v>
      </c>
      <c r="D280" t="s">
        <v>16</v>
      </c>
      <c r="E280" t="s">
        <v>20</v>
      </c>
      <c r="F280" t="s">
        <v>17</v>
      </c>
      <c r="G280">
        <v>1576.56</v>
      </c>
      <c r="H280">
        <v>19979.62</v>
      </c>
      <c r="I280">
        <v>11</v>
      </c>
      <c r="J280" s="1">
        <v>45338</v>
      </c>
      <c r="K280">
        <v>0</v>
      </c>
      <c r="L280">
        <f t="shared" si="8"/>
        <v>1576.56</v>
      </c>
      <c r="P280" t="s">
        <v>535</v>
      </c>
      <c r="Q280">
        <f t="shared" si="9"/>
        <v>0.84928396998706945</v>
      </c>
    </row>
    <row r="281" spans="1:17" x14ac:dyDescent="0.35">
      <c r="A281" t="s">
        <v>573</v>
      </c>
      <c r="B281" t="s">
        <v>574</v>
      </c>
      <c r="C281">
        <v>26</v>
      </c>
      <c r="D281" t="s">
        <v>16</v>
      </c>
      <c r="E281" t="s">
        <v>9</v>
      </c>
      <c r="F281" t="s">
        <v>4</v>
      </c>
      <c r="G281">
        <v>848.29</v>
      </c>
      <c r="H281">
        <v>358366.09</v>
      </c>
      <c r="I281">
        <v>11</v>
      </c>
      <c r="J281" s="1">
        <v>45069</v>
      </c>
      <c r="K281">
        <v>342.16</v>
      </c>
      <c r="L281">
        <f t="shared" si="8"/>
        <v>506.12999999999994</v>
      </c>
      <c r="P281" t="s">
        <v>537</v>
      </c>
      <c r="Q281">
        <f t="shared" si="9"/>
        <v>0.83046264481655552</v>
      </c>
    </row>
    <row r="282" spans="1:17" x14ac:dyDescent="0.35">
      <c r="A282" t="s">
        <v>575</v>
      </c>
      <c r="B282" t="s">
        <v>576</v>
      </c>
      <c r="C282">
        <v>67</v>
      </c>
      <c r="D282" t="s">
        <v>12</v>
      </c>
      <c r="E282" t="s">
        <v>25</v>
      </c>
      <c r="F282" t="s">
        <v>17</v>
      </c>
      <c r="G282">
        <v>1876</v>
      </c>
      <c r="H282">
        <v>848040.46</v>
      </c>
      <c r="I282">
        <v>15</v>
      </c>
      <c r="J282" s="1">
        <v>44571</v>
      </c>
      <c r="K282">
        <v>1877.33</v>
      </c>
      <c r="L282">
        <f t="shared" si="8"/>
        <v>-1.3299999999999272</v>
      </c>
      <c r="P282" t="s">
        <v>539</v>
      </c>
      <c r="Q282">
        <f t="shared" si="9"/>
        <v>0.92099817003638085</v>
      </c>
    </row>
    <row r="283" spans="1:17" x14ac:dyDescent="0.35">
      <c r="A283" t="s">
        <v>577</v>
      </c>
      <c r="B283" t="s">
        <v>578</v>
      </c>
      <c r="C283">
        <v>67</v>
      </c>
      <c r="D283" t="s">
        <v>12</v>
      </c>
      <c r="E283" t="s">
        <v>13</v>
      </c>
      <c r="F283" t="s">
        <v>17</v>
      </c>
      <c r="G283">
        <v>1979.53</v>
      </c>
      <c r="H283">
        <v>410310.97</v>
      </c>
      <c r="I283">
        <v>18</v>
      </c>
      <c r="J283" s="1">
        <v>42781</v>
      </c>
      <c r="K283">
        <v>192.38</v>
      </c>
      <c r="L283">
        <f t="shared" si="8"/>
        <v>1787.15</v>
      </c>
      <c r="P283" t="s">
        <v>541</v>
      </c>
      <c r="Q283">
        <f t="shared" si="9"/>
        <v>0.65744398361880352</v>
      </c>
    </row>
    <row r="284" spans="1:17" x14ac:dyDescent="0.35">
      <c r="A284" t="s">
        <v>579</v>
      </c>
      <c r="B284" t="s">
        <v>580</v>
      </c>
      <c r="C284">
        <v>25</v>
      </c>
      <c r="D284" t="s">
        <v>16</v>
      </c>
      <c r="E284" t="s">
        <v>13</v>
      </c>
      <c r="F284" t="s">
        <v>4</v>
      </c>
      <c r="G284">
        <v>1492.75</v>
      </c>
      <c r="H284">
        <v>752497.99</v>
      </c>
      <c r="I284">
        <v>20</v>
      </c>
      <c r="J284" s="1">
        <v>44877</v>
      </c>
      <c r="K284">
        <v>516.45000000000005</v>
      </c>
      <c r="L284">
        <f t="shared" si="8"/>
        <v>976.3</v>
      </c>
      <c r="P284" t="s">
        <v>543</v>
      </c>
      <c r="Q284">
        <f t="shared" si="9"/>
        <v>0.92270823278670133</v>
      </c>
    </row>
    <row r="285" spans="1:17" x14ac:dyDescent="0.35">
      <c r="A285" t="s">
        <v>581</v>
      </c>
      <c r="B285" t="s">
        <v>582</v>
      </c>
      <c r="C285">
        <v>64</v>
      </c>
      <c r="D285" t="s">
        <v>12</v>
      </c>
      <c r="E285" t="s">
        <v>9</v>
      </c>
      <c r="F285" t="s">
        <v>4</v>
      </c>
      <c r="G285">
        <v>465.98</v>
      </c>
      <c r="H285">
        <v>651282.38</v>
      </c>
      <c r="I285">
        <v>26</v>
      </c>
      <c r="J285" s="1">
        <v>45573</v>
      </c>
      <c r="K285">
        <v>1478.58</v>
      </c>
      <c r="L285">
        <f t="shared" si="8"/>
        <v>-1012.5999999999999</v>
      </c>
      <c r="P285" t="s">
        <v>545</v>
      </c>
      <c r="Q285">
        <f t="shared" si="9"/>
        <v>8.5480213098303448E-2</v>
      </c>
    </row>
    <row r="286" spans="1:17" x14ac:dyDescent="0.35">
      <c r="A286" t="s">
        <v>583</v>
      </c>
      <c r="B286" t="s">
        <v>584</v>
      </c>
      <c r="C286">
        <v>20</v>
      </c>
      <c r="D286" t="s">
        <v>12</v>
      </c>
      <c r="E286" t="s">
        <v>13</v>
      </c>
      <c r="F286" t="s">
        <v>4</v>
      </c>
      <c r="G286">
        <v>1398.82</v>
      </c>
      <c r="H286">
        <v>726155.95</v>
      </c>
      <c r="I286">
        <v>21</v>
      </c>
      <c r="J286" s="1">
        <v>45754</v>
      </c>
      <c r="K286">
        <v>2456.9</v>
      </c>
      <c r="L286">
        <f t="shared" si="8"/>
        <v>-1058.0800000000002</v>
      </c>
      <c r="P286" t="s">
        <v>547</v>
      </c>
      <c r="Q286">
        <f t="shared" si="9"/>
        <v>0.26731869669707309</v>
      </c>
    </row>
    <row r="287" spans="1:17" x14ac:dyDescent="0.35">
      <c r="A287" t="s">
        <v>585</v>
      </c>
      <c r="B287" t="s">
        <v>586</v>
      </c>
      <c r="C287">
        <v>20</v>
      </c>
      <c r="D287" t="s">
        <v>12</v>
      </c>
      <c r="E287" t="s">
        <v>44</v>
      </c>
      <c r="F287" t="s">
        <v>4</v>
      </c>
      <c r="G287">
        <v>1781.27</v>
      </c>
      <c r="H287">
        <v>969564.43</v>
      </c>
      <c r="I287">
        <v>24</v>
      </c>
      <c r="J287" s="1">
        <v>42260</v>
      </c>
      <c r="K287">
        <v>185.91</v>
      </c>
      <c r="L287">
        <f t="shared" si="8"/>
        <v>1595.36</v>
      </c>
      <c r="P287" t="s">
        <v>549</v>
      </c>
      <c r="Q287">
        <f t="shared" si="9"/>
        <v>0.74549369779302566</v>
      </c>
    </row>
    <row r="288" spans="1:17" x14ac:dyDescent="0.35">
      <c r="A288" t="s">
        <v>587</v>
      </c>
      <c r="B288" t="s">
        <v>588</v>
      </c>
      <c r="C288">
        <v>34</v>
      </c>
      <c r="D288" t="s">
        <v>12</v>
      </c>
      <c r="E288" t="s">
        <v>25</v>
      </c>
      <c r="F288" t="s">
        <v>17</v>
      </c>
      <c r="G288">
        <v>375.01</v>
      </c>
      <c r="H288">
        <v>609174.15</v>
      </c>
      <c r="I288">
        <v>12</v>
      </c>
      <c r="J288" s="1">
        <v>45044</v>
      </c>
      <c r="K288">
        <v>363.99</v>
      </c>
      <c r="L288">
        <f t="shared" si="8"/>
        <v>11.019999999999982</v>
      </c>
      <c r="P288" t="s">
        <v>551</v>
      </c>
      <c r="Q288">
        <f t="shared" si="9"/>
        <v>0.39108184998419054</v>
      </c>
    </row>
    <row r="289" spans="1:17" x14ac:dyDescent="0.35">
      <c r="A289" t="s">
        <v>589</v>
      </c>
      <c r="B289" t="s">
        <v>590</v>
      </c>
      <c r="C289">
        <v>43</v>
      </c>
      <c r="D289" t="s">
        <v>12</v>
      </c>
      <c r="E289" t="s">
        <v>44</v>
      </c>
      <c r="F289" t="s">
        <v>17</v>
      </c>
      <c r="G289">
        <v>1987.25</v>
      </c>
      <c r="H289">
        <v>178312.7</v>
      </c>
      <c r="I289">
        <v>22</v>
      </c>
      <c r="J289" s="1">
        <v>43402</v>
      </c>
      <c r="K289">
        <v>2248.4499999999998</v>
      </c>
      <c r="L289">
        <f t="shared" si="8"/>
        <v>-261.19999999999982</v>
      </c>
      <c r="P289" t="s">
        <v>553</v>
      </c>
      <c r="Q289">
        <f t="shared" si="9"/>
        <v>0.42263597353144955</v>
      </c>
    </row>
    <row r="290" spans="1:17" x14ac:dyDescent="0.35">
      <c r="A290" t="s">
        <v>591</v>
      </c>
      <c r="B290" t="s">
        <v>592</v>
      </c>
      <c r="C290">
        <v>38</v>
      </c>
      <c r="D290" t="s">
        <v>16</v>
      </c>
      <c r="E290" t="s">
        <v>25</v>
      </c>
      <c r="F290" t="s">
        <v>4</v>
      </c>
      <c r="G290">
        <v>686.91</v>
      </c>
      <c r="H290">
        <v>992059.51</v>
      </c>
      <c r="I290">
        <v>13</v>
      </c>
      <c r="J290" s="1">
        <v>42362</v>
      </c>
      <c r="K290">
        <v>746.25</v>
      </c>
      <c r="L290">
        <f t="shared" si="8"/>
        <v>-59.340000000000032</v>
      </c>
      <c r="P290" t="s">
        <v>555</v>
      </c>
      <c r="Q290">
        <f t="shared" si="9"/>
        <v>9.9868708705353859E-2</v>
      </c>
    </row>
    <row r="291" spans="1:17" x14ac:dyDescent="0.35">
      <c r="A291" t="s">
        <v>593</v>
      </c>
      <c r="B291" t="s">
        <v>594</v>
      </c>
      <c r="C291">
        <v>56</v>
      </c>
      <c r="D291" t="s">
        <v>12</v>
      </c>
      <c r="E291" t="s">
        <v>13</v>
      </c>
      <c r="F291" t="s">
        <v>17</v>
      </c>
      <c r="G291">
        <v>1253.78</v>
      </c>
      <c r="H291">
        <v>855150.72</v>
      </c>
      <c r="I291">
        <v>6</v>
      </c>
      <c r="J291" s="1">
        <v>42549</v>
      </c>
      <c r="K291">
        <v>2491.5</v>
      </c>
      <c r="L291">
        <f t="shared" si="8"/>
        <v>-1237.72</v>
      </c>
      <c r="P291" t="s">
        <v>557</v>
      </c>
      <c r="Q291">
        <f t="shared" si="9"/>
        <v>0.16213142114604409</v>
      </c>
    </row>
    <row r="292" spans="1:17" x14ac:dyDescent="0.35">
      <c r="A292" t="s">
        <v>595</v>
      </c>
      <c r="B292" t="s">
        <v>596</v>
      </c>
      <c r="C292">
        <v>39</v>
      </c>
      <c r="D292" t="s">
        <v>16</v>
      </c>
      <c r="E292" t="s">
        <v>20</v>
      </c>
      <c r="F292" t="s">
        <v>4</v>
      </c>
      <c r="G292">
        <v>1777.75</v>
      </c>
      <c r="H292">
        <v>551157.56999999995</v>
      </c>
      <c r="I292">
        <v>26</v>
      </c>
      <c r="J292" s="1">
        <v>45031</v>
      </c>
      <c r="K292">
        <v>0</v>
      </c>
      <c r="L292">
        <f t="shared" si="8"/>
        <v>1777.75</v>
      </c>
      <c r="P292" t="s">
        <v>559</v>
      </c>
      <c r="Q292">
        <f t="shared" si="9"/>
        <v>0.90254557348119435</v>
      </c>
    </row>
    <row r="293" spans="1:17" x14ac:dyDescent="0.35">
      <c r="A293" t="s">
        <v>597</v>
      </c>
      <c r="B293" t="s">
        <v>598</v>
      </c>
      <c r="C293">
        <v>79</v>
      </c>
      <c r="D293" t="s">
        <v>12</v>
      </c>
      <c r="E293" t="s">
        <v>44</v>
      </c>
      <c r="F293" t="s">
        <v>17</v>
      </c>
      <c r="G293">
        <v>469.79</v>
      </c>
      <c r="H293">
        <v>575400.30000000005</v>
      </c>
      <c r="I293">
        <v>9</v>
      </c>
      <c r="J293" s="1">
        <v>44158</v>
      </c>
      <c r="K293">
        <v>1901.59</v>
      </c>
      <c r="L293">
        <f t="shared" si="8"/>
        <v>-1431.8</v>
      </c>
      <c r="P293" t="s">
        <v>561</v>
      </c>
      <c r="Q293">
        <f t="shared" si="9"/>
        <v>0.95223945663664966</v>
      </c>
    </row>
    <row r="294" spans="1:17" x14ac:dyDescent="0.35">
      <c r="A294" t="s">
        <v>599</v>
      </c>
      <c r="B294" t="s">
        <v>600</v>
      </c>
      <c r="C294">
        <v>60</v>
      </c>
      <c r="D294" t="s">
        <v>16</v>
      </c>
      <c r="E294" t="s">
        <v>25</v>
      </c>
      <c r="F294" t="s">
        <v>4</v>
      </c>
      <c r="G294">
        <v>1937.54</v>
      </c>
      <c r="H294">
        <v>729788.79</v>
      </c>
      <c r="I294">
        <v>23</v>
      </c>
      <c r="J294" s="1">
        <v>42533</v>
      </c>
      <c r="K294">
        <v>568.25</v>
      </c>
      <c r="L294">
        <f t="shared" si="8"/>
        <v>1369.29</v>
      </c>
      <c r="P294" t="s">
        <v>563</v>
      </c>
      <c r="Q294">
        <f t="shared" si="9"/>
        <v>0.31499319659894565</v>
      </c>
    </row>
    <row r="295" spans="1:17" x14ac:dyDescent="0.35">
      <c r="A295" t="s">
        <v>601</v>
      </c>
      <c r="B295" t="s">
        <v>602</v>
      </c>
      <c r="C295">
        <v>28</v>
      </c>
      <c r="D295" t="s">
        <v>12</v>
      </c>
      <c r="E295" t="s">
        <v>9</v>
      </c>
      <c r="F295" t="s">
        <v>4</v>
      </c>
      <c r="G295">
        <v>1655.73</v>
      </c>
      <c r="H295">
        <v>850067.03</v>
      </c>
      <c r="I295">
        <v>10</v>
      </c>
      <c r="J295" s="1">
        <v>42118</v>
      </c>
      <c r="K295">
        <v>1828.04</v>
      </c>
      <c r="L295">
        <f t="shared" si="8"/>
        <v>-172.30999999999995</v>
      </c>
      <c r="P295" t="s">
        <v>565</v>
      </c>
      <c r="Q295">
        <f t="shared" si="9"/>
        <v>0.71253339699224727</v>
      </c>
    </row>
    <row r="296" spans="1:17" x14ac:dyDescent="0.35">
      <c r="A296" t="s">
        <v>603</v>
      </c>
      <c r="B296" t="s">
        <v>604</v>
      </c>
      <c r="C296">
        <v>30</v>
      </c>
      <c r="D296" t="s">
        <v>12</v>
      </c>
      <c r="E296" t="s">
        <v>44</v>
      </c>
      <c r="F296" t="s">
        <v>17</v>
      </c>
      <c r="G296">
        <v>388.18</v>
      </c>
      <c r="H296">
        <v>835388.98</v>
      </c>
      <c r="I296">
        <v>26</v>
      </c>
      <c r="J296" s="1">
        <v>42390</v>
      </c>
      <c r="K296">
        <v>193.33</v>
      </c>
      <c r="L296">
        <f t="shared" si="8"/>
        <v>194.85</v>
      </c>
      <c r="P296" t="s">
        <v>567</v>
      </c>
      <c r="Q296">
        <f t="shared" si="9"/>
        <v>7.1363751062553701E-2</v>
      </c>
    </row>
    <row r="297" spans="1:17" x14ac:dyDescent="0.35">
      <c r="A297" t="s">
        <v>605</v>
      </c>
      <c r="B297" t="s">
        <v>606</v>
      </c>
      <c r="C297">
        <v>79</v>
      </c>
      <c r="D297" t="s">
        <v>16</v>
      </c>
      <c r="E297" t="s">
        <v>25</v>
      </c>
      <c r="F297" t="s">
        <v>17</v>
      </c>
      <c r="G297">
        <v>250.19</v>
      </c>
      <c r="H297">
        <v>117930.8</v>
      </c>
      <c r="I297">
        <v>10</v>
      </c>
      <c r="J297" s="1">
        <v>43057</v>
      </c>
      <c r="K297">
        <v>1181.92</v>
      </c>
      <c r="L297">
        <f t="shared" si="8"/>
        <v>-931.73</v>
      </c>
      <c r="P297" t="s">
        <v>569</v>
      </c>
      <c r="Q297">
        <f t="shared" si="9"/>
        <v>0.71502050808389228</v>
      </c>
    </row>
    <row r="298" spans="1:17" x14ac:dyDescent="0.35">
      <c r="A298" t="s">
        <v>607</v>
      </c>
      <c r="B298" t="s">
        <v>608</v>
      </c>
      <c r="C298">
        <v>62</v>
      </c>
      <c r="D298" t="s">
        <v>12</v>
      </c>
      <c r="E298" t="s">
        <v>25</v>
      </c>
      <c r="F298" t="s">
        <v>4</v>
      </c>
      <c r="G298">
        <v>1130.52</v>
      </c>
      <c r="H298">
        <v>509487.03</v>
      </c>
      <c r="I298">
        <v>5</v>
      </c>
      <c r="J298" s="1">
        <v>44117</v>
      </c>
      <c r="K298">
        <v>111.15</v>
      </c>
      <c r="L298">
        <f t="shared" si="8"/>
        <v>1019.37</v>
      </c>
      <c r="P298" t="s">
        <v>571</v>
      </c>
      <c r="Q298">
        <f t="shared" si="9"/>
        <v>0.81770438665635381</v>
      </c>
    </row>
    <row r="299" spans="1:17" x14ac:dyDescent="0.35">
      <c r="A299" t="s">
        <v>609</v>
      </c>
      <c r="B299" t="s">
        <v>610</v>
      </c>
      <c r="C299">
        <v>79</v>
      </c>
      <c r="D299" t="s">
        <v>16</v>
      </c>
      <c r="E299" t="s">
        <v>20</v>
      </c>
      <c r="F299" t="s">
        <v>17</v>
      </c>
      <c r="G299">
        <v>1982.82</v>
      </c>
      <c r="H299">
        <v>220943.55</v>
      </c>
      <c r="I299">
        <v>22</v>
      </c>
      <c r="J299" s="1">
        <v>44853</v>
      </c>
      <c r="K299">
        <v>0</v>
      </c>
      <c r="L299">
        <f t="shared" si="8"/>
        <v>1982.82</v>
      </c>
      <c r="P299" t="s">
        <v>573</v>
      </c>
      <c r="Q299">
        <f t="shared" si="9"/>
        <v>0.30917820973017918</v>
      </c>
    </row>
    <row r="300" spans="1:17" x14ac:dyDescent="0.35">
      <c r="A300" t="s">
        <v>611</v>
      </c>
      <c r="B300" t="s">
        <v>612</v>
      </c>
      <c r="C300">
        <v>30</v>
      </c>
      <c r="D300" t="s">
        <v>12</v>
      </c>
      <c r="E300" t="s">
        <v>20</v>
      </c>
      <c r="F300" t="s">
        <v>17</v>
      </c>
      <c r="G300">
        <v>213.09</v>
      </c>
      <c r="H300">
        <v>65074.04</v>
      </c>
      <c r="I300">
        <v>21</v>
      </c>
      <c r="J300" s="1">
        <v>44090</v>
      </c>
      <c r="K300">
        <v>0</v>
      </c>
      <c r="L300">
        <f t="shared" si="8"/>
        <v>213.09</v>
      </c>
      <c r="P300" t="s">
        <v>575</v>
      </c>
      <c r="Q300">
        <f t="shared" si="9"/>
        <v>0.93113146208433806</v>
      </c>
    </row>
    <row r="301" spans="1:17" x14ac:dyDescent="0.35">
      <c r="A301" t="s">
        <v>613</v>
      </c>
      <c r="B301" t="s">
        <v>614</v>
      </c>
      <c r="C301">
        <v>75</v>
      </c>
      <c r="D301" t="s">
        <v>16</v>
      </c>
      <c r="E301" t="s">
        <v>13</v>
      </c>
      <c r="F301" t="s">
        <v>4</v>
      </c>
      <c r="G301">
        <v>1466.2</v>
      </c>
      <c r="H301">
        <v>352243.6</v>
      </c>
      <c r="I301">
        <v>26</v>
      </c>
      <c r="J301" s="1">
        <v>44188</v>
      </c>
      <c r="K301">
        <v>1182.33</v>
      </c>
      <c r="L301">
        <f t="shared" si="8"/>
        <v>283.87000000000012</v>
      </c>
      <c r="P301" t="s">
        <v>577</v>
      </c>
      <c r="Q301">
        <f t="shared" si="9"/>
        <v>0.95390724960619278</v>
      </c>
    </row>
    <row r="302" spans="1:17" x14ac:dyDescent="0.35">
      <c r="A302" t="s">
        <v>615</v>
      </c>
      <c r="B302" t="s">
        <v>616</v>
      </c>
      <c r="C302">
        <v>26</v>
      </c>
      <c r="D302" t="s">
        <v>16</v>
      </c>
      <c r="E302" t="s">
        <v>20</v>
      </c>
      <c r="F302" t="s">
        <v>4</v>
      </c>
      <c r="G302">
        <v>1829.62</v>
      </c>
      <c r="H302">
        <v>672458.75</v>
      </c>
      <c r="I302">
        <v>24</v>
      </c>
      <c r="J302" s="1">
        <v>45571</v>
      </c>
      <c r="K302">
        <v>0</v>
      </c>
      <c r="L302">
        <f t="shared" si="8"/>
        <v>1829.62</v>
      </c>
      <c r="P302" t="s">
        <v>579</v>
      </c>
      <c r="Q302">
        <f t="shared" si="9"/>
        <v>0.77185865641583118</v>
      </c>
    </row>
    <row r="303" spans="1:17" x14ac:dyDescent="0.35">
      <c r="A303" t="s">
        <v>617</v>
      </c>
      <c r="B303" t="s">
        <v>618</v>
      </c>
      <c r="C303">
        <v>67</v>
      </c>
      <c r="D303" t="s">
        <v>12</v>
      </c>
      <c r="E303" t="s">
        <v>9</v>
      </c>
      <c r="F303" t="s">
        <v>17</v>
      </c>
      <c r="G303">
        <v>1442.3</v>
      </c>
      <c r="H303">
        <v>572370.01</v>
      </c>
      <c r="I303">
        <v>20</v>
      </c>
      <c r="J303" s="1">
        <v>42364</v>
      </c>
      <c r="K303">
        <v>1395.7</v>
      </c>
      <c r="L303">
        <f t="shared" si="8"/>
        <v>46.599999999999909</v>
      </c>
      <c r="P303" t="s">
        <v>581</v>
      </c>
      <c r="Q303">
        <f t="shared" si="9"/>
        <v>0.10829307621134107</v>
      </c>
    </row>
    <row r="304" spans="1:17" x14ac:dyDescent="0.35">
      <c r="A304" t="s">
        <v>619</v>
      </c>
      <c r="B304" t="s">
        <v>620</v>
      </c>
      <c r="C304">
        <v>23</v>
      </c>
      <c r="D304" t="s">
        <v>16</v>
      </c>
      <c r="E304" t="s">
        <v>20</v>
      </c>
      <c r="F304" t="s">
        <v>17</v>
      </c>
      <c r="G304">
        <v>1634.87</v>
      </c>
      <c r="H304">
        <v>368887.28</v>
      </c>
      <c r="I304">
        <v>22</v>
      </c>
      <c r="J304" s="1">
        <v>44674</v>
      </c>
      <c r="K304">
        <v>0</v>
      </c>
      <c r="L304">
        <f t="shared" si="8"/>
        <v>1634.87</v>
      </c>
      <c r="P304" t="s">
        <v>583</v>
      </c>
      <c r="Q304">
        <f t="shared" si="9"/>
        <v>0.7135517933277975</v>
      </c>
    </row>
    <row r="305" spans="1:17" x14ac:dyDescent="0.35">
      <c r="A305" t="s">
        <v>621</v>
      </c>
      <c r="B305" t="s">
        <v>622</v>
      </c>
      <c r="C305">
        <v>52</v>
      </c>
      <c r="D305" t="s">
        <v>16</v>
      </c>
      <c r="E305" t="s">
        <v>25</v>
      </c>
      <c r="F305" t="s">
        <v>4</v>
      </c>
      <c r="G305">
        <v>748.39</v>
      </c>
      <c r="H305">
        <v>298191.25</v>
      </c>
      <c r="I305">
        <v>15</v>
      </c>
      <c r="J305" s="1">
        <v>43881</v>
      </c>
      <c r="K305">
        <v>444.21</v>
      </c>
      <c r="L305">
        <f t="shared" si="8"/>
        <v>304.18</v>
      </c>
      <c r="P305" t="s">
        <v>585</v>
      </c>
      <c r="Q305">
        <f t="shared" si="9"/>
        <v>0.90346260425103586</v>
      </c>
    </row>
    <row r="306" spans="1:17" x14ac:dyDescent="0.35">
      <c r="A306" t="s">
        <v>623</v>
      </c>
      <c r="B306" t="s">
        <v>624</v>
      </c>
      <c r="C306">
        <v>60</v>
      </c>
      <c r="D306" t="s">
        <v>12</v>
      </c>
      <c r="E306" t="s">
        <v>44</v>
      </c>
      <c r="F306" t="s">
        <v>4</v>
      </c>
      <c r="G306">
        <v>1347.34</v>
      </c>
      <c r="H306">
        <v>457445.61</v>
      </c>
      <c r="I306">
        <v>17</v>
      </c>
      <c r="J306" s="1">
        <v>42805</v>
      </c>
      <c r="K306">
        <v>1271.32</v>
      </c>
      <c r="L306">
        <f t="shared" si="8"/>
        <v>76.019999999999982</v>
      </c>
      <c r="P306" t="s">
        <v>587</v>
      </c>
      <c r="Q306">
        <f t="shared" si="9"/>
        <v>7.9101978619184429E-2</v>
      </c>
    </row>
    <row r="307" spans="1:17" x14ac:dyDescent="0.35">
      <c r="A307" t="s">
        <v>625</v>
      </c>
      <c r="B307" t="s">
        <v>626</v>
      </c>
      <c r="C307">
        <v>69</v>
      </c>
      <c r="D307" t="s">
        <v>16</v>
      </c>
      <c r="E307" t="s">
        <v>20</v>
      </c>
      <c r="F307" t="s">
        <v>17</v>
      </c>
      <c r="G307">
        <v>533.51</v>
      </c>
      <c r="H307">
        <v>52322.01</v>
      </c>
      <c r="I307">
        <v>26</v>
      </c>
      <c r="J307" s="1">
        <v>43936</v>
      </c>
      <c r="K307">
        <v>0</v>
      </c>
      <c r="L307">
        <f t="shared" si="8"/>
        <v>533.51</v>
      </c>
      <c r="P307" t="s">
        <v>589</v>
      </c>
      <c r="Q307">
        <f t="shared" si="9"/>
        <v>0.95532835255102233</v>
      </c>
    </row>
    <row r="308" spans="1:17" x14ac:dyDescent="0.35">
      <c r="A308" t="s">
        <v>627</v>
      </c>
      <c r="B308" t="s">
        <v>628</v>
      </c>
      <c r="C308">
        <v>69</v>
      </c>
      <c r="D308" t="s">
        <v>16</v>
      </c>
      <c r="E308" t="s">
        <v>44</v>
      </c>
      <c r="F308" t="s">
        <v>17</v>
      </c>
      <c r="G308">
        <v>1505.91</v>
      </c>
      <c r="H308">
        <v>504506.75</v>
      </c>
      <c r="I308">
        <v>18</v>
      </c>
      <c r="J308" s="1">
        <v>43072</v>
      </c>
      <c r="K308">
        <v>1013.2</v>
      </c>
      <c r="L308">
        <f t="shared" si="8"/>
        <v>492.71000000000004</v>
      </c>
      <c r="P308" t="s">
        <v>591</v>
      </c>
      <c r="Q308">
        <f t="shared" si="9"/>
        <v>0.20911869030183491</v>
      </c>
    </row>
    <row r="309" spans="1:17" x14ac:dyDescent="0.35">
      <c r="A309" t="s">
        <v>629</v>
      </c>
      <c r="B309" t="s">
        <v>630</v>
      </c>
      <c r="C309">
        <v>39</v>
      </c>
      <c r="D309" t="s">
        <v>16</v>
      </c>
      <c r="E309" t="s">
        <v>25</v>
      </c>
      <c r="F309" t="s">
        <v>4</v>
      </c>
      <c r="G309">
        <v>1828.2</v>
      </c>
      <c r="H309">
        <v>674676.13</v>
      </c>
      <c r="I309">
        <v>18</v>
      </c>
      <c r="J309" s="1">
        <v>44514</v>
      </c>
      <c r="K309">
        <v>2027.42</v>
      </c>
      <c r="L309">
        <f t="shared" si="8"/>
        <v>-199.22000000000003</v>
      </c>
      <c r="P309" t="s">
        <v>593</v>
      </c>
      <c r="Q309">
        <f t="shared" si="9"/>
        <v>0.6117982117694194</v>
      </c>
    </row>
    <row r="310" spans="1:17" x14ac:dyDescent="0.35">
      <c r="A310" t="s">
        <v>631</v>
      </c>
      <c r="B310" t="s">
        <v>632</v>
      </c>
      <c r="C310">
        <v>56</v>
      </c>
      <c r="D310" t="s">
        <v>12</v>
      </c>
      <c r="E310" t="s">
        <v>25</v>
      </c>
      <c r="F310" t="s">
        <v>17</v>
      </c>
      <c r="G310">
        <v>1072.45</v>
      </c>
      <c r="H310">
        <v>845094.85</v>
      </c>
      <c r="I310">
        <v>16</v>
      </c>
      <c r="J310" s="1">
        <v>43957</v>
      </c>
      <c r="K310">
        <v>192.65</v>
      </c>
      <c r="L310">
        <f t="shared" si="8"/>
        <v>879.80000000000007</v>
      </c>
      <c r="P310" t="s">
        <v>595</v>
      </c>
      <c r="Q310">
        <f t="shared" si="9"/>
        <v>0.90229618426080982</v>
      </c>
    </row>
    <row r="311" spans="1:17" x14ac:dyDescent="0.35">
      <c r="A311" t="s">
        <v>633</v>
      </c>
      <c r="B311" t="s">
        <v>634</v>
      </c>
      <c r="C311">
        <v>25</v>
      </c>
      <c r="D311" t="s">
        <v>16</v>
      </c>
      <c r="E311" t="s">
        <v>44</v>
      </c>
      <c r="F311" t="s">
        <v>17</v>
      </c>
      <c r="G311">
        <v>479.57</v>
      </c>
      <c r="H311">
        <v>549344.17000000004</v>
      </c>
      <c r="I311">
        <v>26</v>
      </c>
      <c r="J311" s="1">
        <v>42935</v>
      </c>
      <c r="K311">
        <v>65.42</v>
      </c>
      <c r="L311">
        <f t="shared" si="8"/>
        <v>414.15</v>
      </c>
      <c r="P311" t="s">
        <v>597</v>
      </c>
      <c r="Q311">
        <f t="shared" si="9"/>
        <v>0.10966580874600983</v>
      </c>
    </row>
    <row r="312" spans="1:17" x14ac:dyDescent="0.35">
      <c r="A312" t="s">
        <v>635</v>
      </c>
      <c r="B312" t="s">
        <v>636</v>
      </c>
      <c r="C312">
        <v>45</v>
      </c>
      <c r="D312" t="s">
        <v>16</v>
      </c>
      <c r="E312" t="s">
        <v>25</v>
      </c>
      <c r="F312" t="s">
        <v>4</v>
      </c>
      <c r="G312">
        <v>969.14</v>
      </c>
      <c r="H312">
        <v>878428.47</v>
      </c>
      <c r="I312">
        <v>13</v>
      </c>
      <c r="J312" s="1">
        <v>44673</v>
      </c>
      <c r="K312">
        <v>1478.51</v>
      </c>
      <c r="L312">
        <f t="shared" si="8"/>
        <v>-509.37</v>
      </c>
      <c r="P312" t="s">
        <v>599</v>
      </c>
      <c r="Q312">
        <f t="shared" si="9"/>
        <v>0.94553062942970634</v>
      </c>
    </row>
    <row r="313" spans="1:17" x14ac:dyDescent="0.35">
      <c r="A313" t="s">
        <v>637</v>
      </c>
      <c r="B313" t="s">
        <v>638</v>
      </c>
      <c r="C313">
        <v>65</v>
      </c>
      <c r="D313" t="s">
        <v>12</v>
      </c>
      <c r="E313" t="s">
        <v>13</v>
      </c>
      <c r="F313" t="s">
        <v>4</v>
      </c>
      <c r="G313">
        <v>867.17</v>
      </c>
      <c r="H313">
        <v>495267.73</v>
      </c>
      <c r="I313">
        <v>8</v>
      </c>
      <c r="J313" s="1">
        <v>42550</v>
      </c>
      <c r="K313">
        <v>1387.2</v>
      </c>
      <c r="L313">
        <f t="shared" si="8"/>
        <v>-520.03000000000009</v>
      </c>
      <c r="P313" t="s">
        <v>601</v>
      </c>
      <c r="Q313">
        <f t="shared" si="9"/>
        <v>0.85528438660732331</v>
      </c>
    </row>
    <row r="314" spans="1:17" x14ac:dyDescent="0.35">
      <c r="A314" t="s">
        <v>639</v>
      </c>
      <c r="B314" t="s">
        <v>640</v>
      </c>
      <c r="C314">
        <v>31</v>
      </c>
      <c r="D314" t="s">
        <v>12</v>
      </c>
      <c r="E314" t="s">
        <v>20</v>
      </c>
      <c r="F314" t="s">
        <v>4</v>
      </c>
      <c r="G314">
        <v>1398.7</v>
      </c>
      <c r="H314">
        <v>946685.61</v>
      </c>
      <c r="I314">
        <v>26</v>
      </c>
      <c r="J314" s="1">
        <v>44692</v>
      </c>
      <c r="K314">
        <v>0</v>
      </c>
      <c r="L314">
        <f t="shared" si="8"/>
        <v>1398.7</v>
      </c>
      <c r="P314" t="s">
        <v>603</v>
      </c>
      <c r="Q314">
        <f t="shared" si="9"/>
        <v>8.2914227419652028E-2</v>
      </c>
    </row>
    <row r="315" spans="1:17" x14ac:dyDescent="0.35">
      <c r="A315" t="s">
        <v>641</v>
      </c>
      <c r="B315" t="s">
        <v>642</v>
      </c>
      <c r="C315">
        <v>28</v>
      </c>
      <c r="D315" t="s">
        <v>16</v>
      </c>
      <c r="E315" t="s">
        <v>20</v>
      </c>
      <c r="F315" t="s">
        <v>17</v>
      </c>
      <c r="G315">
        <v>1193.76</v>
      </c>
      <c r="H315">
        <v>817426.59</v>
      </c>
      <c r="I315">
        <v>22</v>
      </c>
      <c r="J315" s="1">
        <v>45147</v>
      </c>
      <c r="K315">
        <v>0</v>
      </c>
      <c r="L315">
        <f t="shared" si="8"/>
        <v>1193.76</v>
      </c>
      <c r="P315" t="s">
        <v>605</v>
      </c>
      <c r="Q315">
        <f t="shared" si="9"/>
        <v>4.9275878781658171E-2</v>
      </c>
    </row>
    <row r="316" spans="1:17" x14ac:dyDescent="0.35">
      <c r="A316" t="s">
        <v>643</v>
      </c>
      <c r="B316" t="s">
        <v>644</v>
      </c>
      <c r="C316">
        <v>58</v>
      </c>
      <c r="D316" t="s">
        <v>12</v>
      </c>
      <c r="E316" t="s">
        <v>9</v>
      </c>
      <c r="F316" t="s">
        <v>17</v>
      </c>
      <c r="G316">
        <v>1131.5899999999999</v>
      </c>
      <c r="H316">
        <v>109203.38</v>
      </c>
      <c r="I316">
        <v>21</v>
      </c>
      <c r="J316" s="1">
        <v>44040</v>
      </c>
      <c r="K316">
        <v>850.49</v>
      </c>
      <c r="L316">
        <f t="shared" si="8"/>
        <v>281.09999999999991</v>
      </c>
      <c r="P316" t="s">
        <v>607</v>
      </c>
      <c r="Q316">
        <f t="shared" si="9"/>
        <v>0.51844068532709997</v>
      </c>
    </row>
    <row r="317" spans="1:17" x14ac:dyDescent="0.35">
      <c r="A317" t="s">
        <v>645</v>
      </c>
      <c r="B317" t="s">
        <v>646</v>
      </c>
      <c r="C317">
        <v>38</v>
      </c>
      <c r="D317" t="s">
        <v>16</v>
      </c>
      <c r="E317" t="s">
        <v>13</v>
      </c>
      <c r="F317" t="s">
        <v>4</v>
      </c>
      <c r="G317">
        <v>1815.89</v>
      </c>
      <c r="H317">
        <v>252209.73</v>
      </c>
      <c r="I317">
        <v>24</v>
      </c>
      <c r="J317" s="1">
        <v>43236</v>
      </c>
      <c r="K317">
        <v>297.23</v>
      </c>
      <c r="L317">
        <f t="shared" si="8"/>
        <v>1518.66</v>
      </c>
      <c r="P317" t="s">
        <v>609</v>
      </c>
      <c r="Q317">
        <f t="shared" si="9"/>
        <v>0.9545172536340204</v>
      </c>
    </row>
    <row r="318" spans="1:17" x14ac:dyDescent="0.35">
      <c r="A318" t="s">
        <v>647</v>
      </c>
      <c r="B318" t="s">
        <v>648</v>
      </c>
      <c r="C318">
        <v>33</v>
      </c>
      <c r="D318" t="s">
        <v>16</v>
      </c>
      <c r="E318" t="s">
        <v>9</v>
      </c>
      <c r="F318" t="s">
        <v>17</v>
      </c>
      <c r="G318">
        <v>826.76</v>
      </c>
      <c r="H318">
        <v>640939.02</v>
      </c>
      <c r="I318">
        <v>19</v>
      </c>
      <c r="J318" s="1">
        <v>43761</v>
      </c>
      <c r="K318">
        <v>123.67</v>
      </c>
      <c r="L318">
        <f t="shared" si="8"/>
        <v>703.09</v>
      </c>
      <c r="P318" t="s">
        <v>611</v>
      </c>
      <c r="Q318">
        <f t="shared" si="9"/>
        <v>4.2400746076621872E-2</v>
      </c>
    </row>
    <row r="319" spans="1:17" x14ac:dyDescent="0.35">
      <c r="A319" t="s">
        <v>649</v>
      </c>
      <c r="B319" t="s">
        <v>650</v>
      </c>
      <c r="C319">
        <v>76</v>
      </c>
      <c r="D319" t="s">
        <v>12</v>
      </c>
      <c r="E319" t="s">
        <v>13</v>
      </c>
      <c r="F319" t="s">
        <v>4</v>
      </c>
      <c r="G319">
        <v>1494</v>
      </c>
      <c r="H319">
        <v>310589.25</v>
      </c>
      <c r="I319">
        <v>18</v>
      </c>
      <c r="J319" s="1">
        <v>43831</v>
      </c>
      <c r="K319">
        <v>178.74</v>
      </c>
      <c r="L319">
        <f t="shared" si="8"/>
        <v>1315.26</v>
      </c>
      <c r="P319" t="s">
        <v>613</v>
      </c>
      <c r="Q319">
        <f t="shared" si="9"/>
        <v>0.75608580604718412</v>
      </c>
    </row>
    <row r="320" spans="1:17" x14ac:dyDescent="0.35">
      <c r="A320" t="s">
        <v>651</v>
      </c>
      <c r="B320" t="s">
        <v>652</v>
      </c>
      <c r="C320">
        <v>48</v>
      </c>
      <c r="D320" t="s">
        <v>16</v>
      </c>
      <c r="E320" t="s">
        <v>9</v>
      </c>
      <c r="F320" t="s">
        <v>4</v>
      </c>
      <c r="G320">
        <v>746.97</v>
      </c>
      <c r="H320">
        <v>800517.72</v>
      </c>
      <c r="I320">
        <v>21</v>
      </c>
      <c r="J320" s="1">
        <v>44799</v>
      </c>
      <c r="K320">
        <v>2344.7399999999998</v>
      </c>
      <c r="L320">
        <f t="shared" si="8"/>
        <v>-1597.7699999999998</v>
      </c>
      <c r="P320" t="s">
        <v>615</v>
      </c>
      <c r="Q320">
        <f t="shared" si="9"/>
        <v>0.91846250514964578</v>
      </c>
    </row>
    <row r="321" spans="1:17" x14ac:dyDescent="0.35">
      <c r="A321" t="s">
        <v>653</v>
      </c>
      <c r="B321" t="s">
        <v>654</v>
      </c>
      <c r="C321">
        <v>76</v>
      </c>
      <c r="D321" t="s">
        <v>12</v>
      </c>
      <c r="E321" t="s">
        <v>20</v>
      </c>
      <c r="F321" t="s">
        <v>17</v>
      </c>
      <c r="G321">
        <v>1199.28</v>
      </c>
      <c r="H321">
        <v>602015.94999999995</v>
      </c>
      <c r="I321">
        <v>6</v>
      </c>
      <c r="J321" s="1">
        <v>42310</v>
      </c>
      <c r="K321">
        <v>0</v>
      </c>
      <c r="L321">
        <f t="shared" si="8"/>
        <v>1199.28</v>
      </c>
      <c r="P321" t="s">
        <v>617</v>
      </c>
      <c r="Q321">
        <f t="shared" si="9"/>
        <v>0.74139880163176097</v>
      </c>
    </row>
    <row r="322" spans="1:17" x14ac:dyDescent="0.35">
      <c r="A322" t="s">
        <v>655</v>
      </c>
      <c r="B322" t="s">
        <v>656</v>
      </c>
      <c r="C322">
        <v>55</v>
      </c>
      <c r="D322" t="s">
        <v>12</v>
      </c>
      <c r="E322" t="s">
        <v>44</v>
      </c>
      <c r="F322" t="s">
        <v>4</v>
      </c>
      <c r="G322">
        <v>445.43</v>
      </c>
      <c r="H322">
        <v>950140.6</v>
      </c>
      <c r="I322">
        <v>11</v>
      </c>
      <c r="J322" s="1">
        <v>42944</v>
      </c>
      <c r="K322">
        <v>709.44</v>
      </c>
      <c r="L322">
        <f t="shared" si="8"/>
        <v>-264.01000000000005</v>
      </c>
      <c r="P322" t="s">
        <v>619</v>
      </c>
      <c r="Q322">
        <f t="shared" si="9"/>
        <v>0.84592966968853245</v>
      </c>
    </row>
    <row r="323" spans="1:17" x14ac:dyDescent="0.35">
      <c r="A323" t="s">
        <v>657</v>
      </c>
      <c r="B323" t="s">
        <v>658</v>
      </c>
      <c r="C323">
        <v>53</v>
      </c>
      <c r="D323" t="s">
        <v>16</v>
      </c>
      <c r="E323" t="s">
        <v>25</v>
      </c>
      <c r="F323" t="s">
        <v>4</v>
      </c>
      <c r="G323">
        <v>731.24</v>
      </c>
      <c r="H323">
        <v>725754.2</v>
      </c>
      <c r="I323">
        <v>7</v>
      </c>
      <c r="J323" s="1">
        <v>42795</v>
      </c>
      <c r="K323">
        <v>1335.58</v>
      </c>
      <c r="L323">
        <f t="shared" ref="L323:L386" si="10">G323-K323</f>
        <v>-604.33999999999992</v>
      </c>
      <c r="P323" t="s">
        <v>621</v>
      </c>
      <c r="Q323">
        <f t="shared" si="9"/>
        <v>0.24481792837519772</v>
      </c>
    </row>
    <row r="324" spans="1:17" x14ac:dyDescent="0.35">
      <c r="A324" t="s">
        <v>659</v>
      </c>
      <c r="B324" t="s">
        <v>660</v>
      </c>
      <c r="C324">
        <v>46</v>
      </c>
      <c r="D324" t="s">
        <v>12</v>
      </c>
      <c r="E324" t="s">
        <v>9</v>
      </c>
      <c r="F324" t="s">
        <v>4</v>
      </c>
      <c r="G324">
        <v>1702.81</v>
      </c>
      <c r="H324">
        <v>152582.56</v>
      </c>
      <c r="I324">
        <v>10</v>
      </c>
      <c r="J324" s="1">
        <v>42702</v>
      </c>
      <c r="K324">
        <v>827.01</v>
      </c>
      <c r="L324">
        <f t="shared" si="10"/>
        <v>875.8</v>
      </c>
      <c r="P324" t="s">
        <v>623</v>
      </c>
      <c r="Q324">
        <f t="shared" si="9"/>
        <v>0.67885022762551006</v>
      </c>
    </row>
    <row r="325" spans="1:17" x14ac:dyDescent="0.35">
      <c r="A325" t="s">
        <v>661</v>
      </c>
      <c r="B325" t="s">
        <v>662</v>
      </c>
      <c r="C325">
        <v>38</v>
      </c>
      <c r="D325" t="s">
        <v>16</v>
      </c>
      <c r="E325" t="s">
        <v>44</v>
      </c>
      <c r="F325" t="s">
        <v>4</v>
      </c>
      <c r="G325">
        <v>854.66</v>
      </c>
      <c r="H325">
        <v>484802.18</v>
      </c>
      <c r="I325">
        <v>19</v>
      </c>
      <c r="J325" s="1">
        <v>45664</v>
      </c>
      <c r="K325">
        <v>466.92</v>
      </c>
      <c r="L325">
        <f t="shared" si="10"/>
        <v>387.73999999999995</v>
      </c>
      <c r="P325" t="s">
        <v>625</v>
      </c>
      <c r="Q325">
        <f t="shared" si="9"/>
        <v>0.13449499311185997</v>
      </c>
    </row>
    <row r="326" spans="1:17" x14ac:dyDescent="0.35">
      <c r="A326" t="s">
        <v>663</v>
      </c>
      <c r="B326" t="s">
        <v>664</v>
      </c>
      <c r="C326">
        <v>69</v>
      </c>
      <c r="D326" t="s">
        <v>12</v>
      </c>
      <c r="E326" t="s">
        <v>13</v>
      </c>
      <c r="F326" t="s">
        <v>17</v>
      </c>
      <c r="G326">
        <v>872.86</v>
      </c>
      <c r="H326">
        <v>782556.88</v>
      </c>
      <c r="I326">
        <v>16</v>
      </c>
      <c r="J326" s="1">
        <v>44667</v>
      </c>
      <c r="K326">
        <v>454.79</v>
      </c>
      <c r="L326">
        <f t="shared" si="10"/>
        <v>418.07</v>
      </c>
      <c r="P326" t="s">
        <v>627</v>
      </c>
      <c r="Q326">
        <f t="shared" si="9"/>
        <v>0.77945903384297432</v>
      </c>
    </row>
    <row r="327" spans="1:17" x14ac:dyDescent="0.35">
      <c r="A327" t="s">
        <v>665</v>
      </c>
      <c r="B327" t="s">
        <v>336</v>
      </c>
      <c r="C327">
        <v>39</v>
      </c>
      <c r="D327" t="s">
        <v>12</v>
      </c>
      <c r="E327" t="s">
        <v>44</v>
      </c>
      <c r="F327" t="s">
        <v>17</v>
      </c>
      <c r="G327">
        <v>1874.42</v>
      </c>
      <c r="H327">
        <v>44847.37</v>
      </c>
      <c r="I327">
        <v>13</v>
      </c>
      <c r="J327" s="1">
        <v>43297</v>
      </c>
      <c r="K327">
        <v>359.5</v>
      </c>
      <c r="L327">
        <f t="shared" si="10"/>
        <v>1514.92</v>
      </c>
      <c r="P327" t="s">
        <v>629</v>
      </c>
      <c r="Q327">
        <f t="shared" si="9"/>
        <v>0.91804859630658953</v>
      </c>
    </row>
    <row r="328" spans="1:17" x14ac:dyDescent="0.35">
      <c r="A328" t="s">
        <v>666</v>
      </c>
      <c r="B328" t="s">
        <v>667</v>
      </c>
      <c r="C328">
        <v>27</v>
      </c>
      <c r="D328" t="s">
        <v>12</v>
      </c>
      <c r="E328" t="s">
        <v>44</v>
      </c>
      <c r="F328" t="s">
        <v>4</v>
      </c>
      <c r="G328">
        <v>1804.16</v>
      </c>
      <c r="H328">
        <v>316459.2</v>
      </c>
      <c r="I328">
        <v>7</v>
      </c>
      <c r="J328" s="1">
        <v>45467</v>
      </c>
      <c r="K328">
        <v>2643.85</v>
      </c>
      <c r="L328">
        <f t="shared" si="10"/>
        <v>-839.68999999999983</v>
      </c>
      <c r="P328" t="s">
        <v>631</v>
      </c>
      <c r="Q328">
        <f t="shared" si="9"/>
        <v>0.47377785229462299</v>
      </c>
    </row>
    <row r="329" spans="1:17" x14ac:dyDescent="0.35">
      <c r="A329" t="s">
        <v>668</v>
      </c>
      <c r="B329" t="s">
        <v>669</v>
      </c>
      <c r="C329">
        <v>47</v>
      </c>
      <c r="D329" t="s">
        <v>16</v>
      </c>
      <c r="E329" t="s">
        <v>13</v>
      </c>
      <c r="F329" t="s">
        <v>4</v>
      </c>
      <c r="G329">
        <v>520.75</v>
      </c>
      <c r="H329">
        <v>911716.64</v>
      </c>
      <c r="I329">
        <v>6</v>
      </c>
      <c r="J329" s="1">
        <v>43851</v>
      </c>
      <c r="K329">
        <v>1254.2</v>
      </c>
      <c r="L329">
        <f t="shared" si="10"/>
        <v>-733.45</v>
      </c>
      <c r="P329" t="s">
        <v>633</v>
      </c>
      <c r="Q329">
        <f t="shared" si="9"/>
        <v>0.11324659356405743</v>
      </c>
    </row>
    <row r="330" spans="1:17" x14ac:dyDescent="0.35">
      <c r="A330" t="s">
        <v>670</v>
      </c>
      <c r="B330" t="s">
        <v>671</v>
      </c>
      <c r="C330">
        <v>71</v>
      </c>
      <c r="D330" t="s">
        <v>12</v>
      </c>
      <c r="E330" t="s">
        <v>20</v>
      </c>
      <c r="F330" t="s">
        <v>17</v>
      </c>
      <c r="G330">
        <v>494.74</v>
      </c>
      <c r="H330">
        <v>487916.04</v>
      </c>
      <c r="I330">
        <v>27</v>
      </c>
      <c r="J330" s="1">
        <v>45476</v>
      </c>
      <c r="K330">
        <v>0</v>
      </c>
      <c r="L330">
        <f t="shared" si="10"/>
        <v>494.74</v>
      </c>
      <c r="P330" t="s">
        <v>635</v>
      </c>
      <c r="Q330">
        <f t="shared" si="9"/>
        <v>0.39548104188034849</v>
      </c>
    </row>
    <row r="331" spans="1:17" x14ac:dyDescent="0.35">
      <c r="A331" t="s">
        <v>672</v>
      </c>
      <c r="B331" t="s">
        <v>673</v>
      </c>
      <c r="C331">
        <v>53</v>
      </c>
      <c r="D331" t="s">
        <v>12</v>
      </c>
      <c r="E331" t="s">
        <v>13</v>
      </c>
      <c r="F331" t="s">
        <v>4</v>
      </c>
      <c r="G331">
        <v>1638.27</v>
      </c>
      <c r="H331">
        <v>514836.05</v>
      </c>
      <c r="I331">
        <v>10</v>
      </c>
      <c r="J331" s="1">
        <v>43326</v>
      </c>
      <c r="K331">
        <v>1437.56</v>
      </c>
      <c r="L331">
        <f t="shared" si="10"/>
        <v>200.71000000000004</v>
      </c>
      <c r="P331" t="s">
        <v>637</v>
      </c>
      <c r="Q331">
        <f t="shared" si="9"/>
        <v>0.32212615703942638</v>
      </c>
    </row>
    <row r="332" spans="1:17" x14ac:dyDescent="0.35">
      <c r="A332" t="s">
        <v>674</v>
      </c>
      <c r="B332" t="s">
        <v>675</v>
      </c>
      <c r="C332">
        <v>44</v>
      </c>
      <c r="D332" t="s">
        <v>16</v>
      </c>
      <c r="E332" t="s">
        <v>9</v>
      </c>
      <c r="F332" t="s">
        <v>17</v>
      </c>
      <c r="G332">
        <v>635.24</v>
      </c>
      <c r="H332">
        <v>287973.94</v>
      </c>
      <c r="I332">
        <v>29</v>
      </c>
      <c r="J332" s="1">
        <v>44931</v>
      </c>
      <c r="K332">
        <v>246.45</v>
      </c>
      <c r="L332">
        <f t="shared" si="10"/>
        <v>388.79</v>
      </c>
      <c r="P332" t="s">
        <v>639</v>
      </c>
      <c r="Q332">
        <f t="shared" si="9"/>
        <v>0.71347301091801141</v>
      </c>
    </row>
    <row r="333" spans="1:17" x14ac:dyDescent="0.35">
      <c r="A333" t="s">
        <v>676</v>
      </c>
      <c r="B333" t="s">
        <v>677</v>
      </c>
      <c r="C333">
        <v>62</v>
      </c>
      <c r="D333" t="s">
        <v>12</v>
      </c>
      <c r="E333" t="s">
        <v>13</v>
      </c>
      <c r="F333" t="s">
        <v>4</v>
      </c>
      <c r="G333">
        <v>1943.73</v>
      </c>
      <c r="H333">
        <v>648100.80000000005</v>
      </c>
      <c r="I333">
        <v>12</v>
      </c>
      <c r="J333" s="1">
        <v>43118</v>
      </c>
      <c r="K333">
        <v>1346.8</v>
      </c>
      <c r="L333">
        <f t="shared" si="10"/>
        <v>596.93000000000006</v>
      </c>
      <c r="P333" t="s">
        <v>641</v>
      </c>
      <c r="Q333">
        <f t="shared" si="9"/>
        <v>0.56679896202054902</v>
      </c>
    </row>
    <row r="334" spans="1:17" x14ac:dyDescent="0.35">
      <c r="A334" t="s">
        <v>678</v>
      </c>
      <c r="B334" t="s">
        <v>679</v>
      </c>
      <c r="C334">
        <v>18</v>
      </c>
      <c r="D334" t="s">
        <v>16</v>
      </c>
      <c r="E334" t="s">
        <v>9</v>
      </c>
      <c r="F334" t="s">
        <v>4</v>
      </c>
      <c r="G334">
        <v>1385.39</v>
      </c>
      <c r="H334">
        <v>953733.8</v>
      </c>
      <c r="I334">
        <v>10</v>
      </c>
      <c r="J334" s="1">
        <v>45748</v>
      </c>
      <c r="K334">
        <v>2424.86</v>
      </c>
      <c r="L334">
        <f t="shared" si="10"/>
        <v>-1039.47</v>
      </c>
      <c r="P334" t="s">
        <v>643</v>
      </c>
      <c r="Q334">
        <f t="shared" si="9"/>
        <v>0.51926319421073364</v>
      </c>
    </row>
    <row r="335" spans="1:17" x14ac:dyDescent="0.35">
      <c r="A335" t="s">
        <v>680</v>
      </c>
      <c r="B335" t="s">
        <v>681</v>
      </c>
      <c r="C335">
        <v>39</v>
      </c>
      <c r="D335" t="s">
        <v>16</v>
      </c>
      <c r="E335" t="s">
        <v>13</v>
      </c>
      <c r="F335" t="s">
        <v>17</v>
      </c>
      <c r="G335">
        <v>1794.06</v>
      </c>
      <c r="H335">
        <v>576930.39</v>
      </c>
      <c r="I335">
        <v>9</v>
      </c>
      <c r="J335" s="1">
        <v>42683</v>
      </c>
      <c r="K335">
        <v>2242.4499999999998</v>
      </c>
      <c r="L335">
        <f t="shared" si="10"/>
        <v>-448.38999999999987</v>
      </c>
      <c r="P335" t="s">
        <v>645</v>
      </c>
      <c r="Q335">
        <f t="shared" si="9"/>
        <v>0.91439383238016436</v>
      </c>
    </row>
    <row r="336" spans="1:17" x14ac:dyDescent="0.35">
      <c r="A336" t="s">
        <v>682</v>
      </c>
      <c r="B336" t="s">
        <v>683</v>
      </c>
      <c r="C336">
        <v>35</v>
      </c>
      <c r="D336" t="s">
        <v>12</v>
      </c>
      <c r="E336" t="s">
        <v>13</v>
      </c>
      <c r="F336" t="s">
        <v>4</v>
      </c>
      <c r="G336">
        <v>359.07</v>
      </c>
      <c r="H336">
        <v>117991.79</v>
      </c>
      <c r="I336">
        <v>10</v>
      </c>
      <c r="J336" s="1">
        <v>44281</v>
      </c>
      <c r="K336">
        <v>851.12</v>
      </c>
      <c r="L336">
        <f t="shared" si="10"/>
        <v>-492.05</v>
      </c>
      <c r="P336" t="s">
        <v>647</v>
      </c>
      <c r="Q336">
        <f t="shared" si="9"/>
        <v>0.29469768237905547</v>
      </c>
    </row>
    <row r="337" spans="1:17" x14ac:dyDescent="0.35">
      <c r="A337" t="s">
        <v>684</v>
      </c>
      <c r="B337" t="s">
        <v>685</v>
      </c>
      <c r="C337">
        <v>64</v>
      </c>
      <c r="D337" t="s">
        <v>16</v>
      </c>
      <c r="E337" t="s">
        <v>13</v>
      </c>
      <c r="F337" t="s">
        <v>4</v>
      </c>
      <c r="G337">
        <v>741.31</v>
      </c>
      <c r="H337">
        <v>29431.13</v>
      </c>
      <c r="I337">
        <v>29</v>
      </c>
      <c r="J337" s="1">
        <v>43180</v>
      </c>
      <c r="K337">
        <v>406.68</v>
      </c>
      <c r="L337">
        <f t="shared" si="10"/>
        <v>334.62999999999994</v>
      </c>
      <c r="P337" t="s">
        <v>649</v>
      </c>
      <c r="Q337">
        <f t="shared" si="9"/>
        <v>0.77258684766419072</v>
      </c>
    </row>
    <row r="338" spans="1:17" x14ac:dyDescent="0.35">
      <c r="A338" t="s">
        <v>686</v>
      </c>
      <c r="B338" t="s">
        <v>687</v>
      </c>
      <c r="C338">
        <v>71</v>
      </c>
      <c r="D338" t="s">
        <v>16</v>
      </c>
      <c r="E338" t="s">
        <v>13</v>
      </c>
      <c r="F338" t="s">
        <v>4</v>
      </c>
      <c r="G338">
        <v>1466.68</v>
      </c>
      <c r="H338">
        <v>752287.9</v>
      </c>
      <c r="I338">
        <v>15</v>
      </c>
      <c r="J338" s="1">
        <v>44988</v>
      </c>
      <c r="K338">
        <v>2277.29</v>
      </c>
      <c r="L338">
        <f t="shared" si="10"/>
        <v>-810.6099999999999</v>
      </c>
      <c r="P338" t="s">
        <v>651</v>
      </c>
      <c r="Q338">
        <f t="shared" si="9"/>
        <v>0.24395798675908537</v>
      </c>
    </row>
    <row r="339" spans="1:17" x14ac:dyDescent="0.35">
      <c r="A339" t="s">
        <v>688</v>
      </c>
      <c r="B339" t="s">
        <v>689</v>
      </c>
      <c r="C339">
        <v>51</v>
      </c>
      <c r="D339" t="s">
        <v>16</v>
      </c>
      <c r="E339" t="s">
        <v>44</v>
      </c>
      <c r="F339" t="s">
        <v>17</v>
      </c>
      <c r="G339">
        <v>415.89</v>
      </c>
      <c r="H339">
        <v>394064.08</v>
      </c>
      <c r="I339">
        <v>22</v>
      </c>
      <c r="J339" s="1">
        <v>45225</v>
      </c>
      <c r="K339">
        <v>587.54999999999995</v>
      </c>
      <c r="L339">
        <f t="shared" si="10"/>
        <v>-171.65999999999997</v>
      </c>
      <c r="P339" t="s">
        <v>653</v>
      </c>
      <c r="Q339">
        <f t="shared" si="9"/>
        <v>0.57098341335404068</v>
      </c>
    </row>
    <row r="340" spans="1:17" x14ac:dyDescent="0.35">
      <c r="A340" t="s">
        <v>690</v>
      </c>
      <c r="B340" t="s">
        <v>691</v>
      </c>
      <c r="C340">
        <v>72</v>
      </c>
      <c r="D340" t="s">
        <v>12</v>
      </c>
      <c r="E340" t="s">
        <v>44</v>
      </c>
      <c r="F340" t="s">
        <v>4</v>
      </c>
      <c r="G340">
        <v>1266.56</v>
      </c>
      <c r="H340">
        <v>912336.14</v>
      </c>
      <c r="I340">
        <v>12</v>
      </c>
      <c r="J340" s="1">
        <v>44284</v>
      </c>
      <c r="K340">
        <v>2124.37</v>
      </c>
      <c r="L340">
        <f t="shared" si="10"/>
        <v>-857.81</v>
      </c>
      <c r="P340" t="s">
        <v>655</v>
      </c>
      <c r="Q340">
        <f t="shared" ref="Q340:Q403" si="11">_xlfn.NORM.DIST(G322,$Q$11,$Q$12,$Q$6+$R$6)</f>
        <v>0.10110193472003465</v>
      </c>
    </row>
    <row r="341" spans="1:17" x14ac:dyDescent="0.35">
      <c r="A341" t="s">
        <v>692</v>
      </c>
      <c r="B341" t="s">
        <v>693</v>
      </c>
      <c r="C341">
        <v>32</v>
      </c>
      <c r="D341" t="s">
        <v>16</v>
      </c>
      <c r="E341" t="s">
        <v>20</v>
      </c>
      <c r="F341" t="s">
        <v>4</v>
      </c>
      <c r="G341">
        <v>557.45000000000005</v>
      </c>
      <c r="H341">
        <v>659157.13</v>
      </c>
      <c r="I341">
        <v>19</v>
      </c>
      <c r="J341" s="1">
        <v>43175</v>
      </c>
      <c r="K341">
        <v>0</v>
      </c>
      <c r="L341">
        <f t="shared" si="10"/>
        <v>557.45000000000005</v>
      </c>
      <c r="P341" t="s">
        <v>657</v>
      </c>
      <c r="Q341">
        <f t="shared" si="11"/>
        <v>0.234541937689865</v>
      </c>
    </row>
    <row r="342" spans="1:17" x14ac:dyDescent="0.35">
      <c r="A342" t="s">
        <v>694</v>
      </c>
      <c r="B342" t="s">
        <v>695</v>
      </c>
      <c r="C342">
        <v>27</v>
      </c>
      <c r="D342" t="s">
        <v>16</v>
      </c>
      <c r="E342" t="s">
        <v>25</v>
      </c>
      <c r="F342" t="s">
        <v>4</v>
      </c>
      <c r="G342">
        <v>1905.26</v>
      </c>
      <c r="H342">
        <v>92898.559999999998</v>
      </c>
      <c r="I342">
        <v>17</v>
      </c>
      <c r="J342" s="1">
        <v>44615</v>
      </c>
      <c r="K342">
        <v>108.95</v>
      </c>
      <c r="L342">
        <f t="shared" si="10"/>
        <v>1796.31</v>
      </c>
      <c r="P342" t="s">
        <v>659</v>
      </c>
      <c r="Q342">
        <f t="shared" si="11"/>
        <v>0.87496666626062869</v>
      </c>
    </row>
    <row r="343" spans="1:17" x14ac:dyDescent="0.35">
      <c r="A343" t="s">
        <v>696</v>
      </c>
      <c r="B343" t="s">
        <v>697</v>
      </c>
      <c r="C343">
        <v>27</v>
      </c>
      <c r="D343" t="s">
        <v>12</v>
      </c>
      <c r="E343" t="s">
        <v>9</v>
      </c>
      <c r="F343" t="s">
        <v>17</v>
      </c>
      <c r="G343">
        <v>275.57</v>
      </c>
      <c r="H343">
        <v>678642.07</v>
      </c>
      <c r="I343">
        <v>21</v>
      </c>
      <c r="J343" s="1">
        <v>44098</v>
      </c>
      <c r="K343">
        <v>218.78</v>
      </c>
      <c r="L343">
        <f t="shared" si="10"/>
        <v>56.789999999999992</v>
      </c>
      <c r="P343" t="s">
        <v>661</v>
      </c>
      <c r="Q343">
        <f t="shared" si="11"/>
        <v>0.31352139176145122</v>
      </c>
    </row>
    <row r="344" spans="1:17" x14ac:dyDescent="0.35">
      <c r="A344" t="s">
        <v>698</v>
      </c>
      <c r="B344" t="s">
        <v>699</v>
      </c>
      <c r="C344">
        <v>29</v>
      </c>
      <c r="D344" t="s">
        <v>16</v>
      </c>
      <c r="E344" t="s">
        <v>13</v>
      </c>
      <c r="F344" t="s">
        <v>17</v>
      </c>
      <c r="G344">
        <v>907.77</v>
      </c>
      <c r="H344">
        <v>385586.76</v>
      </c>
      <c r="I344">
        <v>26</v>
      </c>
      <c r="J344" s="1">
        <v>45469</v>
      </c>
      <c r="K344">
        <v>1250.27</v>
      </c>
      <c r="L344">
        <f t="shared" si="10"/>
        <v>-342.5</v>
      </c>
      <c r="P344" t="s">
        <v>663</v>
      </c>
      <c r="Q344">
        <f t="shared" si="11"/>
        <v>0.32607205427639918</v>
      </c>
    </row>
    <row r="345" spans="1:17" x14ac:dyDescent="0.35">
      <c r="A345" t="s">
        <v>700</v>
      </c>
      <c r="B345" t="s">
        <v>701</v>
      </c>
      <c r="C345">
        <v>77</v>
      </c>
      <c r="D345" t="s">
        <v>12</v>
      </c>
      <c r="E345" t="s">
        <v>9</v>
      </c>
      <c r="F345" t="s">
        <v>4</v>
      </c>
      <c r="G345">
        <v>1177.69</v>
      </c>
      <c r="H345">
        <v>868200.44</v>
      </c>
      <c r="I345">
        <v>14</v>
      </c>
      <c r="J345" s="1">
        <v>42902</v>
      </c>
      <c r="K345">
        <v>1461.27</v>
      </c>
      <c r="L345">
        <f t="shared" si="10"/>
        <v>-283.57999999999993</v>
      </c>
      <c r="P345" t="s">
        <v>665</v>
      </c>
      <c r="Q345">
        <f t="shared" si="11"/>
        <v>0.93072642679630069</v>
      </c>
    </row>
    <row r="346" spans="1:17" x14ac:dyDescent="0.35">
      <c r="A346" t="s">
        <v>702</v>
      </c>
      <c r="B346" t="s">
        <v>703</v>
      </c>
      <c r="C346">
        <v>59</v>
      </c>
      <c r="D346" t="s">
        <v>16</v>
      </c>
      <c r="E346" t="s">
        <v>20</v>
      </c>
      <c r="F346" t="s">
        <v>4</v>
      </c>
      <c r="G346">
        <v>1817.63</v>
      </c>
      <c r="H346">
        <v>20049.509999999998</v>
      </c>
      <c r="I346">
        <v>16</v>
      </c>
      <c r="J346" s="1">
        <v>45294</v>
      </c>
      <c r="K346">
        <v>0</v>
      </c>
      <c r="L346">
        <f t="shared" si="10"/>
        <v>1817.63</v>
      </c>
      <c r="P346" t="s">
        <v>666</v>
      </c>
      <c r="Q346">
        <f t="shared" si="11"/>
        <v>0.91079899404503195</v>
      </c>
    </row>
    <row r="347" spans="1:17" x14ac:dyDescent="0.35">
      <c r="A347" t="s">
        <v>704</v>
      </c>
      <c r="B347" t="s">
        <v>705</v>
      </c>
      <c r="C347">
        <v>74</v>
      </c>
      <c r="D347" t="s">
        <v>16</v>
      </c>
      <c r="E347" t="s">
        <v>25</v>
      </c>
      <c r="F347" t="s">
        <v>17</v>
      </c>
      <c r="G347">
        <v>914.81</v>
      </c>
      <c r="H347">
        <v>447789.53</v>
      </c>
      <c r="I347">
        <v>15</v>
      </c>
      <c r="J347" s="1">
        <v>43064</v>
      </c>
      <c r="K347">
        <v>757.07</v>
      </c>
      <c r="L347">
        <f t="shared" si="10"/>
        <v>157.7399999999999</v>
      </c>
      <c r="P347" t="s">
        <v>668</v>
      </c>
      <c r="Q347">
        <f t="shared" si="11"/>
        <v>0.1292369471909279</v>
      </c>
    </row>
    <row r="348" spans="1:17" x14ac:dyDescent="0.35">
      <c r="A348" t="s">
        <v>706</v>
      </c>
      <c r="B348" t="s">
        <v>707</v>
      </c>
      <c r="C348">
        <v>55</v>
      </c>
      <c r="D348" t="s">
        <v>8</v>
      </c>
      <c r="E348" t="s">
        <v>9</v>
      </c>
      <c r="F348" t="s">
        <v>4</v>
      </c>
      <c r="G348">
        <v>1813.74</v>
      </c>
      <c r="H348">
        <v>528971.47</v>
      </c>
      <c r="I348">
        <v>9</v>
      </c>
      <c r="J348" s="1">
        <v>43920</v>
      </c>
      <c r="K348">
        <v>1655.63</v>
      </c>
      <c r="L348">
        <f t="shared" si="10"/>
        <v>158.1099999999999</v>
      </c>
      <c r="P348" t="s">
        <v>670</v>
      </c>
      <c r="Q348">
        <f t="shared" si="11"/>
        <v>0.1189645537955788</v>
      </c>
    </row>
    <row r="349" spans="1:17" x14ac:dyDescent="0.35">
      <c r="A349" t="s">
        <v>708</v>
      </c>
      <c r="B349" t="s">
        <v>709</v>
      </c>
      <c r="C349">
        <v>29</v>
      </c>
      <c r="D349" t="s">
        <v>12</v>
      </c>
      <c r="E349" t="s">
        <v>25</v>
      </c>
      <c r="F349" t="s">
        <v>17</v>
      </c>
      <c r="G349">
        <v>707.23</v>
      </c>
      <c r="H349">
        <v>900098.2</v>
      </c>
      <c r="I349">
        <v>15</v>
      </c>
      <c r="J349" s="1">
        <v>42669</v>
      </c>
      <c r="K349">
        <v>2058.2600000000002</v>
      </c>
      <c r="L349">
        <f t="shared" si="10"/>
        <v>-1351.0300000000002</v>
      </c>
      <c r="P349" t="s">
        <v>672</v>
      </c>
      <c r="Q349">
        <f t="shared" si="11"/>
        <v>0.84748109912519287</v>
      </c>
    </row>
    <row r="350" spans="1:17" x14ac:dyDescent="0.35">
      <c r="A350" t="s">
        <v>710</v>
      </c>
      <c r="B350" t="s">
        <v>711</v>
      </c>
      <c r="C350">
        <v>20</v>
      </c>
      <c r="D350" t="s">
        <v>12</v>
      </c>
      <c r="E350" t="s">
        <v>20</v>
      </c>
      <c r="F350" t="s">
        <v>17</v>
      </c>
      <c r="G350">
        <v>265.33999999999997</v>
      </c>
      <c r="H350">
        <v>771993.91</v>
      </c>
      <c r="I350">
        <v>20</v>
      </c>
      <c r="J350" s="1">
        <v>45281</v>
      </c>
      <c r="K350">
        <v>0</v>
      </c>
      <c r="L350">
        <f t="shared" si="10"/>
        <v>265.33999999999997</v>
      </c>
      <c r="P350" t="s">
        <v>674</v>
      </c>
      <c r="Q350">
        <f t="shared" si="11"/>
        <v>0.18163431742438832</v>
      </c>
    </row>
    <row r="351" spans="1:17" x14ac:dyDescent="0.35">
      <c r="A351" t="s">
        <v>712</v>
      </c>
      <c r="B351" t="s">
        <v>713</v>
      </c>
      <c r="C351">
        <v>69</v>
      </c>
      <c r="D351" t="s">
        <v>12</v>
      </c>
      <c r="E351" t="s">
        <v>44</v>
      </c>
      <c r="F351" t="s">
        <v>17</v>
      </c>
      <c r="G351">
        <v>1229.24</v>
      </c>
      <c r="H351">
        <v>962119.54</v>
      </c>
      <c r="I351">
        <v>18</v>
      </c>
      <c r="J351" s="1">
        <v>43160</v>
      </c>
      <c r="K351">
        <v>578.95000000000005</v>
      </c>
      <c r="L351">
        <f t="shared" si="10"/>
        <v>650.29</v>
      </c>
      <c r="P351" t="s">
        <v>676</v>
      </c>
      <c r="Q351">
        <f t="shared" si="11"/>
        <v>0.94683620572131078</v>
      </c>
    </row>
    <row r="352" spans="1:17" x14ac:dyDescent="0.35">
      <c r="A352" t="s">
        <v>714</v>
      </c>
      <c r="B352" t="s">
        <v>715</v>
      </c>
      <c r="C352">
        <v>32</v>
      </c>
      <c r="D352" t="s">
        <v>16</v>
      </c>
      <c r="E352" t="s">
        <v>20</v>
      </c>
      <c r="F352" t="s">
        <v>17</v>
      </c>
      <c r="G352">
        <v>520.36</v>
      </c>
      <c r="H352">
        <v>66472.399999999994</v>
      </c>
      <c r="I352">
        <v>5</v>
      </c>
      <c r="J352" s="1">
        <v>42470</v>
      </c>
      <c r="K352">
        <v>0</v>
      </c>
      <c r="L352">
        <f t="shared" si="10"/>
        <v>520.36</v>
      </c>
      <c r="P352" t="s">
        <v>678</v>
      </c>
      <c r="Q352">
        <f t="shared" si="11"/>
        <v>0.70467160015357633</v>
      </c>
    </row>
    <row r="353" spans="1:17" x14ac:dyDescent="0.35">
      <c r="A353" t="s">
        <v>716</v>
      </c>
      <c r="B353" t="s">
        <v>717</v>
      </c>
      <c r="C353">
        <v>40</v>
      </c>
      <c r="D353" t="s">
        <v>12</v>
      </c>
      <c r="E353" t="s">
        <v>9</v>
      </c>
      <c r="F353" t="s">
        <v>4</v>
      </c>
      <c r="G353">
        <v>229.97</v>
      </c>
      <c r="H353">
        <v>391521.95</v>
      </c>
      <c r="I353">
        <v>6</v>
      </c>
      <c r="J353" s="1">
        <v>43363</v>
      </c>
      <c r="K353">
        <v>2274.87</v>
      </c>
      <c r="L353">
        <f t="shared" si="10"/>
        <v>-2044.8999999999999</v>
      </c>
      <c r="P353" t="s">
        <v>680</v>
      </c>
      <c r="Q353">
        <f t="shared" si="11"/>
        <v>0.90761470397100097</v>
      </c>
    </row>
    <row r="354" spans="1:17" x14ac:dyDescent="0.35">
      <c r="A354" t="s">
        <v>718</v>
      </c>
      <c r="B354" t="s">
        <v>719</v>
      </c>
      <c r="C354">
        <v>59</v>
      </c>
      <c r="D354" t="s">
        <v>12</v>
      </c>
      <c r="E354" t="s">
        <v>9</v>
      </c>
      <c r="F354" t="s">
        <v>4</v>
      </c>
      <c r="G354">
        <v>1659.62</v>
      </c>
      <c r="H354">
        <v>520814.59</v>
      </c>
      <c r="I354">
        <v>21</v>
      </c>
      <c r="J354" s="1">
        <v>45298</v>
      </c>
      <c r="K354">
        <v>2169.88</v>
      </c>
      <c r="L354">
        <f t="shared" si="10"/>
        <v>-510.26000000000022</v>
      </c>
      <c r="P354" t="s">
        <v>682</v>
      </c>
      <c r="Q354">
        <f t="shared" si="11"/>
        <v>7.466724726974909E-2</v>
      </c>
    </row>
    <row r="355" spans="1:17" x14ac:dyDescent="0.35">
      <c r="A355" t="s">
        <v>720</v>
      </c>
      <c r="B355" t="s">
        <v>721</v>
      </c>
      <c r="C355">
        <v>70</v>
      </c>
      <c r="D355" t="s">
        <v>12</v>
      </c>
      <c r="E355" t="s">
        <v>9</v>
      </c>
      <c r="F355" t="s">
        <v>17</v>
      </c>
      <c r="G355">
        <v>382.89</v>
      </c>
      <c r="H355">
        <v>806602.56</v>
      </c>
      <c r="I355">
        <v>25</v>
      </c>
      <c r="J355" s="1">
        <v>43471</v>
      </c>
      <c r="K355">
        <v>610.77</v>
      </c>
      <c r="L355">
        <f t="shared" si="10"/>
        <v>-227.88</v>
      </c>
      <c r="P355" t="s">
        <v>684</v>
      </c>
      <c r="Q355">
        <f t="shared" si="11"/>
        <v>0.24054658473540214</v>
      </c>
    </row>
    <row r="356" spans="1:17" x14ac:dyDescent="0.35">
      <c r="A356" t="s">
        <v>722</v>
      </c>
      <c r="B356" t="s">
        <v>723</v>
      </c>
      <c r="C356">
        <v>68</v>
      </c>
      <c r="D356" t="s">
        <v>16</v>
      </c>
      <c r="E356" t="s">
        <v>20</v>
      </c>
      <c r="F356" t="s">
        <v>4</v>
      </c>
      <c r="G356">
        <v>426.84</v>
      </c>
      <c r="H356">
        <v>279601.46000000002</v>
      </c>
      <c r="I356">
        <v>25</v>
      </c>
      <c r="J356" s="1">
        <v>44684</v>
      </c>
      <c r="K356">
        <v>0</v>
      </c>
      <c r="L356">
        <f t="shared" si="10"/>
        <v>426.84</v>
      </c>
      <c r="P356" t="s">
        <v>686</v>
      </c>
      <c r="Q356">
        <f t="shared" si="11"/>
        <v>0.75637609342586165</v>
      </c>
    </row>
    <row r="357" spans="1:17" x14ac:dyDescent="0.35">
      <c r="A357" t="s">
        <v>724</v>
      </c>
      <c r="B357" t="s">
        <v>725</v>
      </c>
      <c r="C357">
        <v>43</v>
      </c>
      <c r="D357" t="s">
        <v>12</v>
      </c>
      <c r="E357" t="s">
        <v>9</v>
      </c>
      <c r="F357" t="s">
        <v>17</v>
      </c>
      <c r="G357">
        <v>1405.65</v>
      </c>
      <c r="H357">
        <v>857961.86</v>
      </c>
      <c r="I357">
        <v>6</v>
      </c>
      <c r="J357" s="1">
        <v>43780</v>
      </c>
      <c r="K357">
        <v>1316.51</v>
      </c>
      <c r="L357">
        <f t="shared" si="10"/>
        <v>89.1400000000001</v>
      </c>
      <c r="P357" t="s">
        <v>688</v>
      </c>
      <c r="Q357">
        <f t="shared" si="11"/>
        <v>9.1384032022018474E-2</v>
      </c>
    </row>
    <row r="358" spans="1:17" x14ac:dyDescent="0.35">
      <c r="A358" t="s">
        <v>726</v>
      </c>
      <c r="B358" t="s">
        <v>318</v>
      </c>
      <c r="C358">
        <v>45</v>
      </c>
      <c r="D358" t="s">
        <v>16</v>
      </c>
      <c r="E358" t="s">
        <v>25</v>
      </c>
      <c r="F358" t="s">
        <v>17</v>
      </c>
      <c r="G358">
        <v>1827.44</v>
      </c>
      <c r="H358">
        <v>113158.37</v>
      </c>
      <c r="I358">
        <v>16</v>
      </c>
      <c r="J358" s="1">
        <v>43226</v>
      </c>
      <c r="K358">
        <v>1513.78</v>
      </c>
      <c r="L358">
        <f t="shared" si="10"/>
        <v>313.66000000000008</v>
      </c>
      <c r="P358" t="s">
        <v>690</v>
      </c>
      <c r="Q358">
        <f t="shared" si="11"/>
        <v>0.62121047985125322</v>
      </c>
    </row>
    <row r="359" spans="1:17" x14ac:dyDescent="0.35">
      <c r="A359" t="s">
        <v>727</v>
      </c>
      <c r="B359" t="s">
        <v>728</v>
      </c>
      <c r="C359">
        <v>76</v>
      </c>
      <c r="D359" t="s">
        <v>16</v>
      </c>
      <c r="E359" t="s">
        <v>13</v>
      </c>
      <c r="F359" t="s">
        <v>17</v>
      </c>
      <c r="G359">
        <v>391.96</v>
      </c>
      <c r="H359">
        <v>264449.27</v>
      </c>
      <c r="I359">
        <v>25</v>
      </c>
      <c r="J359" s="1">
        <v>45655</v>
      </c>
      <c r="K359">
        <v>1722.6</v>
      </c>
      <c r="L359">
        <f t="shared" si="10"/>
        <v>-1330.6399999999999</v>
      </c>
      <c r="P359" t="s">
        <v>692</v>
      </c>
      <c r="Q359">
        <f t="shared" si="11"/>
        <v>0.14475179067664531</v>
      </c>
    </row>
    <row r="360" spans="1:17" x14ac:dyDescent="0.35">
      <c r="A360" t="s">
        <v>729</v>
      </c>
      <c r="B360" t="s">
        <v>730</v>
      </c>
      <c r="C360">
        <v>39</v>
      </c>
      <c r="D360" t="s">
        <v>12</v>
      </c>
      <c r="E360" t="s">
        <v>20</v>
      </c>
      <c r="F360" t="s">
        <v>17</v>
      </c>
      <c r="G360">
        <v>1993.45</v>
      </c>
      <c r="H360">
        <v>673549.43</v>
      </c>
      <c r="I360">
        <v>25</v>
      </c>
      <c r="J360" s="1">
        <v>43492</v>
      </c>
      <c r="K360">
        <v>0</v>
      </c>
      <c r="L360">
        <f t="shared" si="10"/>
        <v>1993.45</v>
      </c>
      <c r="P360" t="s">
        <v>694</v>
      </c>
      <c r="Q360">
        <f t="shared" si="11"/>
        <v>0.93830672158418804</v>
      </c>
    </row>
    <row r="361" spans="1:17" x14ac:dyDescent="0.35">
      <c r="A361" t="s">
        <v>731</v>
      </c>
      <c r="B361" t="s">
        <v>732</v>
      </c>
      <c r="C361">
        <v>57</v>
      </c>
      <c r="D361" t="s">
        <v>16</v>
      </c>
      <c r="E361" t="s">
        <v>20</v>
      </c>
      <c r="F361" t="s">
        <v>4</v>
      </c>
      <c r="G361">
        <v>1377</v>
      </c>
      <c r="H361">
        <v>860974.76</v>
      </c>
      <c r="I361">
        <v>13</v>
      </c>
      <c r="J361" s="1">
        <v>42966</v>
      </c>
      <c r="K361">
        <v>0</v>
      </c>
      <c r="L361">
        <f t="shared" si="10"/>
        <v>1377</v>
      </c>
      <c r="P361" t="s">
        <v>696</v>
      </c>
      <c r="Q361">
        <f t="shared" si="11"/>
        <v>5.447200820733978E-2</v>
      </c>
    </row>
    <row r="362" spans="1:17" x14ac:dyDescent="0.35">
      <c r="A362" t="s">
        <v>733</v>
      </c>
      <c r="B362" t="s">
        <v>734</v>
      </c>
      <c r="C362">
        <v>27</v>
      </c>
      <c r="D362" t="s">
        <v>12</v>
      </c>
      <c r="E362" t="s">
        <v>44</v>
      </c>
      <c r="F362" t="s">
        <v>17</v>
      </c>
      <c r="G362">
        <v>1610.13</v>
      </c>
      <c r="H362">
        <v>814605.68</v>
      </c>
      <c r="I362">
        <v>29</v>
      </c>
      <c r="J362" s="1">
        <v>42620</v>
      </c>
      <c r="K362">
        <v>1514.06</v>
      </c>
      <c r="L362">
        <f t="shared" si="10"/>
        <v>96.070000000000164</v>
      </c>
      <c r="P362" t="s">
        <v>698</v>
      </c>
      <c r="Q362">
        <f t="shared" si="11"/>
        <v>0.35069522050610735</v>
      </c>
    </row>
    <row r="363" spans="1:17" x14ac:dyDescent="0.35">
      <c r="A363" t="s">
        <v>735</v>
      </c>
      <c r="B363" t="s">
        <v>736</v>
      </c>
      <c r="C363">
        <v>75</v>
      </c>
      <c r="D363" t="s">
        <v>12</v>
      </c>
      <c r="E363" t="s">
        <v>20</v>
      </c>
      <c r="F363" t="s">
        <v>17</v>
      </c>
      <c r="G363">
        <v>689.17</v>
      </c>
      <c r="H363">
        <v>147202.26999999999</v>
      </c>
      <c r="I363">
        <v>26</v>
      </c>
      <c r="J363" s="1">
        <v>43019</v>
      </c>
      <c r="K363">
        <v>0</v>
      </c>
      <c r="L363">
        <f t="shared" si="10"/>
        <v>689.17</v>
      </c>
      <c r="P363" t="s">
        <v>700</v>
      </c>
      <c r="Q363">
        <f t="shared" si="11"/>
        <v>0.55457602100746262</v>
      </c>
    </row>
    <row r="364" spans="1:17" x14ac:dyDescent="0.35">
      <c r="A364" t="s">
        <v>737</v>
      </c>
      <c r="B364" t="s">
        <v>738</v>
      </c>
      <c r="C364">
        <v>66</v>
      </c>
      <c r="D364" t="s">
        <v>12</v>
      </c>
      <c r="E364" t="s">
        <v>25</v>
      </c>
      <c r="F364" t="s">
        <v>17</v>
      </c>
      <c r="G364">
        <v>1956.46</v>
      </c>
      <c r="H364">
        <v>314670.93</v>
      </c>
      <c r="I364">
        <v>6</v>
      </c>
      <c r="J364" s="1">
        <v>42228</v>
      </c>
      <c r="K364">
        <v>195.92</v>
      </c>
      <c r="L364">
        <f t="shared" si="10"/>
        <v>1760.54</v>
      </c>
      <c r="P364" t="s">
        <v>702</v>
      </c>
      <c r="Q364">
        <f t="shared" si="11"/>
        <v>0.91491770987289189</v>
      </c>
    </row>
    <row r="365" spans="1:17" x14ac:dyDescent="0.35">
      <c r="A365" t="s">
        <v>739</v>
      </c>
      <c r="B365" t="s">
        <v>740</v>
      </c>
      <c r="C365">
        <v>65</v>
      </c>
      <c r="D365" t="s">
        <v>12</v>
      </c>
      <c r="E365" t="s">
        <v>20</v>
      </c>
      <c r="F365" t="s">
        <v>4</v>
      </c>
      <c r="G365">
        <v>1174.6300000000001</v>
      </c>
      <c r="H365">
        <v>172389.03</v>
      </c>
      <c r="I365">
        <v>5</v>
      </c>
      <c r="J365" s="1">
        <v>42379</v>
      </c>
      <c r="K365">
        <v>0</v>
      </c>
      <c r="L365">
        <f t="shared" si="10"/>
        <v>1174.6300000000001</v>
      </c>
      <c r="P365" t="s">
        <v>704</v>
      </c>
      <c r="Q365">
        <f t="shared" si="11"/>
        <v>0.35574189893022889</v>
      </c>
    </row>
    <row r="366" spans="1:17" x14ac:dyDescent="0.35">
      <c r="A366" t="s">
        <v>741</v>
      </c>
      <c r="B366" t="s">
        <v>742</v>
      </c>
      <c r="C366">
        <v>62</v>
      </c>
      <c r="D366" t="s">
        <v>12</v>
      </c>
      <c r="E366" t="s">
        <v>20</v>
      </c>
      <c r="F366" t="s">
        <v>4</v>
      </c>
      <c r="G366">
        <v>920.79</v>
      </c>
      <c r="H366">
        <v>284053.40999999997</v>
      </c>
      <c r="I366">
        <v>20</v>
      </c>
      <c r="J366" s="1">
        <v>45380</v>
      </c>
      <c r="K366">
        <v>0</v>
      </c>
      <c r="L366">
        <f t="shared" si="10"/>
        <v>920.79</v>
      </c>
      <c r="P366" t="s">
        <v>706</v>
      </c>
      <c r="Q366">
        <f t="shared" si="11"/>
        <v>0.91374318108018504</v>
      </c>
    </row>
    <row r="367" spans="1:17" x14ac:dyDescent="0.35">
      <c r="A367" t="s">
        <v>743</v>
      </c>
      <c r="B367" t="s">
        <v>744</v>
      </c>
      <c r="C367">
        <v>50</v>
      </c>
      <c r="D367" t="s">
        <v>16</v>
      </c>
      <c r="E367" t="s">
        <v>13</v>
      </c>
      <c r="F367" t="s">
        <v>17</v>
      </c>
      <c r="G367">
        <v>411.23</v>
      </c>
      <c r="H367">
        <v>459082.15</v>
      </c>
      <c r="I367">
        <v>6</v>
      </c>
      <c r="J367" s="1">
        <v>43054</v>
      </c>
      <c r="K367">
        <v>1330.34</v>
      </c>
      <c r="L367">
        <f t="shared" si="10"/>
        <v>-919.1099999999999</v>
      </c>
      <c r="P367" t="s">
        <v>708</v>
      </c>
      <c r="Q367">
        <f t="shared" si="11"/>
        <v>0.22056521047343236</v>
      </c>
    </row>
    <row r="368" spans="1:17" x14ac:dyDescent="0.35">
      <c r="A368" t="s">
        <v>745</v>
      </c>
      <c r="B368" t="s">
        <v>746</v>
      </c>
      <c r="C368">
        <v>78</v>
      </c>
      <c r="D368" t="s">
        <v>12</v>
      </c>
      <c r="E368" t="s">
        <v>20</v>
      </c>
      <c r="F368" t="s">
        <v>17</v>
      </c>
      <c r="G368">
        <v>1645.58</v>
      </c>
      <c r="H368">
        <v>805847.29</v>
      </c>
      <c r="I368">
        <v>27</v>
      </c>
      <c r="J368" s="1">
        <v>44391</v>
      </c>
      <c r="K368">
        <v>0</v>
      </c>
      <c r="L368">
        <f t="shared" si="10"/>
        <v>1645.58</v>
      </c>
      <c r="P368" t="s">
        <v>710</v>
      </c>
      <c r="Q368">
        <f t="shared" si="11"/>
        <v>5.2327710439869245E-2</v>
      </c>
    </row>
    <row r="369" spans="1:17" x14ac:dyDescent="0.35">
      <c r="A369" t="s">
        <v>747</v>
      </c>
      <c r="B369" t="s">
        <v>748</v>
      </c>
      <c r="C369">
        <v>35</v>
      </c>
      <c r="D369" t="s">
        <v>12</v>
      </c>
      <c r="E369" t="s">
        <v>25</v>
      </c>
      <c r="F369" t="s">
        <v>17</v>
      </c>
      <c r="G369">
        <v>203.18</v>
      </c>
      <c r="H369">
        <v>407680.59</v>
      </c>
      <c r="I369">
        <v>29</v>
      </c>
      <c r="J369" s="1">
        <v>43301</v>
      </c>
      <c r="K369">
        <v>1831.58</v>
      </c>
      <c r="L369">
        <f t="shared" si="10"/>
        <v>-1628.3999999999999</v>
      </c>
      <c r="P369" t="s">
        <v>712</v>
      </c>
      <c r="Q369">
        <f t="shared" si="11"/>
        <v>0.59354407359579198</v>
      </c>
    </row>
    <row r="370" spans="1:17" x14ac:dyDescent="0.35">
      <c r="A370" t="s">
        <v>749</v>
      </c>
      <c r="B370" t="s">
        <v>750</v>
      </c>
      <c r="C370">
        <v>51</v>
      </c>
      <c r="D370" t="s">
        <v>12</v>
      </c>
      <c r="E370" t="s">
        <v>25</v>
      </c>
      <c r="F370" t="s">
        <v>17</v>
      </c>
      <c r="G370">
        <v>1925.1</v>
      </c>
      <c r="H370">
        <v>150611.26999999999</v>
      </c>
      <c r="I370">
        <v>5</v>
      </c>
      <c r="J370" s="1">
        <v>42576</v>
      </c>
      <c r="K370">
        <v>1212.32</v>
      </c>
      <c r="L370">
        <f t="shared" si="10"/>
        <v>712.78</v>
      </c>
      <c r="P370" t="s">
        <v>714</v>
      </c>
      <c r="Q370">
        <f t="shared" si="11"/>
        <v>0.12907851475297039</v>
      </c>
    </row>
    <row r="371" spans="1:17" x14ac:dyDescent="0.35">
      <c r="A371" t="s">
        <v>751</v>
      </c>
      <c r="B371" t="s">
        <v>752</v>
      </c>
      <c r="C371">
        <v>50</v>
      </c>
      <c r="D371" t="s">
        <v>12</v>
      </c>
      <c r="E371" t="s">
        <v>9</v>
      </c>
      <c r="F371" t="s">
        <v>4</v>
      </c>
      <c r="G371">
        <v>672.14</v>
      </c>
      <c r="H371">
        <v>14175.49</v>
      </c>
      <c r="I371">
        <v>23</v>
      </c>
      <c r="J371" s="1">
        <v>45696</v>
      </c>
      <c r="K371">
        <v>2099.1799999999998</v>
      </c>
      <c r="L371">
        <f t="shared" si="10"/>
        <v>-1427.04</v>
      </c>
      <c r="P371" t="s">
        <v>716</v>
      </c>
      <c r="Q371">
        <f t="shared" si="11"/>
        <v>4.5426044634658928E-2</v>
      </c>
    </row>
    <row r="372" spans="1:17" x14ac:dyDescent="0.35">
      <c r="A372" t="s">
        <v>753</v>
      </c>
      <c r="B372" t="s">
        <v>754</v>
      </c>
      <c r="C372">
        <v>34</v>
      </c>
      <c r="D372" t="s">
        <v>16</v>
      </c>
      <c r="E372" t="s">
        <v>9</v>
      </c>
      <c r="F372" t="s">
        <v>17</v>
      </c>
      <c r="G372">
        <v>1398.92</v>
      </c>
      <c r="H372">
        <v>564761.28</v>
      </c>
      <c r="I372">
        <v>25</v>
      </c>
      <c r="J372" s="1">
        <v>42899</v>
      </c>
      <c r="K372">
        <v>528.83000000000004</v>
      </c>
      <c r="L372">
        <f t="shared" si="10"/>
        <v>870.09</v>
      </c>
      <c r="P372" t="s">
        <v>718</v>
      </c>
      <c r="Q372">
        <f t="shared" si="11"/>
        <v>0.85698562773469211</v>
      </c>
    </row>
    <row r="373" spans="1:17" x14ac:dyDescent="0.35">
      <c r="A373" t="s">
        <v>755</v>
      </c>
      <c r="B373" t="s">
        <v>756</v>
      </c>
      <c r="C373">
        <v>78</v>
      </c>
      <c r="D373" t="s">
        <v>12</v>
      </c>
      <c r="E373" t="s">
        <v>9</v>
      </c>
      <c r="F373" t="s">
        <v>4</v>
      </c>
      <c r="G373">
        <v>1812.98</v>
      </c>
      <c r="H373">
        <v>282718.09000000003</v>
      </c>
      <c r="I373">
        <v>11</v>
      </c>
      <c r="J373" s="1">
        <v>42771</v>
      </c>
      <c r="K373">
        <v>857.28</v>
      </c>
      <c r="L373">
        <f t="shared" si="10"/>
        <v>955.7</v>
      </c>
      <c r="P373" t="s">
        <v>720</v>
      </c>
      <c r="Q373">
        <f t="shared" si="11"/>
        <v>8.1366676041316394E-2</v>
      </c>
    </row>
    <row r="374" spans="1:17" x14ac:dyDescent="0.35">
      <c r="A374" t="s">
        <v>757</v>
      </c>
      <c r="B374" t="s">
        <v>758</v>
      </c>
      <c r="C374">
        <v>22</v>
      </c>
      <c r="D374" t="s">
        <v>12</v>
      </c>
      <c r="E374" t="s">
        <v>13</v>
      </c>
      <c r="F374" t="s">
        <v>17</v>
      </c>
      <c r="G374">
        <v>1877.3</v>
      </c>
      <c r="H374">
        <v>676301.64</v>
      </c>
      <c r="I374">
        <v>17</v>
      </c>
      <c r="J374" s="1">
        <v>45540</v>
      </c>
      <c r="K374">
        <v>2296.92</v>
      </c>
      <c r="L374">
        <f t="shared" si="10"/>
        <v>-419.62000000000012</v>
      </c>
      <c r="P374" t="s">
        <v>722</v>
      </c>
      <c r="Q374">
        <f t="shared" si="11"/>
        <v>9.4902217908135134E-2</v>
      </c>
    </row>
    <row r="375" spans="1:17" x14ac:dyDescent="0.35">
      <c r="A375" t="s">
        <v>759</v>
      </c>
      <c r="B375" t="s">
        <v>760</v>
      </c>
      <c r="C375">
        <v>43</v>
      </c>
      <c r="D375" t="s">
        <v>12</v>
      </c>
      <c r="E375" t="s">
        <v>20</v>
      </c>
      <c r="F375" t="s">
        <v>17</v>
      </c>
      <c r="G375">
        <v>1393.37</v>
      </c>
      <c r="H375">
        <v>237046.28</v>
      </c>
      <c r="I375">
        <v>19</v>
      </c>
      <c r="J375" s="1">
        <v>45659</v>
      </c>
      <c r="K375">
        <v>0</v>
      </c>
      <c r="L375">
        <f t="shared" si="10"/>
        <v>1393.37</v>
      </c>
      <c r="P375" t="s">
        <v>724</v>
      </c>
      <c r="Q375">
        <f t="shared" si="11"/>
        <v>0.71801879252646161</v>
      </c>
    </row>
    <row r="376" spans="1:17" x14ac:dyDescent="0.35">
      <c r="A376" t="s">
        <v>761</v>
      </c>
      <c r="B376" t="s">
        <v>762</v>
      </c>
      <c r="C376">
        <v>51</v>
      </c>
      <c r="D376" t="s">
        <v>16</v>
      </c>
      <c r="E376" t="s">
        <v>20</v>
      </c>
      <c r="F376" t="s">
        <v>17</v>
      </c>
      <c r="G376">
        <v>1231.1600000000001</v>
      </c>
      <c r="H376">
        <v>777701.59</v>
      </c>
      <c r="I376">
        <v>26</v>
      </c>
      <c r="J376" s="1">
        <v>42727</v>
      </c>
      <c r="K376">
        <v>0</v>
      </c>
      <c r="L376">
        <f t="shared" si="10"/>
        <v>1231.1600000000001</v>
      </c>
      <c r="P376" t="s">
        <v>726</v>
      </c>
      <c r="Q376">
        <f t="shared" si="11"/>
        <v>0.91782641817087229</v>
      </c>
    </row>
    <row r="377" spans="1:17" x14ac:dyDescent="0.35">
      <c r="A377" t="s">
        <v>763</v>
      </c>
      <c r="B377" t="s">
        <v>764</v>
      </c>
      <c r="C377">
        <v>28</v>
      </c>
      <c r="D377" t="s">
        <v>16</v>
      </c>
      <c r="E377" t="s">
        <v>20</v>
      </c>
      <c r="F377" t="s">
        <v>4</v>
      </c>
      <c r="G377">
        <v>1960.1</v>
      </c>
      <c r="H377">
        <v>333980.53999999998</v>
      </c>
      <c r="I377">
        <v>10</v>
      </c>
      <c r="J377" s="1">
        <v>45367</v>
      </c>
      <c r="K377">
        <v>0</v>
      </c>
      <c r="L377">
        <f t="shared" si="10"/>
        <v>1960.1</v>
      </c>
      <c r="P377" t="s">
        <v>727</v>
      </c>
      <c r="Q377">
        <f t="shared" si="11"/>
        <v>8.4033530711555657E-2</v>
      </c>
    </row>
    <row r="378" spans="1:17" x14ac:dyDescent="0.35">
      <c r="A378" t="s">
        <v>765</v>
      </c>
      <c r="B378" t="s">
        <v>766</v>
      </c>
      <c r="C378">
        <v>26</v>
      </c>
      <c r="D378" t="s">
        <v>12</v>
      </c>
      <c r="E378" t="s">
        <v>25</v>
      </c>
      <c r="F378" t="s">
        <v>17</v>
      </c>
      <c r="G378">
        <v>1782.31</v>
      </c>
      <c r="H378">
        <v>226262.41</v>
      </c>
      <c r="I378">
        <v>27</v>
      </c>
      <c r="J378" s="1">
        <v>44703</v>
      </c>
      <c r="K378">
        <v>2658</v>
      </c>
      <c r="L378">
        <f t="shared" si="10"/>
        <v>-875.69</v>
      </c>
      <c r="P378" t="s">
        <v>729</v>
      </c>
      <c r="Q378">
        <f t="shared" si="11"/>
        <v>0.95644392028261693</v>
      </c>
    </row>
    <row r="379" spans="1:17" x14ac:dyDescent="0.35">
      <c r="A379" t="s">
        <v>767</v>
      </c>
      <c r="B379" t="s">
        <v>768</v>
      </c>
      <c r="C379">
        <v>23</v>
      </c>
      <c r="D379" t="s">
        <v>16</v>
      </c>
      <c r="E379" t="s">
        <v>13</v>
      </c>
      <c r="F379" t="s">
        <v>17</v>
      </c>
      <c r="G379">
        <v>1777.16</v>
      </c>
      <c r="H379">
        <v>196486.72</v>
      </c>
      <c r="I379">
        <v>19</v>
      </c>
      <c r="J379" s="1">
        <v>42383</v>
      </c>
      <c r="K379">
        <v>1334.94</v>
      </c>
      <c r="L379">
        <f t="shared" si="10"/>
        <v>442.22</v>
      </c>
      <c r="P379" t="s">
        <v>731</v>
      </c>
      <c r="Q379">
        <f t="shared" si="11"/>
        <v>0.69906045073488587</v>
      </c>
    </row>
    <row r="380" spans="1:17" x14ac:dyDescent="0.35">
      <c r="A380" t="s">
        <v>769</v>
      </c>
      <c r="B380" t="s">
        <v>770</v>
      </c>
      <c r="C380">
        <v>65</v>
      </c>
      <c r="D380" t="s">
        <v>16</v>
      </c>
      <c r="E380" t="s">
        <v>25</v>
      </c>
      <c r="F380" t="s">
        <v>17</v>
      </c>
      <c r="G380">
        <v>807.59</v>
      </c>
      <c r="H380">
        <v>730961.85</v>
      </c>
      <c r="I380">
        <v>28</v>
      </c>
      <c r="J380" s="1">
        <v>45459</v>
      </c>
      <c r="K380">
        <v>740</v>
      </c>
      <c r="L380">
        <f t="shared" si="10"/>
        <v>67.590000000000032</v>
      </c>
      <c r="P380" t="s">
        <v>733</v>
      </c>
      <c r="Q380">
        <f t="shared" si="11"/>
        <v>0.83432737814976732</v>
      </c>
    </row>
    <row r="381" spans="1:17" x14ac:dyDescent="0.35">
      <c r="A381" t="s">
        <v>771</v>
      </c>
      <c r="B381" t="s">
        <v>772</v>
      </c>
      <c r="C381">
        <v>33</v>
      </c>
      <c r="D381" t="s">
        <v>12</v>
      </c>
      <c r="E381" t="s">
        <v>25</v>
      </c>
      <c r="F381" t="s">
        <v>17</v>
      </c>
      <c r="G381">
        <v>543.6</v>
      </c>
      <c r="H381">
        <v>49353.56</v>
      </c>
      <c r="I381">
        <v>13</v>
      </c>
      <c r="J381" s="1">
        <v>44735</v>
      </c>
      <c r="K381">
        <v>778.45</v>
      </c>
      <c r="L381">
        <f t="shared" si="10"/>
        <v>-234.85000000000002</v>
      </c>
      <c r="P381" t="s">
        <v>735</v>
      </c>
      <c r="Q381">
        <f t="shared" si="11"/>
        <v>0.21037422076515586</v>
      </c>
    </row>
    <row r="382" spans="1:17" x14ac:dyDescent="0.35">
      <c r="A382" t="s">
        <v>773</v>
      </c>
      <c r="B382" t="s">
        <v>774</v>
      </c>
      <c r="C382">
        <v>50</v>
      </c>
      <c r="D382" t="s">
        <v>12</v>
      </c>
      <c r="E382" t="s">
        <v>44</v>
      </c>
      <c r="F382" t="s">
        <v>4</v>
      </c>
      <c r="G382">
        <v>1556.17</v>
      </c>
      <c r="H382">
        <v>874347.58</v>
      </c>
      <c r="I382">
        <v>12</v>
      </c>
      <c r="J382" s="1">
        <v>43763</v>
      </c>
      <c r="K382">
        <v>366.06</v>
      </c>
      <c r="L382">
        <f t="shared" si="10"/>
        <v>1190.1100000000001</v>
      </c>
      <c r="P382" t="s">
        <v>737</v>
      </c>
      <c r="Q382">
        <f t="shared" si="11"/>
        <v>0.94944314187193501</v>
      </c>
    </row>
    <row r="383" spans="1:17" x14ac:dyDescent="0.35">
      <c r="A383" t="s">
        <v>775</v>
      </c>
      <c r="B383" t="s">
        <v>776</v>
      </c>
      <c r="C383">
        <v>57</v>
      </c>
      <c r="D383" t="s">
        <v>16</v>
      </c>
      <c r="E383" t="s">
        <v>9</v>
      </c>
      <c r="F383" t="s">
        <v>4</v>
      </c>
      <c r="G383">
        <v>1727.11</v>
      </c>
      <c r="H383">
        <v>675863.99</v>
      </c>
      <c r="I383">
        <v>14</v>
      </c>
      <c r="J383" s="1">
        <v>42956</v>
      </c>
      <c r="K383">
        <v>930.04</v>
      </c>
      <c r="L383">
        <f t="shared" si="10"/>
        <v>797.06999999999994</v>
      </c>
      <c r="P383" t="s">
        <v>739</v>
      </c>
      <c r="Q383">
        <f t="shared" si="11"/>
        <v>0.55224230742134184</v>
      </c>
    </row>
    <row r="384" spans="1:17" x14ac:dyDescent="0.35">
      <c r="A384" t="s">
        <v>777</v>
      </c>
      <c r="B384" t="s">
        <v>778</v>
      </c>
      <c r="C384">
        <v>20</v>
      </c>
      <c r="D384" t="s">
        <v>12</v>
      </c>
      <c r="E384" t="s">
        <v>13</v>
      </c>
      <c r="F384" t="s">
        <v>17</v>
      </c>
      <c r="G384">
        <v>599.87</v>
      </c>
      <c r="H384">
        <v>220995.25</v>
      </c>
      <c r="I384">
        <v>27</v>
      </c>
      <c r="J384" s="1">
        <v>45549</v>
      </c>
      <c r="K384">
        <v>2375.67</v>
      </c>
      <c r="L384">
        <f t="shared" si="10"/>
        <v>-1775.8000000000002</v>
      </c>
      <c r="P384" t="s">
        <v>741</v>
      </c>
      <c r="Q384">
        <f t="shared" si="11"/>
        <v>0.36004870063271355</v>
      </c>
    </row>
    <row r="385" spans="1:17" x14ac:dyDescent="0.35">
      <c r="A385" t="s">
        <v>779</v>
      </c>
      <c r="B385" t="s">
        <v>780</v>
      </c>
      <c r="C385">
        <v>59</v>
      </c>
      <c r="D385" t="s">
        <v>12</v>
      </c>
      <c r="E385" t="s">
        <v>13</v>
      </c>
      <c r="F385" t="s">
        <v>17</v>
      </c>
      <c r="G385">
        <v>1182.4100000000001</v>
      </c>
      <c r="H385">
        <v>612939.41</v>
      </c>
      <c r="I385">
        <v>21</v>
      </c>
      <c r="J385" s="1">
        <v>42251</v>
      </c>
      <c r="K385">
        <v>2367.8200000000002</v>
      </c>
      <c r="L385">
        <f t="shared" si="10"/>
        <v>-1185.4100000000001</v>
      </c>
      <c r="P385" t="s">
        <v>743</v>
      </c>
      <c r="Q385">
        <f t="shared" si="11"/>
        <v>8.9916477670619985E-2</v>
      </c>
    </row>
    <row r="386" spans="1:17" x14ac:dyDescent="0.35">
      <c r="A386" t="s">
        <v>781</v>
      </c>
      <c r="B386" t="s">
        <v>782</v>
      </c>
      <c r="C386">
        <v>74</v>
      </c>
      <c r="D386" t="s">
        <v>12</v>
      </c>
      <c r="E386" t="s">
        <v>44</v>
      </c>
      <c r="F386" t="s">
        <v>4</v>
      </c>
      <c r="G386">
        <v>1138.69</v>
      </c>
      <c r="H386">
        <v>104942.84</v>
      </c>
      <c r="I386">
        <v>26</v>
      </c>
      <c r="J386" s="1">
        <v>44189</v>
      </c>
      <c r="K386">
        <v>1014.04</v>
      </c>
      <c r="L386">
        <f t="shared" si="10"/>
        <v>124.65000000000009</v>
      </c>
      <c r="P386" t="s">
        <v>745</v>
      </c>
      <c r="Q386">
        <f t="shared" si="11"/>
        <v>0.85078145530254623</v>
      </c>
    </row>
    <row r="387" spans="1:17" x14ac:dyDescent="0.35">
      <c r="A387" t="s">
        <v>783</v>
      </c>
      <c r="B387" t="s">
        <v>784</v>
      </c>
      <c r="C387">
        <v>39</v>
      </c>
      <c r="D387" t="s">
        <v>12</v>
      </c>
      <c r="E387" t="s">
        <v>13</v>
      </c>
      <c r="F387" t="s">
        <v>17</v>
      </c>
      <c r="G387">
        <v>1563.48</v>
      </c>
      <c r="H387">
        <v>176796.94</v>
      </c>
      <c r="I387">
        <v>18</v>
      </c>
      <c r="J387" s="1">
        <v>45280</v>
      </c>
      <c r="K387">
        <v>791.27</v>
      </c>
      <c r="L387">
        <f t="shared" ref="L387:L450" si="12">G387-K387</f>
        <v>772.21</v>
      </c>
      <c r="P387" t="s">
        <v>747</v>
      </c>
      <c r="Q387">
        <f t="shared" si="11"/>
        <v>4.0701942063892133E-2</v>
      </c>
    </row>
    <row r="388" spans="1:17" x14ac:dyDescent="0.35">
      <c r="A388" t="s">
        <v>785</v>
      </c>
      <c r="B388" t="s">
        <v>786</v>
      </c>
      <c r="C388">
        <v>63</v>
      </c>
      <c r="D388" t="s">
        <v>12</v>
      </c>
      <c r="E388" t="s">
        <v>13</v>
      </c>
      <c r="F388" t="s">
        <v>4</v>
      </c>
      <c r="G388">
        <v>894.24</v>
      </c>
      <c r="H388">
        <v>156801.79999999999</v>
      </c>
      <c r="I388">
        <v>21</v>
      </c>
      <c r="J388" s="1">
        <v>42575</v>
      </c>
      <c r="K388">
        <v>874.47</v>
      </c>
      <c r="L388">
        <f t="shared" si="12"/>
        <v>19.769999999999982</v>
      </c>
      <c r="P388" t="s">
        <v>749</v>
      </c>
      <c r="Q388">
        <f t="shared" si="11"/>
        <v>0.94283022090268875</v>
      </c>
    </row>
    <row r="389" spans="1:17" x14ac:dyDescent="0.35">
      <c r="A389" t="s">
        <v>787</v>
      </c>
      <c r="B389" t="s">
        <v>788</v>
      </c>
      <c r="C389">
        <v>68</v>
      </c>
      <c r="D389" t="s">
        <v>16</v>
      </c>
      <c r="E389" t="s">
        <v>9</v>
      </c>
      <c r="F389" t="s">
        <v>4</v>
      </c>
      <c r="G389">
        <v>387.8</v>
      </c>
      <c r="H389">
        <v>655830.43000000005</v>
      </c>
      <c r="I389">
        <v>27</v>
      </c>
      <c r="J389" s="1">
        <v>43565</v>
      </c>
      <c r="K389">
        <v>402.73</v>
      </c>
      <c r="L389">
        <f t="shared" si="12"/>
        <v>-14.930000000000007</v>
      </c>
      <c r="P389" t="s">
        <v>751</v>
      </c>
      <c r="Q389">
        <f t="shared" si="11"/>
        <v>0.20102256451657349</v>
      </c>
    </row>
    <row r="390" spans="1:17" x14ac:dyDescent="0.35">
      <c r="A390" t="s">
        <v>789</v>
      </c>
      <c r="B390" t="s">
        <v>790</v>
      </c>
      <c r="C390">
        <v>78</v>
      </c>
      <c r="D390" t="s">
        <v>12</v>
      </c>
      <c r="E390" t="s">
        <v>9</v>
      </c>
      <c r="F390" t="s">
        <v>4</v>
      </c>
      <c r="G390">
        <v>1190.57</v>
      </c>
      <c r="H390">
        <v>977479.12</v>
      </c>
      <c r="I390">
        <v>28</v>
      </c>
      <c r="J390" s="1">
        <v>43319</v>
      </c>
      <c r="K390">
        <v>2281.2199999999998</v>
      </c>
      <c r="L390">
        <f t="shared" si="12"/>
        <v>-1090.6499999999999</v>
      </c>
      <c r="P390" t="s">
        <v>753</v>
      </c>
      <c r="Q390">
        <f t="shared" si="11"/>
        <v>0.71361743748258766</v>
      </c>
    </row>
    <row r="391" spans="1:17" x14ac:dyDescent="0.35">
      <c r="A391" t="s">
        <v>791</v>
      </c>
      <c r="B391" t="s">
        <v>792</v>
      </c>
      <c r="C391">
        <v>39</v>
      </c>
      <c r="D391" t="s">
        <v>16</v>
      </c>
      <c r="E391" t="s">
        <v>13</v>
      </c>
      <c r="F391" t="s">
        <v>4</v>
      </c>
      <c r="G391">
        <v>760.85</v>
      </c>
      <c r="H391">
        <v>393723.82</v>
      </c>
      <c r="I391">
        <v>24</v>
      </c>
      <c r="J391" s="1">
        <v>42803</v>
      </c>
      <c r="K391">
        <v>61.58</v>
      </c>
      <c r="L391">
        <f t="shared" si="12"/>
        <v>699.27</v>
      </c>
      <c r="P391" t="s">
        <v>755</v>
      </c>
      <c r="Q391">
        <f t="shared" si="11"/>
        <v>0.91351230079683621</v>
      </c>
    </row>
    <row r="392" spans="1:17" x14ac:dyDescent="0.35">
      <c r="A392" t="s">
        <v>793</v>
      </c>
      <c r="B392" t="s">
        <v>794</v>
      </c>
      <c r="C392">
        <v>22</v>
      </c>
      <c r="D392" t="s">
        <v>12</v>
      </c>
      <c r="E392" t="s">
        <v>9</v>
      </c>
      <c r="F392" t="s">
        <v>4</v>
      </c>
      <c r="G392">
        <v>905.43</v>
      </c>
      <c r="H392">
        <v>139511.24</v>
      </c>
      <c r="I392">
        <v>26</v>
      </c>
      <c r="J392" s="1">
        <v>42901</v>
      </c>
      <c r="K392">
        <v>2201.92</v>
      </c>
      <c r="L392">
        <f t="shared" si="12"/>
        <v>-1296.4900000000002</v>
      </c>
      <c r="P392" t="s">
        <v>757</v>
      </c>
      <c r="Q392">
        <f t="shared" si="11"/>
        <v>0.93146334787051521</v>
      </c>
    </row>
    <row r="393" spans="1:17" x14ac:dyDescent="0.35">
      <c r="A393" t="s">
        <v>795</v>
      </c>
      <c r="B393" t="s">
        <v>796</v>
      </c>
      <c r="C393">
        <v>29</v>
      </c>
      <c r="D393" t="s">
        <v>16</v>
      </c>
      <c r="E393" t="s">
        <v>20</v>
      </c>
      <c r="F393" t="s">
        <v>4</v>
      </c>
      <c r="G393">
        <v>620.62</v>
      </c>
      <c r="H393">
        <v>404248.46</v>
      </c>
      <c r="I393">
        <v>14</v>
      </c>
      <c r="J393" s="1">
        <v>45517</v>
      </c>
      <c r="K393">
        <v>0</v>
      </c>
      <c r="L393">
        <f t="shared" si="12"/>
        <v>620.62</v>
      </c>
      <c r="P393" t="s">
        <v>759</v>
      </c>
      <c r="Q393">
        <f t="shared" si="11"/>
        <v>0.70996343444224064</v>
      </c>
    </row>
    <row r="394" spans="1:17" x14ac:dyDescent="0.35">
      <c r="A394" t="s">
        <v>797</v>
      </c>
      <c r="B394" t="s">
        <v>798</v>
      </c>
      <c r="C394">
        <v>37</v>
      </c>
      <c r="D394" t="s">
        <v>12</v>
      </c>
      <c r="E394" t="s">
        <v>25</v>
      </c>
      <c r="F394" t="s">
        <v>17</v>
      </c>
      <c r="G394">
        <v>1719</v>
      </c>
      <c r="H394">
        <v>425792.92</v>
      </c>
      <c r="I394">
        <v>29</v>
      </c>
      <c r="J394" s="1">
        <v>42708</v>
      </c>
      <c r="K394">
        <v>2582.77</v>
      </c>
      <c r="L394">
        <f t="shared" si="12"/>
        <v>-863.77</v>
      </c>
      <c r="P394" t="s">
        <v>761</v>
      </c>
      <c r="Q394">
        <f t="shared" si="11"/>
        <v>0.59498018765094629</v>
      </c>
    </row>
    <row r="395" spans="1:17" x14ac:dyDescent="0.35">
      <c r="A395" t="s">
        <v>799</v>
      </c>
      <c r="B395" t="s">
        <v>800</v>
      </c>
      <c r="C395">
        <v>42</v>
      </c>
      <c r="D395" t="s">
        <v>12</v>
      </c>
      <c r="E395" t="s">
        <v>20</v>
      </c>
      <c r="F395" t="s">
        <v>17</v>
      </c>
      <c r="G395">
        <v>561.71</v>
      </c>
      <c r="H395">
        <v>112071.79</v>
      </c>
      <c r="I395">
        <v>23</v>
      </c>
      <c r="J395" s="1">
        <v>45702</v>
      </c>
      <c r="K395">
        <v>0</v>
      </c>
      <c r="L395">
        <f t="shared" si="12"/>
        <v>561.71</v>
      </c>
      <c r="P395" t="s">
        <v>763</v>
      </c>
      <c r="Q395">
        <f t="shared" si="11"/>
        <v>0.95016954054850844</v>
      </c>
    </row>
    <row r="396" spans="1:17" x14ac:dyDescent="0.35">
      <c r="A396" t="s">
        <v>801</v>
      </c>
      <c r="B396" t="s">
        <v>802</v>
      </c>
      <c r="C396">
        <v>59</v>
      </c>
      <c r="D396" t="s">
        <v>16</v>
      </c>
      <c r="E396" t="s">
        <v>20</v>
      </c>
      <c r="F396" t="s">
        <v>17</v>
      </c>
      <c r="G396">
        <v>350.72</v>
      </c>
      <c r="H396">
        <v>846276.01</v>
      </c>
      <c r="I396">
        <v>17</v>
      </c>
      <c r="J396" s="1">
        <v>43271</v>
      </c>
      <c r="K396">
        <v>0</v>
      </c>
      <c r="L396">
        <f t="shared" si="12"/>
        <v>350.72</v>
      </c>
      <c r="P396" t="s">
        <v>765</v>
      </c>
      <c r="Q396">
        <f t="shared" si="11"/>
        <v>0.90380526262984873</v>
      </c>
    </row>
    <row r="397" spans="1:17" x14ac:dyDescent="0.35">
      <c r="A397" t="s">
        <v>803</v>
      </c>
      <c r="B397" t="s">
        <v>804</v>
      </c>
      <c r="C397">
        <v>23</v>
      </c>
      <c r="D397" t="s">
        <v>12</v>
      </c>
      <c r="E397" t="s">
        <v>9</v>
      </c>
      <c r="F397" t="s">
        <v>4</v>
      </c>
      <c r="G397">
        <v>1694.69</v>
      </c>
      <c r="H397">
        <v>241826.92</v>
      </c>
      <c r="I397">
        <v>7</v>
      </c>
      <c r="J397" s="1">
        <v>42595</v>
      </c>
      <c r="K397">
        <v>2563.96</v>
      </c>
      <c r="L397">
        <f t="shared" si="12"/>
        <v>-869.27</v>
      </c>
      <c r="P397" t="s">
        <v>767</v>
      </c>
      <c r="Q397">
        <f t="shared" si="11"/>
        <v>0.90209966949228193</v>
      </c>
    </row>
    <row r="398" spans="1:17" x14ac:dyDescent="0.35">
      <c r="A398" t="s">
        <v>805</v>
      </c>
      <c r="B398" t="s">
        <v>806</v>
      </c>
      <c r="C398">
        <v>73</v>
      </c>
      <c r="D398" t="s">
        <v>16</v>
      </c>
      <c r="E398" t="s">
        <v>13</v>
      </c>
      <c r="F398" t="s">
        <v>17</v>
      </c>
      <c r="G398">
        <v>1347.44</v>
      </c>
      <c r="H398">
        <v>339613.65</v>
      </c>
      <c r="I398">
        <v>29</v>
      </c>
      <c r="J398" s="1">
        <v>42270</v>
      </c>
      <c r="K398">
        <v>333.5</v>
      </c>
      <c r="L398">
        <f t="shared" si="12"/>
        <v>1013.94</v>
      </c>
      <c r="P398" t="s">
        <v>769</v>
      </c>
      <c r="Q398">
        <f t="shared" si="11"/>
        <v>0.28207398827248187</v>
      </c>
    </row>
    <row r="399" spans="1:17" x14ac:dyDescent="0.35">
      <c r="A399" t="s">
        <v>807</v>
      </c>
      <c r="B399" t="s">
        <v>808</v>
      </c>
      <c r="C399">
        <v>77</v>
      </c>
      <c r="D399" t="s">
        <v>12</v>
      </c>
      <c r="E399" t="s">
        <v>13</v>
      </c>
      <c r="F399" t="s">
        <v>4</v>
      </c>
      <c r="G399">
        <v>974.85</v>
      </c>
      <c r="H399">
        <v>964687.6</v>
      </c>
      <c r="I399">
        <v>26</v>
      </c>
      <c r="J399" s="1">
        <v>42796</v>
      </c>
      <c r="K399">
        <v>2327.62</v>
      </c>
      <c r="L399">
        <f t="shared" si="12"/>
        <v>-1352.77</v>
      </c>
      <c r="P399" t="s">
        <v>771</v>
      </c>
      <c r="Q399">
        <f t="shared" si="11"/>
        <v>0.13875544737072576</v>
      </c>
    </row>
    <row r="400" spans="1:17" x14ac:dyDescent="0.35">
      <c r="A400" t="s">
        <v>809</v>
      </c>
      <c r="B400" t="s">
        <v>810</v>
      </c>
      <c r="C400">
        <v>73</v>
      </c>
      <c r="D400" t="s">
        <v>16</v>
      </c>
      <c r="E400" t="s">
        <v>44</v>
      </c>
      <c r="F400" t="s">
        <v>17</v>
      </c>
      <c r="G400">
        <v>1128.9100000000001</v>
      </c>
      <c r="H400">
        <v>262203.68</v>
      </c>
      <c r="I400">
        <v>15</v>
      </c>
      <c r="J400" s="1">
        <v>42216</v>
      </c>
      <c r="K400">
        <v>164.12</v>
      </c>
      <c r="L400">
        <f t="shared" si="12"/>
        <v>964.79000000000008</v>
      </c>
      <c r="P400" t="s">
        <v>773</v>
      </c>
      <c r="Q400">
        <f t="shared" si="11"/>
        <v>0.80711637499684652</v>
      </c>
    </row>
    <row r="401" spans="1:17" x14ac:dyDescent="0.35">
      <c r="A401" t="s">
        <v>811</v>
      </c>
      <c r="B401" t="s">
        <v>812</v>
      </c>
      <c r="C401">
        <v>71</v>
      </c>
      <c r="D401" t="s">
        <v>16</v>
      </c>
      <c r="E401" t="s">
        <v>9</v>
      </c>
      <c r="F401" t="s">
        <v>17</v>
      </c>
      <c r="G401">
        <v>399.46</v>
      </c>
      <c r="H401">
        <v>459831.06</v>
      </c>
      <c r="I401">
        <v>26</v>
      </c>
      <c r="J401" s="1">
        <v>43357</v>
      </c>
      <c r="K401">
        <v>860.38</v>
      </c>
      <c r="L401">
        <f t="shared" si="12"/>
        <v>-460.92</v>
      </c>
      <c r="P401" t="s">
        <v>775</v>
      </c>
      <c r="Q401">
        <f t="shared" si="11"/>
        <v>0.88435883445612951</v>
      </c>
    </row>
    <row r="402" spans="1:17" x14ac:dyDescent="0.35">
      <c r="A402" t="s">
        <v>813</v>
      </c>
      <c r="B402" t="s">
        <v>814</v>
      </c>
      <c r="C402">
        <v>18</v>
      </c>
      <c r="D402" t="s">
        <v>12</v>
      </c>
      <c r="E402" t="s">
        <v>9</v>
      </c>
      <c r="F402" t="s">
        <v>17</v>
      </c>
      <c r="G402">
        <v>1112.75</v>
      </c>
      <c r="H402">
        <v>110246.5</v>
      </c>
      <c r="I402">
        <v>10</v>
      </c>
      <c r="J402" s="1">
        <v>45503</v>
      </c>
      <c r="K402">
        <v>591.82000000000005</v>
      </c>
      <c r="L402">
        <f t="shared" si="12"/>
        <v>520.92999999999995</v>
      </c>
      <c r="P402" t="s">
        <v>777</v>
      </c>
      <c r="Q402">
        <f t="shared" si="11"/>
        <v>0.16418976334027585</v>
      </c>
    </row>
    <row r="403" spans="1:17" x14ac:dyDescent="0.35">
      <c r="A403" t="s">
        <v>815</v>
      </c>
      <c r="B403" t="s">
        <v>816</v>
      </c>
      <c r="C403">
        <v>78</v>
      </c>
      <c r="D403" t="s">
        <v>16</v>
      </c>
      <c r="E403" t="s">
        <v>13</v>
      </c>
      <c r="F403" t="s">
        <v>17</v>
      </c>
      <c r="G403">
        <v>1233.96</v>
      </c>
      <c r="H403">
        <v>54820.19</v>
      </c>
      <c r="I403">
        <v>11</v>
      </c>
      <c r="J403" s="1">
        <v>43125</v>
      </c>
      <c r="K403">
        <v>1108.6199999999999</v>
      </c>
      <c r="L403">
        <f t="shared" si="12"/>
        <v>125.34000000000015</v>
      </c>
      <c r="P403" t="s">
        <v>779</v>
      </c>
      <c r="Q403">
        <f t="shared" si="11"/>
        <v>0.55817200250996035</v>
      </c>
    </row>
    <row r="404" spans="1:17" x14ac:dyDescent="0.35">
      <c r="A404" t="s">
        <v>817</v>
      </c>
      <c r="B404" t="s">
        <v>818</v>
      </c>
      <c r="C404">
        <v>42</v>
      </c>
      <c r="D404" t="s">
        <v>16</v>
      </c>
      <c r="E404" t="s">
        <v>9</v>
      </c>
      <c r="F404" t="s">
        <v>17</v>
      </c>
      <c r="G404">
        <v>392.56</v>
      </c>
      <c r="H404">
        <v>149658.03</v>
      </c>
      <c r="I404">
        <v>9</v>
      </c>
      <c r="J404" s="1">
        <v>44647</v>
      </c>
      <c r="K404">
        <v>1373.9</v>
      </c>
      <c r="L404">
        <f t="shared" si="12"/>
        <v>-981.34000000000015</v>
      </c>
      <c r="P404" t="s">
        <v>781</v>
      </c>
      <c r="Q404">
        <f t="shared" ref="Q404:Q467" si="13">_xlfn.NORM.DIST(G386,$Q$11,$Q$12,$Q$6+$R$6)</f>
        <v>0.52471871984687013</v>
      </c>
    </row>
    <row r="405" spans="1:17" x14ac:dyDescent="0.35">
      <c r="A405" t="s">
        <v>819</v>
      </c>
      <c r="B405" t="s">
        <v>820</v>
      </c>
      <c r="C405">
        <v>27</v>
      </c>
      <c r="D405" t="s">
        <v>12</v>
      </c>
      <c r="E405" t="s">
        <v>9</v>
      </c>
      <c r="F405" t="s">
        <v>17</v>
      </c>
      <c r="G405">
        <v>519.94000000000005</v>
      </c>
      <c r="H405">
        <v>346560.76</v>
      </c>
      <c r="I405">
        <v>20</v>
      </c>
      <c r="J405" s="1">
        <v>43013</v>
      </c>
      <c r="K405">
        <v>1452.44</v>
      </c>
      <c r="L405">
        <f t="shared" si="12"/>
        <v>-932.5</v>
      </c>
      <c r="P405" t="s">
        <v>783</v>
      </c>
      <c r="Q405">
        <f t="shared" si="13"/>
        <v>0.81095472732668872</v>
      </c>
    </row>
    <row r="406" spans="1:17" x14ac:dyDescent="0.35">
      <c r="A406" t="s">
        <v>821</v>
      </c>
      <c r="B406" t="s">
        <v>822</v>
      </c>
      <c r="C406">
        <v>52</v>
      </c>
      <c r="D406" t="s">
        <v>16</v>
      </c>
      <c r="E406" t="s">
        <v>25</v>
      </c>
      <c r="F406" t="s">
        <v>17</v>
      </c>
      <c r="G406">
        <v>494.1</v>
      </c>
      <c r="H406">
        <v>942352.59</v>
      </c>
      <c r="I406">
        <v>9</v>
      </c>
      <c r="J406" s="1">
        <v>44742</v>
      </c>
      <c r="K406">
        <v>2356.75</v>
      </c>
      <c r="L406">
        <f t="shared" si="12"/>
        <v>-1862.65</v>
      </c>
      <c r="P406" t="s">
        <v>785</v>
      </c>
      <c r="Q406">
        <f t="shared" si="13"/>
        <v>0.34107040511166781</v>
      </c>
    </row>
    <row r="407" spans="1:17" x14ac:dyDescent="0.35">
      <c r="A407" t="s">
        <v>823</v>
      </c>
      <c r="B407" t="s">
        <v>824</v>
      </c>
      <c r="C407">
        <v>28</v>
      </c>
      <c r="D407" t="s">
        <v>16</v>
      </c>
      <c r="E407" t="s">
        <v>44</v>
      </c>
      <c r="F407" t="s">
        <v>17</v>
      </c>
      <c r="G407">
        <v>899.65</v>
      </c>
      <c r="H407">
        <v>32013.279999999999</v>
      </c>
      <c r="I407">
        <v>23</v>
      </c>
      <c r="J407" s="1">
        <v>44800</v>
      </c>
      <c r="K407">
        <v>1647.54</v>
      </c>
      <c r="L407">
        <f t="shared" si="12"/>
        <v>-747.89</v>
      </c>
      <c r="P407" t="s">
        <v>787</v>
      </c>
      <c r="Q407">
        <f t="shared" si="13"/>
        <v>8.2802328243286608E-2</v>
      </c>
    </row>
    <row r="408" spans="1:17" x14ac:dyDescent="0.35">
      <c r="A408" t="s">
        <v>825</v>
      </c>
      <c r="B408" t="s">
        <v>826</v>
      </c>
      <c r="C408">
        <v>28</v>
      </c>
      <c r="D408" t="s">
        <v>16</v>
      </c>
      <c r="E408" t="s">
        <v>44</v>
      </c>
      <c r="F408" t="s">
        <v>4</v>
      </c>
      <c r="G408">
        <v>938.31</v>
      </c>
      <c r="H408">
        <v>910162.37</v>
      </c>
      <c r="I408">
        <v>28</v>
      </c>
      <c r="J408" s="1">
        <v>44086</v>
      </c>
      <c r="K408">
        <v>2545.94</v>
      </c>
      <c r="L408">
        <f t="shared" si="12"/>
        <v>-1607.63</v>
      </c>
      <c r="P408" t="s">
        <v>789</v>
      </c>
      <c r="Q408">
        <f t="shared" si="13"/>
        <v>0.56437732345666047</v>
      </c>
    </row>
    <row r="409" spans="1:17" x14ac:dyDescent="0.35">
      <c r="A409" t="s">
        <v>827</v>
      </c>
      <c r="B409" t="s">
        <v>828</v>
      </c>
      <c r="C409">
        <v>67</v>
      </c>
      <c r="D409" t="s">
        <v>12</v>
      </c>
      <c r="E409" t="s">
        <v>13</v>
      </c>
      <c r="F409" t="s">
        <v>17</v>
      </c>
      <c r="G409">
        <v>653.11</v>
      </c>
      <c r="H409">
        <v>345340.74</v>
      </c>
      <c r="I409">
        <v>10</v>
      </c>
      <c r="J409" s="1">
        <v>42185</v>
      </c>
      <c r="K409">
        <v>1797.59</v>
      </c>
      <c r="L409">
        <f t="shared" si="12"/>
        <v>-1144.48</v>
      </c>
      <c r="P409" t="s">
        <v>791</v>
      </c>
      <c r="Q409">
        <f t="shared" si="13"/>
        <v>0.25243308739390441</v>
      </c>
    </row>
    <row r="410" spans="1:17" x14ac:dyDescent="0.35">
      <c r="A410" t="s">
        <v>829</v>
      </c>
      <c r="B410" t="s">
        <v>830</v>
      </c>
      <c r="C410">
        <v>78</v>
      </c>
      <c r="D410" t="s">
        <v>16</v>
      </c>
      <c r="E410" t="s">
        <v>25</v>
      </c>
      <c r="F410" t="s">
        <v>17</v>
      </c>
      <c r="G410">
        <v>1485.06</v>
      </c>
      <c r="H410">
        <v>831074.87</v>
      </c>
      <c r="I410">
        <v>20</v>
      </c>
      <c r="J410" s="1">
        <v>45639</v>
      </c>
      <c r="K410">
        <v>39.74</v>
      </c>
      <c r="L410">
        <f t="shared" si="12"/>
        <v>1445.32</v>
      </c>
      <c r="P410" t="s">
        <v>793</v>
      </c>
      <c r="Q410">
        <f t="shared" si="13"/>
        <v>0.34902353834250954</v>
      </c>
    </row>
    <row r="411" spans="1:17" x14ac:dyDescent="0.35">
      <c r="A411" t="s">
        <v>831</v>
      </c>
      <c r="B411" t="s">
        <v>832</v>
      </c>
      <c r="C411">
        <v>20</v>
      </c>
      <c r="D411" t="s">
        <v>16</v>
      </c>
      <c r="E411" t="s">
        <v>44</v>
      </c>
      <c r="F411" t="s">
        <v>4</v>
      </c>
      <c r="G411">
        <v>1424.27</v>
      </c>
      <c r="H411">
        <v>349268.88</v>
      </c>
      <c r="I411">
        <v>22</v>
      </c>
      <c r="J411" s="1">
        <v>44420</v>
      </c>
      <c r="K411">
        <v>599.9</v>
      </c>
      <c r="L411">
        <f t="shared" si="12"/>
        <v>824.37</v>
      </c>
      <c r="P411" t="s">
        <v>795</v>
      </c>
      <c r="Q411">
        <f t="shared" si="13"/>
        <v>0.17428763977173767</v>
      </c>
    </row>
    <row r="412" spans="1:17" x14ac:dyDescent="0.35">
      <c r="A412" t="s">
        <v>833</v>
      </c>
      <c r="B412" t="s">
        <v>834</v>
      </c>
      <c r="C412">
        <v>76</v>
      </c>
      <c r="D412" t="s">
        <v>12</v>
      </c>
      <c r="E412" t="s">
        <v>25</v>
      </c>
      <c r="F412" t="s">
        <v>4</v>
      </c>
      <c r="G412">
        <v>1710.64</v>
      </c>
      <c r="H412">
        <v>29311.71</v>
      </c>
      <c r="I412">
        <v>8</v>
      </c>
      <c r="J412" s="1">
        <v>44531</v>
      </c>
      <c r="K412">
        <v>2639.84</v>
      </c>
      <c r="L412">
        <f t="shared" si="12"/>
        <v>-929.2</v>
      </c>
      <c r="P412" t="s">
        <v>797</v>
      </c>
      <c r="Q412">
        <f t="shared" si="13"/>
        <v>0.88128163779061097</v>
      </c>
    </row>
    <row r="413" spans="1:17" x14ac:dyDescent="0.35">
      <c r="A413" t="s">
        <v>835</v>
      </c>
      <c r="B413" t="s">
        <v>836</v>
      </c>
      <c r="C413">
        <v>38</v>
      </c>
      <c r="D413" t="s">
        <v>12</v>
      </c>
      <c r="E413" t="s">
        <v>13</v>
      </c>
      <c r="F413" t="s">
        <v>17</v>
      </c>
      <c r="G413">
        <v>997.82</v>
      </c>
      <c r="H413">
        <v>688498</v>
      </c>
      <c r="I413">
        <v>5</v>
      </c>
      <c r="J413" s="1">
        <v>43064</v>
      </c>
      <c r="K413">
        <v>214.79</v>
      </c>
      <c r="L413">
        <f t="shared" si="12"/>
        <v>783.03000000000009</v>
      </c>
      <c r="P413" t="s">
        <v>799</v>
      </c>
      <c r="Q413">
        <f t="shared" si="13"/>
        <v>0.14663073807795643</v>
      </c>
    </row>
    <row r="414" spans="1:17" x14ac:dyDescent="0.35">
      <c r="A414" t="s">
        <v>837</v>
      </c>
      <c r="B414" t="s">
        <v>838</v>
      </c>
      <c r="C414">
        <v>79</v>
      </c>
      <c r="D414" t="s">
        <v>16</v>
      </c>
      <c r="E414" t="s">
        <v>25</v>
      </c>
      <c r="F414" t="s">
        <v>4</v>
      </c>
      <c r="G414">
        <v>1918.58</v>
      </c>
      <c r="H414">
        <v>896924.38</v>
      </c>
      <c r="I414">
        <v>28</v>
      </c>
      <c r="J414" s="1">
        <v>42130</v>
      </c>
      <c r="K414">
        <v>1089.08</v>
      </c>
      <c r="L414">
        <f t="shared" si="12"/>
        <v>829.5</v>
      </c>
      <c r="P414" t="s">
        <v>801</v>
      </c>
      <c r="Q414">
        <f t="shared" si="13"/>
        <v>7.2421195888771869E-2</v>
      </c>
    </row>
    <row r="415" spans="1:17" x14ac:dyDescent="0.35">
      <c r="A415" t="s">
        <v>839</v>
      </c>
      <c r="B415" t="s">
        <v>840</v>
      </c>
      <c r="C415">
        <v>32</v>
      </c>
      <c r="D415" t="s">
        <v>12</v>
      </c>
      <c r="E415" t="s">
        <v>25</v>
      </c>
      <c r="F415" t="s">
        <v>4</v>
      </c>
      <c r="G415">
        <v>242.96</v>
      </c>
      <c r="H415">
        <v>800156.88</v>
      </c>
      <c r="I415">
        <v>14</v>
      </c>
      <c r="J415" s="1">
        <v>45155</v>
      </c>
      <c r="K415">
        <v>940.62</v>
      </c>
      <c r="L415">
        <f t="shared" si="12"/>
        <v>-697.66</v>
      </c>
      <c r="P415" t="s">
        <v>803</v>
      </c>
      <c r="Q415">
        <f t="shared" si="13"/>
        <v>0.87171259196449746</v>
      </c>
    </row>
    <row r="416" spans="1:17" x14ac:dyDescent="0.35">
      <c r="A416" t="s">
        <v>841</v>
      </c>
      <c r="B416" t="s">
        <v>842</v>
      </c>
      <c r="C416">
        <v>25</v>
      </c>
      <c r="D416" t="s">
        <v>16</v>
      </c>
      <c r="E416" t="s">
        <v>20</v>
      </c>
      <c r="F416" t="s">
        <v>4</v>
      </c>
      <c r="G416">
        <v>1600.91</v>
      </c>
      <c r="H416">
        <v>548978.73</v>
      </c>
      <c r="I416">
        <v>21</v>
      </c>
      <c r="J416" s="1">
        <v>42733</v>
      </c>
      <c r="K416">
        <v>0</v>
      </c>
      <c r="L416">
        <f t="shared" si="12"/>
        <v>1600.91</v>
      </c>
      <c r="P416" t="s">
        <v>805</v>
      </c>
      <c r="Q416">
        <f t="shared" si="13"/>
        <v>0.67891931103480718</v>
      </c>
    </row>
    <row r="417" spans="1:17" x14ac:dyDescent="0.35">
      <c r="A417" t="s">
        <v>843</v>
      </c>
      <c r="B417" t="s">
        <v>844</v>
      </c>
      <c r="C417">
        <v>34</v>
      </c>
      <c r="D417" t="s">
        <v>16</v>
      </c>
      <c r="E417" t="s">
        <v>20</v>
      </c>
      <c r="F417" t="s">
        <v>4</v>
      </c>
      <c r="G417">
        <v>1014.04</v>
      </c>
      <c r="H417">
        <v>709164.79</v>
      </c>
      <c r="I417">
        <v>22</v>
      </c>
      <c r="J417" s="1">
        <v>43767</v>
      </c>
      <c r="K417">
        <v>0</v>
      </c>
      <c r="L417">
        <f t="shared" si="12"/>
        <v>1014.04</v>
      </c>
      <c r="P417" t="s">
        <v>807</v>
      </c>
      <c r="Q417">
        <f t="shared" si="13"/>
        <v>0.39972965663565752</v>
      </c>
    </row>
    <row r="418" spans="1:17" x14ac:dyDescent="0.35">
      <c r="A418" t="s">
        <v>845</v>
      </c>
      <c r="B418" t="s">
        <v>846</v>
      </c>
      <c r="C418">
        <v>37</v>
      </c>
      <c r="D418" t="s">
        <v>12</v>
      </c>
      <c r="E418" t="s">
        <v>9</v>
      </c>
      <c r="F418" t="s">
        <v>4</v>
      </c>
      <c r="G418">
        <v>1217.3</v>
      </c>
      <c r="H418">
        <v>841738.64</v>
      </c>
      <c r="I418">
        <v>11</v>
      </c>
      <c r="J418" s="1">
        <v>44808</v>
      </c>
      <c r="K418">
        <v>1256.97</v>
      </c>
      <c r="L418">
        <f t="shared" si="12"/>
        <v>-39.670000000000073</v>
      </c>
      <c r="P418" t="s">
        <v>809</v>
      </c>
      <c r="Q418">
        <f t="shared" si="13"/>
        <v>0.5172029316788419</v>
      </c>
    </row>
    <row r="419" spans="1:17" x14ac:dyDescent="0.35">
      <c r="A419" t="s">
        <v>847</v>
      </c>
      <c r="B419" t="s">
        <v>848</v>
      </c>
      <c r="C419">
        <v>54</v>
      </c>
      <c r="D419" t="s">
        <v>16</v>
      </c>
      <c r="E419" t="s">
        <v>44</v>
      </c>
      <c r="F419" t="s">
        <v>4</v>
      </c>
      <c r="G419">
        <v>1454.62</v>
      </c>
      <c r="H419">
        <v>176330.12</v>
      </c>
      <c r="I419">
        <v>7</v>
      </c>
      <c r="J419" s="1">
        <v>45337</v>
      </c>
      <c r="K419">
        <v>2136.7600000000002</v>
      </c>
      <c r="L419">
        <f t="shared" si="12"/>
        <v>-682.14000000000033</v>
      </c>
      <c r="P419" t="s">
        <v>811</v>
      </c>
      <c r="Q419">
        <f t="shared" si="13"/>
        <v>8.6287895887474417E-2</v>
      </c>
    </row>
    <row r="420" spans="1:17" x14ac:dyDescent="0.35">
      <c r="A420" t="s">
        <v>849</v>
      </c>
      <c r="B420" t="s">
        <v>850</v>
      </c>
      <c r="C420">
        <v>55</v>
      </c>
      <c r="D420" t="s">
        <v>12</v>
      </c>
      <c r="E420" t="s">
        <v>13</v>
      </c>
      <c r="F420" t="s">
        <v>4</v>
      </c>
      <c r="G420">
        <v>690.27</v>
      </c>
      <c r="H420">
        <v>156446.88</v>
      </c>
      <c r="I420">
        <v>26</v>
      </c>
      <c r="J420" s="1">
        <v>43648</v>
      </c>
      <c r="K420">
        <v>2157.5500000000002</v>
      </c>
      <c r="L420">
        <f t="shared" si="12"/>
        <v>-1467.2800000000002</v>
      </c>
      <c r="P420" t="s">
        <v>813</v>
      </c>
      <c r="Q420">
        <f t="shared" si="13"/>
        <v>0.50477207264984547</v>
      </c>
    </row>
    <row r="421" spans="1:17" x14ac:dyDescent="0.35">
      <c r="A421" t="s">
        <v>851</v>
      </c>
      <c r="B421" t="s">
        <v>852</v>
      </c>
      <c r="C421">
        <v>71</v>
      </c>
      <c r="D421" t="s">
        <v>12</v>
      </c>
      <c r="E421" t="s">
        <v>13</v>
      </c>
      <c r="F421" t="s">
        <v>4</v>
      </c>
      <c r="G421">
        <v>1140.6400000000001</v>
      </c>
      <c r="H421">
        <v>373572.69</v>
      </c>
      <c r="I421">
        <v>21</v>
      </c>
      <c r="J421" s="1">
        <v>44048</v>
      </c>
      <c r="K421">
        <v>719.02</v>
      </c>
      <c r="L421">
        <f t="shared" si="12"/>
        <v>421.62000000000012</v>
      </c>
      <c r="P421" t="s">
        <v>815</v>
      </c>
      <c r="Q421">
        <f t="shared" si="13"/>
        <v>0.59707222478290967</v>
      </c>
    </row>
    <row r="422" spans="1:17" x14ac:dyDescent="0.35">
      <c r="A422" t="s">
        <v>853</v>
      </c>
      <c r="B422" t="s">
        <v>854</v>
      </c>
      <c r="C422">
        <v>55</v>
      </c>
      <c r="D422" t="s">
        <v>16</v>
      </c>
      <c r="E422" t="s">
        <v>13</v>
      </c>
      <c r="F422" t="s">
        <v>4</v>
      </c>
      <c r="G422">
        <v>292.57</v>
      </c>
      <c r="H422">
        <v>422042.62</v>
      </c>
      <c r="I422">
        <v>6</v>
      </c>
      <c r="J422" s="1">
        <v>42799</v>
      </c>
      <c r="K422">
        <v>500.28</v>
      </c>
      <c r="L422">
        <f t="shared" si="12"/>
        <v>-207.70999999999998</v>
      </c>
      <c r="P422" t="s">
        <v>817</v>
      </c>
      <c r="Q422">
        <f t="shared" si="13"/>
        <v>8.4212236323562978E-2</v>
      </c>
    </row>
    <row r="423" spans="1:17" x14ac:dyDescent="0.35">
      <c r="A423" t="s">
        <v>855</v>
      </c>
      <c r="B423" t="s">
        <v>856</v>
      </c>
      <c r="C423">
        <v>25</v>
      </c>
      <c r="D423" t="s">
        <v>12</v>
      </c>
      <c r="E423" t="s">
        <v>13</v>
      </c>
      <c r="F423" t="s">
        <v>4</v>
      </c>
      <c r="G423">
        <v>229.78</v>
      </c>
      <c r="H423">
        <v>908598.07</v>
      </c>
      <c r="I423">
        <v>17</v>
      </c>
      <c r="J423" s="1">
        <v>44196</v>
      </c>
      <c r="K423">
        <v>1690.86</v>
      </c>
      <c r="L423">
        <f t="shared" si="12"/>
        <v>-1461.08</v>
      </c>
      <c r="P423" t="s">
        <v>819</v>
      </c>
      <c r="Q423">
        <f t="shared" si="13"/>
        <v>0.12890804586465904</v>
      </c>
    </row>
    <row r="424" spans="1:17" x14ac:dyDescent="0.35">
      <c r="A424" t="s">
        <v>857</v>
      </c>
      <c r="B424" t="s">
        <v>858</v>
      </c>
      <c r="C424">
        <v>62</v>
      </c>
      <c r="D424" t="s">
        <v>16</v>
      </c>
      <c r="E424" t="s">
        <v>44</v>
      </c>
      <c r="F424" t="s">
        <v>17</v>
      </c>
      <c r="G424">
        <v>1341.67</v>
      </c>
      <c r="H424">
        <v>120397.67</v>
      </c>
      <c r="I424">
        <v>14</v>
      </c>
      <c r="J424" s="1">
        <v>45482</v>
      </c>
      <c r="K424">
        <v>2002.31</v>
      </c>
      <c r="L424">
        <f t="shared" si="12"/>
        <v>-660.63999999999987</v>
      </c>
      <c r="P424" t="s">
        <v>821</v>
      </c>
      <c r="Q424">
        <f t="shared" si="13"/>
        <v>0.11871927601154057</v>
      </c>
    </row>
    <row r="425" spans="1:17" x14ac:dyDescent="0.35">
      <c r="A425" t="s">
        <v>859</v>
      </c>
      <c r="B425" t="s">
        <v>860</v>
      </c>
      <c r="C425">
        <v>35</v>
      </c>
      <c r="D425" t="s">
        <v>12</v>
      </c>
      <c r="E425" t="s">
        <v>13</v>
      </c>
      <c r="F425" t="s">
        <v>4</v>
      </c>
      <c r="G425">
        <v>774.81</v>
      </c>
      <c r="H425">
        <v>791545.63</v>
      </c>
      <c r="I425">
        <v>10</v>
      </c>
      <c r="J425" s="1">
        <v>44146</v>
      </c>
      <c r="K425">
        <v>2318.86</v>
      </c>
      <c r="L425">
        <f t="shared" si="12"/>
        <v>-1544.0500000000002</v>
      </c>
      <c r="P425" t="s">
        <v>823</v>
      </c>
      <c r="Q425">
        <f t="shared" si="13"/>
        <v>0.34490693610497802</v>
      </c>
    </row>
    <row r="426" spans="1:17" x14ac:dyDescent="0.35">
      <c r="A426" t="s">
        <v>861</v>
      </c>
      <c r="B426" t="s">
        <v>862</v>
      </c>
      <c r="C426">
        <v>43</v>
      </c>
      <c r="D426" t="s">
        <v>12</v>
      </c>
      <c r="E426" t="s">
        <v>20</v>
      </c>
      <c r="F426" t="s">
        <v>17</v>
      </c>
      <c r="G426">
        <v>1677.14</v>
      </c>
      <c r="H426">
        <v>893275.82</v>
      </c>
      <c r="I426">
        <v>16</v>
      </c>
      <c r="J426" s="1">
        <v>43507</v>
      </c>
      <c r="K426">
        <v>0</v>
      </c>
      <c r="L426">
        <f t="shared" si="12"/>
        <v>1677.14</v>
      </c>
      <c r="P426" t="s">
        <v>825</v>
      </c>
      <c r="Q426">
        <f t="shared" si="13"/>
        <v>0.37276744061381062</v>
      </c>
    </row>
    <row r="427" spans="1:17" x14ac:dyDescent="0.35">
      <c r="A427" t="s">
        <v>863</v>
      </c>
      <c r="B427" t="s">
        <v>864</v>
      </c>
      <c r="C427">
        <v>64</v>
      </c>
      <c r="D427" t="s">
        <v>12</v>
      </c>
      <c r="E427" t="s">
        <v>9</v>
      </c>
      <c r="F427" t="s">
        <v>4</v>
      </c>
      <c r="G427">
        <v>384.1</v>
      </c>
      <c r="H427">
        <v>875888.63</v>
      </c>
      <c r="I427">
        <v>5</v>
      </c>
      <c r="J427" s="1">
        <v>45287</v>
      </c>
      <c r="K427">
        <v>2057.09</v>
      </c>
      <c r="L427">
        <f t="shared" si="12"/>
        <v>-1672.9900000000002</v>
      </c>
      <c r="P427" t="s">
        <v>827</v>
      </c>
      <c r="Q427">
        <f t="shared" si="13"/>
        <v>0.19087315913028746</v>
      </c>
    </row>
    <row r="428" spans="1:17" x14ac:dyDescent="0.35">
      <c r="A428" t="s">
        <v>865</v>
      </c>
      <c r="B428" t="s">
        <v>866</v>
      </c>
      <c r="C428">
        <v>20</v>
      </c>
      <c r="D428" t="s">
        <v>16</v>
      </c>
      <c r="E428" t="s">
        <v>9</v>
      </c>
      <c r="F428" t="s">
        <v>17</v>
      </c>
      <c r="G428">
        <v>1414.72</v>
      </c>
      <c r="H428">
        <v>799595.22</v>
      </c>
      <c r="I428">
        <v>6</v>
      </c>
      <c r="J428" s="1">
        <v>42496</v>
      </c>
      <c r="K428">
        <v>451.11</v>
      </c>
      <c r="L428">
        <f t="shared" si="12"/>
        <v>963.61</v>
      </c>
      <c r="P428" t="s">
        <v>829</v>
      </c>
      <c r="Q428">
        <f t="shared" si="13"/>
        <v>0.76735009322944658</v>
      </c>
    </row>
    <row r="429" spans="1:17" x14ac:dyDescent="0.35">
      <c r="A429" t="s">
        <v>867</v>
      </c>
      <c r="B429" t="s">
        <v>868</v>
      </c>
      <c r="C429">
        <v>20</v>
      </c>
      <c r="D429" t="s">
        <v>12</v>
      </c>
      <c r="E429" t="s">
        <v>25</v>
      </c>
      <c r="F429" t="s">
        <v>4</v>
      </c>
      <c r="G429">
        <v>1589.57</v>
      </c>
      <c r="H429">
        <v>922941.04</v>
      </c>
      <c r="I429">
        <v>26</v>
      </c>
      <c r="J429" s="1">
        <v>43207</v>
      </c>
      <c r="K429">
        <v>1098.82</v>
      </c>
      <c r="L429">
        <f t="shared" si="12"/>
        <v>490.75</v>
      </c>
      <c r="P429" t="s">
        <v>831</v>
      </c>
      <c r="Q429">
        <f t="shared" si="13"/>
        <v>0.73002347214100283</v>
      </c>
    </row>
    <row r="430" spans="1:17" x14ac:dyDescent="0.35">
      <c r="A430" t="s">
        <v>869</v>
      </c>
      <c r="B430" t="s">
        <v>870</v>
      </c>
      <c r="C430">
        <v>50</v>
      </c>
      <c r="D430" t="s">
        <v>12</v>
      </c>
      <c r="E430" t="s">
        <v>25</v>
      </c>
      <c r="F430" t="s">
        <v>4</v>
      </c>
      <c r="G430">
        <v>1440.78</v>
      </c>
      <c r="H430">
        <v>367684.72</v>
      </c>
      <c r="I430">
        <v>6</v>
      </c>
      <c r="J430" s="1">
        <v>45249</v>
      </c>
      <c r="K430">
        <v>189.41</v>
      </c>
      <c r="L430">
        <f t="shared" si="12"/>
        <v>1251.3699999999999</v>
      </c>
      <c r="P430" t="s">
        <v>833</v>
      </c>
      <c r="Q430">
        <f t="shared" si="13"/>
        <v>0.87804949700054391</v>
      </c>
    </row>
    <row r="431" spans="1:17" x14ac:dyDescent="0.35">
      <c r="A431" t="s">
        <v>871</v>
      </c>
      <c r="B431" t="s">
        <v>872</v>
      </c>
      <c r="C431">
        <v>18</v>
      </c>
      <c r="D431" t="s">
        <v>16</v>
      </c>
      <c r="E431" t="s">
        <v>20</v>
      </c>
      <c r="F431" t="s">
        <v>4</v>
      </c>
      <c r="G431">
        <v>1695.41</v>
      </c>
      <c r="H431">
        <v>417177.92</v>
      </c>
      <c r="I431">
        <v>11</v>
      </c>
      <c r="J431" s="1">
        <v>45148</v>
      </c>
      <c r="K431">
        <v>0</v>
      </c>
      <c r="L431">
        <f t="shared" si="12"/>
        <v>1695.41</v>
      </c>
      <c r="P431" t="s">
        <v>835</v>
      </c>
      <c r="Q431">
        <f t="shared" si="13"/>
        <v>0.41693616069792094</v>
      </c>
    </row>
    <row r="432" spans="1:17" x14ac:dyDescent="0.35">
      <c r="A432" t="s">
        <v>873</v>
      </c>
      <c r="B432" t="s">
        <v>874</v>
      </c>
      <c r="C432">
        <v>74</v>
      </c>
      <c r="D432" t="s">
        <v>12</v>
      </c>
      <c r="E432" t="s">
        <v>13</v>
      </c>
      <c r="F432" t="s">
        <v>4</v>
      </c>
      <c r="G432">
        <v>282.82</v>
      </c>
      <c r="H432">
        <v>290271.73</v>
      </c>
      <c r="I432">
        <v>12</v>
      </c>
      <c r="J432" s="1">
        <v>44052</v>
      </c>
      <c r="K432">
        <v>491.78</v>
      </c>
      <c r="L432">
        <f t="shared" si="12"/>
        <v>-208.95999999999998</v>
      </c>
      <c r="P432" t="s">
        <v>837</v>
      </c>
      <c r="Q432">
        <f t="shared" si="13"/>
        <v>0.9413733946132925</v>
      </c>
    </row>
    <row r="433" spans="1:17" x14ac:dyDescent="0.35">
      <c r="A433" t="s">
        <v>875</v>
      </c>
      <c r="B433" t="s">
        <v>876</v>
      </c>
      <c r="C433">
        <v>49</v>
      </c>
      <c r="D433" t="s">
        <v>16</v>
      </c>
      <c r="E433" t="s">
        <v>13</v>
      </c>
      <c r="F433" t="s">
        <v>4</v>
      </c>
      <c r="G433">
        <v>1225.31</v>
      </c>
      <c r="H433">
        <v>444742.05</v>
      </c>
      <c r="I433">
        <v>11</v>
      </c>
      <c r="J433" s="1">
        <v>45254</v>
      </c>
      <c r="K433">
        <v>359.78</v>
      </c>
      <c r="L433">
        <f t="shared" si="12"/>
        <v>865.53</v>
      </c>
      <c r="P433" t="s">
        <v>839</v>
      </c>
      <c r="Q433">
        <f t="shared" si="13"/>
        <v>4.7870425509926526E-2</v>
      </c>
    </row>
    <row r="434" spans="1:17" x14ac:dyDescent="0.35">
      <c r="A434" t="s">
        <v>877</v>
      </c>
      <c r="B434" t="s">
        <v>878</v>
      </c>
      <c r="C434">
        <v>19</v>
      </c>
      <c r="D434" t="s">
        <v>16</v>
      </c>
      <c r="E434" t="s">
        <v>25</v>
      </c>
      <c r="F434" t="s">
        <v>17</v>
      </c>
      <c r="G434">
        <v>1322.6</v>
      </c>
      <c r="H434">
        <v>905718.81</v>
      </c>
      <c r="I434">
        <v>10</v>
      </c>
      <c r="J434" s="1">
        <v>45193</v>
      </c>
      <c r="K434">
        <v>1972.7</v>
      </c>
      <c r="L434">
        <f t="shared" si="12"/>
        <v>-650.10000000000014</v>
      </c>
      <c r="P434" t="s">
        <v>841</v>
      </c>
      <c r="Q434">
        <f t="shared" si="13"/>
        <v>0.8298626011600948</v>
      </c>
    </row>
    <row r="435" spans="1:17" x14ac:dyDescent="0.35">
      <c r="A435" t="s">
        <v>879</v>
      </c>
      <c r="B435" t="s">
        <v>880</v>
      </c>
      <c r="C435">
        <v>75</v>
      </c>
      <c r="D435" t="s">
        <v>12</v>
      </c>
      <c r="E435" t="s">
        <v>9</v>
      </c>
      <c r="F435" t="s">
        <v>17</v>
      </c>
      <c r="G435">
        <v>1333.64</v>
      </c>
      <c r="H435">
        <v>596673.92000000004</v>
      </c>
      <c r="I435">
        <v>5</v>
      </c>
      <c r="J435" s="1">
        <v>44036</v>
      </c>
      <c r="K435">
        <v>1893.26</v>
      </c>
      <c r="L435">
        <f t="shared" si="12"/>
        <v>-559.61999999999989</v>
      </c>
      <c r="P435" t="s">
        <v>843</v>
      </c>
      <c r="Q435">
        <f t="shared" si="13"/>
        <v>0.42918501620345562</v>
      </c>
    </row>
    <row r="436" spans="1:17" x14ac:dyDescent="0.35">
      <c r="A436" t="s">
        <v>881</v>
      </c>
      <c r="B436" t="s">
        <v>882</v>
      </c>
      <c r="C436">
        <v>45</v>
      </c>
      <c r="D436" t="s">
        <v>16</v>
      </c>
      <c r="E436" t="s">
        <v>25</v>
      </c>
      <c r="F436" t="s">
        <v>4</v>
      </c>
      <c r="G436">
        <v>1006.9</v>
      </c>
      <c r="H436">
        <v>988275.8</v>
      </c>
      <c r="I436">
        <v>14</v>
      </c>
      <c r="J436" s="1">
        <v>43771</v>
      </c>
      <c r="K436">
        <v>2224.75</v>
      </c>
      <c r="L436">
        <f t="shared" si="12"/>
        <v>-1217.8499999999999</v>
      </c>
      <c r="P436" t="s">
        <v>845</v>
      </c>
      <c r="Q436">
        <f t="shared" si="13"/>
        <v>0.58458570093146456</v>
      </c>
    </row>
    <row r="437" spans="1:17" x14ac:dyDescent="0.35">
      <c r="A437" t="s">
        <v>883</v>
      </c>
      <c r="B437" t="s">
        <v>884</v>
      </c>
      <c r="C437">
        <v>53</v>
      </c>
      <c r="D437" t="s">
        <v>16</v>
      </c>
      <c r="E437" t="s">
        <v>44</v>
      </c>
      <c r="F437" t="s">
        <v>17</v>
      </c>
      <c r="G437">
        <v>611.38</v>
      </c>
      <c r="H437">
        <v>689795.24</v>
      </c>
      <c r="I437">
        <v>15</v>
      </c>
      <c r="J437" s="1">
        <v>43998</v>
      </c>
      <c r="K437">
        <v>1825.14</v>
      </c>
      <c r="L437">
        <f t="shared" si="12"/>
        <v>-1213.7600000000002</v>
      </c>
      <c r="P437" t="s">
        <v>847</v>
      </c>
      <c r="Q437">
        <f t="shared" si="13"/>
        <v>0.74902639790473446</v>
      </c>
    </row>
    <row r="438" spans="1:17" x14ac:dyDescent="0.35">
      <c r="A438" t="s">
        <v>885</v>
      </c>
      <c r="B438" t="s">
        <v>886</v>
      </c>
      <c r="C438">
        <v>48</v>
      </c>
      <c r="D438" t="s">
        <v>16</v>
      </c>
      <c r="E438" t="s">
        <v>9</v>
      </c>
      <c r="F438" t="s">
        <v>4</v>
      </c>
      <c r="G438">
        <v>301.23</v>
      </c>
      <c r="H438">
        <v>886773.13</v>
      </c>
      <c r="I438">
        <v>17</v>
      </c>
      <c r="J438" s="1">
        <v>43114</v>
      </c>
      <c r="K438">
        <v>2478.71</v>
      </c>
      <c r="L438">
        <f t="shared" si="12"/>
        <v>-2177.48</v>
      </c>
      <c r="P438" t="s">
        <v>849</v>
      </c>
      <c r="Q438">
        <f t="shared" si="13"/>
        <v>0.21098691745057147</v>
      </c>
    </row>
    <row r="439" spans="1:17" x14ac:dyDescent="0.35">
      <c r="A439" t="s">
        <v>887</v>
      </c>
      <c r="B439" t="s">
        <v>888</v>
      </c>
      <c r="C439">
        <v>48</v>
      </c>
      <c r="D439" t="s">
        <v>12</v>
      </c>
      <c r="E439" t="s">
        <v>44</v>
      </c>
      <c r="F439" t="s">
        <v>4</v>
      </c>
      <c r="G439">
        <v>1197.5999999999999</v>
      </c>
      <c r="H439">
        <v>334062.69</v>
      </c>
      <c r="I439">
        <v>21</v>
      </c>
      <c r="J439" s="1">
        <v>43013</v>
      </c>
      <c r="K439">
        <v>2167.46</v>
      </c>
      <c r="L439">
        <f t="shared" si="12"/>
        <v>-969.86000000000013</v>
      </c>
      <c r="P439" t="s">
        <v>851</v>
      </c>
      <c r="Q439">
        <f t="shared" si="13"/>
        <v>0.52621630102904404</v>
      </c>
    </row>
    <row r="440" spans="1:17" x14ac:dyDescent="0.35">
      <c r="A440" t="s">
        <v>889</v>
      </c>
      <c r="B440" t="s">
        <v>890</v>
      </c>
      <c r="C440">
        <v>41</v>
      </c>
      <c r="D440" t="s">
        <v>16</v>
      </c>
      <c r="E440" t="s">
        <v>13</v>
      </c>
      <c r="F440" t="s">
        <v>4</v>
      </c>
      <c r="G440">
        <v>1020.87</v>
      </c>
      <c r="H440">
        <v>486229.3</v>
      </c>
      <c r="I440">
        <v>26</v>
      </c>
      <c r="J440" s="1">
        <v>42673</v>
      </c>
      <c r="K440">
        <v>1862.92</v>
      </c>
      <c r="L440">
        <f t="shared" si="12"/>
        <v>-842.05000000000007</v>
      </c>
      <c r="P440" t="s">
        <v>853</v>
      </c>
      <c r="Q440">
        <f t="shared" si="13"/>
        <v>5.8188410706311706E-2</v>
      </c>
    </row>
    <row r="441" spans="1:17" x14ac:dyDescent="0.35">
      <c r="A441" t="s">
        <v>891</v>
      </c>
      <c r="B441" t="s">
        <v>196</v>
      </c>
      <c r="C441">
        <v>78</v>
      </c>
      <c r="D441" t="s">
        <v>16</v>
      </c>
      <c r="E441" t="s">
        <v>9</v>
      </c>
      <c r="F441" t="s">
        <v>4</v>
      </c>
      <c r="G441">
        <v>721.34</v>
      </c>
      <c r="H441">
        <v>525589.21</v>
      </c>
      <c r="I441">
        <v>12</v>
      </c>
      <c r="J441" s="1">
        <v>43786</v>
      </c>
      <c r="K441">
        <v>80.16</v>
      </c>
      <c r="L441">
        <f t="shared" si="12"/>
        <v>641.18000000000006</v>
      </c>
      <c r="P441" t="s">
        <v>855</v>
      </c>
      <c r="Q441">
        <f t="shared" si="13"/>
        <v>4.539105079963817E-2</v>
      </c>
    </row>
    <row r="442" spans="1:17" x14ac:dyDescent="0.35">
      <c r="A442" t="s">
        <v>892</v>
      </c>
      <c r="B442" t="s">
        <v>893</v>
      </c>
      <c r="C442">
        <v>18</v>
      </c>
      <c r="D442" t="s">
        <v>12</v>
      </c>
      <c r="E442" t="s">
        <v>13</v>
      </c>
      <c r="F442" t="s">
        <v>4</v>
      </c>
      <c r="G442">
        <v>658.21</v>
      </c>
      <c r="H442">
        <v>693375.66</v>
      </c>
      <c r="I442">
        <v>18</v>
      </c>
      <c r="J442" s="1">
        <v>44442</v>
      </c>
      <c r="K442">
        <v>2622.81</v>
      </c>
      <c r="L442">
        <f t="shared" si="12"/>
        <v>-1964.6</v>
      </c>
      <c r="P442" t="s">
        <v>857</v>
      </c>
      <c r="Q442">
        <f t="shared" si="13"/>
        <v>0.67492313408317928</v>
      </c>
    </row>
    <row r="443" spans="1:17" x14ac:dyDescent="0.35">
      <c r="A443" t="s">
        <v>894</v>
      </c>
      <c r="B443" t="s">
        <v>895</v>
      </c>
      <c r="C443">
        <v>29</v>
      </c>
      <c r="D443" t="s">
        <v>16</v>
      </c>
      <c r="E443" t="s">
        <v>9</v>
      </c>
      <c r="F443" t="s">
        <v>4</v>
      </c>
      <c r="G443">
        <v>1634.48</v>
      </c>
      <c r="H443">
        <v>522598.87</v>
      </c>
      <c r="I443">
        <v>17</v>
      </c>
      <c r="J443" s="1">
        <v>43941</v>
      </c>
      <c r="K443">
        <v>1504.04</v>
      </c>
      <c r="L443">
        <f t="shared" si="12"/>
        <v>130.44000000000005</v>
      </c>
      <c r="P443" t="s">
        <v>859</v>
      </c>
      <c r="Q443">
        <f t="shared" si="13"/>
        <v>0.26111102135968789</v>
      </c>
    </row>
    <row r="444" spans="1:17" x14ac:dyDescent="0.35">
      <c r="A444" t="s">
        <v>896</v>
      </c>
      <c r="B444" t="s">
        <v>897</v>
      </c>
      <c r="C444">
        <v>36</v>
      </c>
      <c r="D444" t="s">
        <v>12</v>
      </c>
      <c r="E444" t="s">
        <v>9</v>
      </c>
      <c r="F444" t="s">
        <v>4</v>
      </c>
      <c r="G444">
        <v>1730.36</v>
      </c>
      <c r="H444">
        <v>333053.95</v>
      </c>
      <c r="I444">
        <v>18</v>
      </c>
      <c r="J444" s="1">
        <v>45211</v>
      </c>
      <c r="K444">
        <v>1563.22</v>
      </c>
      <c r="L444">
        <f t="shared" si="12"/>
        <v>167.13999999999987</v>
      </c>
      <c r="P444" t="s">
        <v>861</v>
      </c>
      <c r="Q444">
        <f t="shared" si="13"/>
        <v>0.86447985759388279</v>
      </c>
    </row>
    <row r="445" spans="1:17" x14ac:dyDescent="0.35">
      <c r="A445" t="s">
        <v>898</v>
      </c>
      <c r="B445" t="s">
        <v>899</v>
      </c>
      <c r="C445">
        <v>28</v>
      </c>
      <c r="D445" t="s">
        <v>16</v>
      </c>
      <c r="E445" t="s">
        <v>20</v>
      </c>
      <c r="F445" t="s">
        <v>17</v>
      </c>
      <c r="G445">
        <v>1540.37</v>
      </c>
      <c r="H445">
        <v>311614.93</v>
      </c>
      <c r="I445">
        <v>24</v>
      </c>
      <c r="J445" s="1">
        <v>44032</v>
      </c>
      <c r="K445">
        <v>0</v>
      </c>
      <c r="L445">
        <f t="shared" si="12"/>
        <v>1540.37</v>
      </c>
      <c r="P445" t="s">
        <v>863</v>
      </c>
      <c r="Q445">
        <f t="shared" si="13"/>
        <v>8.1718716665695537E-2</v>
      </c>
    </row>
    <row r="446" spans="1:17" x14ac:dyDescent="0.35">
      <c r="A446" t="s">
        <v>900</v>
      </c>
      <c r="B446" t="s">
        <v>901</v>
      </c>
      <c r="C446">
        <v>78</v>
      </c>
      <c r="D446" t="s">
        <v>16</v>
      </c>
      <c r="E446" t="s">
        <v>13</v>
      </c>
      <c r="F446" t="s">
        <v>17</v>
      </c>
      <c r="G446">
        <v>1734.5</v>
      </c>
      <c r="H446">
        <v>25617.66</v>
      </c>
      <c r="I446">
        <v>16</v>
      </c>
      <c r="J446" s="1">
        <v>45082</v>
      </c>
      <c r="K446">
        <v>1245.1400000000001</v>
      </c>
      <c r="L446">
        <f t="shared" si="12"/>
        <v>489.3599999999999</v>
      </c>
      <c r="P446" t="s">
        <v>865</v>
      </c>
      <c r="Q446">
        <f t="shared" si="13"/>
        <v>0.72389843702007695</v>
      </c>
    </row>
    <row r="447" spans="1:17" x14ac:dyDescent="0.35">
      <c r="A447" t="s">
        <v>902</v>
      </c>
      <c r="B447" t="s">
        <v>903</v>
      </c>
      <c r="C447">
        <v>43</v>
      </c>
      <c r="D447" t="s">
        <v>8</v>
      </c>
      <c r="E447" t="s">
        <v>13</v>
      </c>
      <c r="F447" t="s">
        <v>4</v>
      </c>
      <c r="G447">
        <v>1898.67</v>
      </c>
      <c r="H447">
        <v>445329.68</v>
      </c>
      <c r="I447">
        <v>13</v>
      </c>
      <c r="J447" s="1">
        <v>43613</v>
      </c>
      <c r="K447">
        <v>2438.02</v>
      </c>
      <c r="L447">
        <f t="shared" si="12"/>
        <v>-539.34999999999991</v>
      </c>
      <c r="P447" t="s">
        <v>867</v>
      </c>
      <c r="Q447">
        <f t="shared" si="13"/>
        <v>0.82426650385860423</v>
      </c>
    </row>
    <row r="448" spans="1:17" x14ac:dyDescent="0.35">
      <c r="A448" t="s">
        <v>904</v>
      </c>
      <c r="B448" t="s">
        <v>905</v>
      </c>
      <c r="C448">
        <v>30</v>
      </c>
      <c r="D448" t="s">
        <v>12</v>
      </c>
      <c r="E448" t="s">
        <v>44</v>
      </c>
      <c r="F448" t="s">
        <v>4</v>
      </c>
      <c r="G448">
        <v>1117.6500000000001</v>
      </c>
      <c r="H448">
        <v>691767.97</v>
      </c>
      <c r="I448">
        <v>16</v>
      </c>
      <c r="J448" s="1">
        <v>45178</v>
      </c>
      <c r="K448">
        <v>1412.66</v>
      </c>
      <c r="L448">
        <f t="shared" si="12"/>
        <v>-295.01</v>
      </c>
      <c r="P448" t="s">
        <v>869</v>
      </c>
      <c r="Q448">
        <f t="shared" si="13"/>
        <v>0.74044948491444951</v>
      </c>
    </row>
    <row r="449" spans="1:17" x14ac:dyDescent="0.35">
      <c r="A449" t="s">
        <v>906</v>
      </c>
      <c r="B449" t="s">
        <v>907</v>
      </c>
      <c r="C449">
        <v>61</v>
      </c>
      <c r="D449" t="s">
        <v>12</v>
      </c>
      <c r="E449" t="s">
        <v>25</v>
      </c>
      <c r="F449" t="s">
        <v>4</v>
      </c>
      <c r="G449">
        <v>413.67</v>
      </c>
      <c r="H449">
        <v>336641.17</v>
      </c>
      <c r="I449">
        <v>14</v>
      </c>
      <c r="J449" s="1">
        <v>42451</v>
      </c>
      <c r="K449">
        <v>1119.21</v>
      </c>
      <c r="L449">
        <f t="shared" si="12"/>
        <v>-705.54</v>
      </c>
      <c r="P449" t="s">
        <v>871</v>
      </c>
      <c r="Q449">
        <f t="shared" si="13"/>
        <v>0.8720034844306106</v>
      </c>
    </row>
    <row r="450" spans="1:17" x14ac:dyDescent="0.35">
      <c r="A450" t="s">
        <v>908</v>
      </c>
      <c r="B450" t="s">
        <v>909</v>
      </c>
      <c r="C450">
        <v>56</v>
      </c>
      <c r="D450" t="s">
        <v>12</v>
      </c>
      <c r="E450" t="s">
        <v>13</v>
      </c>
      <c r="F450" t="s">
        <v>4</v>
      </c>
      <c r="G450">
        <v>811.8</v>
      </c>
      <c r="H450">
        <v>955300.86</v>
      </c>
      <c r="I450">
        <v>19</v>
      </c>
      <c r="J450" s="1">
        <v>43109</v>
      </c>
      <c r="K450">
        <v>1347.23</v>
      </c>
      <c r="L450">
        <f t="shared" si="12"/>
        <v>-535.43000000000006</v>
      </c>
      <c r="P450" t="s">
        <v>873</v>
      </c>
      <c r="Q450">
        <f t="shared" si="13"/>
        <v>5.6033317647640392E-2</v>
      </c>
    </row>
    <row r="451" spans="1:17" x14ac:dyDescent="0.35">
      <c r="A451" t="s">
        <v>910</v>
      </c>
      <c r="B451" t="s">
        <v>911</v>
      </c>
      <c r="C451">
        <v>58</v>
      </c>
      <c r="D451" t="s">
        <v>16</v>
      </c>
      <c r="E451" t="s">
        <v>9</v>
      </c>
      <c r="F451" t="s">
        <v>4</v>
      </c>
      <c r="G451">
        <v>775.57</v>
      </c>
      <c r="H451">
        <v>585568.55000000005</v>
      </c>
      <c r="I451">
        <v>26</v>
      </c>
      <c r="J451" s="1">
        <v>42217</v>
      </c>
      <c r="K451">
        <v>555.17999999999995</v>
      </c>
      <c r="L451">
        <f t="shared" ref="L451:L461" si="14">G451-K451</f>
        <v>220.3900000000001</v>
      </c>
      <c r="P451" t="s">
        <v>875</v>
      </c>
      <c r="Q451">
        <f t="shared" si="13"/>
        <v>0.59060062079721543</v>
      </c>
    </row>
    <row r="452" spans="1:17" x14ac:dyDescent="0.35">
      <c r="A452" t="s">
        <v>912</v>
      </c>
      <c r="B452" t="s">
        <v>913</v>
      </c>
      <c r="C452">
        <v>37</v>
      </c>
      <c r="D452" t="s">
        <v>12</v>
      </c>
      <c r="E452" t="s">
        <v>13</v>
      </c>
      <c r="F452" t="s">
        <v>4</v>
      </c>
      <c r="G452">
        <v>1124.24</v>
      </c>
      <c r="H452">
        <v>294785.36</v>
      </c>
      <c r="I452">
        <v>7</v>
      </c>
      <c r="J452" s="1">
        <v>44117</v>
      </c>
      <c r="K452">
        <v>2566.85</v>
      </c>
      <c r="L452">
        <f t="shared" si="14"/>
        <v>-1442.61</v>
      </c>
      <c r="P452" t="s">
        <v>877</v>
      </c>
      <c r="Q452">
        <f t="shared" si="13"/>
        <v>0.66157397518349159</v>
      </c>
    </row>
    <row r="453" spans="1:17" x14ac:dyDescent="0.35">
      <c r="A453" t="s">
        <v>914</v>
      </c>
      <c r="B453" t="s">
        <v>915</v>
      </c>
      <c r="C453">
        <v>39</v>
      </c>
      <c r="D453" t="s">
        <v>12</v>
      </c>
      <c r="E453" t="s">
        <v>9</v>
      </c>
      <c r="F453" t="s">
        <v>17</v>
      </c>
      <c r="G453">
        <v>798.9</v>
      </c>
      <c r="H453">
        <v>752660.39</v>
      </c>
      <c r="I453">
        <v>8</v>
      </c>
      <c r="J453" s="1">
        <v>44968</v>
      </c>
      <c r="K453">
        <v>2183.1799999999998</v>
      </c>
      <c r="L453">
        <f t="shared" si="14"/>
        <v>-1384.2799999999997</v>
      </c>
      <c r="P453" t="s">
        <v>879</v>
      </c>
      <c r="Q453">
        <f t="shared" si="13"/>
        <v>0.66932815881156016</v>
      </c>
    </row>
    <row r="454" spans="1:17" x14ac:dyDescent="0.35">
      <c r="A454" t="s">
        <v>916</v>
      </c>
      <c r="B454" t="s">
        <v>917</v>
      </c>
      <c r="C454">
        <v>79</v>
      </c>
      <c r="D454" t="s">
        <v>12</v>
      </c>
      <c r="E454" t="s">
        <v>9</v>
      </c>
      <c r="F454" t="s">
        <v>4</v>
      </c>
      <c r="G454">
        <v>1062.6600000000001</v>
      </c>
      <c r="H454">
        <v>660348.05000000005</v>
      </c>
      <c r="I454">
        <v>7</v>
      </c>
      <c r="J454" s="1">
        <v>43690</v>
      </c>
      <c r="K454">
        <v>1480.02</v>
      </c>
      <c r="L454">
        <f t="shared" si="14"/>
        <v>-417.3599999999999</v>
      </c>
      <c r="P454" t="s">
        <v>881</v>
      </c>
      <c r="Q454">
        <f t="shared" si="13"/>
        <v>0.42378396657933037</v>
      </c>
    </row>
    <row r="455" spans="1:17" x14ac:dyDescent="0.35">
      <c r="A455" t="s">
        <v>918</v>
      </c>
      <c r="B455" t="s">
        <v>919</v>
      </c>
      <c r="C455">
        <v>63</v>
      </c>
      <c r="D455" t="s">
        <v>16</v>
      </c>
      <c r="E455" t="s">
        <v>9</v>
      </c>
      <c r="F455" t="s">
        <v>4</v>
      </c>
      <c r="G455">
        <v>458.86</v>
      </c>
      <c r="H455">
        <v>325247.78999999998</v>
      </c>
      <c r="I455">
        <v>5</v>
      </c>
      <c r="J455" s="1">
        <v>44428</v>
      </c>
      <c r="K455">
        <v>212.52</v>
      </c>
      <c r="L455">
        <f t="shared" si="14"/>
        <v>246.34</v>
      </c>
      <c r="P455" t="s">
        <v>883</v>
      </c>
      <c r="Q455">
        <f t="shared" si="13"/>
        <v>0.16974325892863149</v>
      </c>
    </row>
    <row r="456" spans="1:17" x14ac:dyDescent="0.35">
      <c r="A456" t="s">
        <v>920</v>
      </c>
      <c r="B456" t="s">
        <v>921</v>
      </c>
      <c r="C456">
        <v>30</v>
      </c>
      <c r="D456" t="s">
        <v>12</v>
      </c>
      <c r="E456" t="s">
        <v>25</v>
      </c>
      <c r="F456" t="s">
        <v>4</v>
      </c>
      <c r="G456">
        <v>1766.14</v>
      </c>
      <c r="H456">
        <v>816630.76</v>
      </c>
      <c r="I456">
        <v>14</v>
      </c>
      <c r="J456" s="1">
        <v>45228</v>
      </c>
      <c r="K456">
        <v>331.85</v>
      </c>
      <c r="L456">
        <f t="shared" si="14"/>
        <v>1434.29</v>
      </c>
      <c r="P456" t="s">
        <v>885</v>
      </c>
      <c r="Q456">
        <f t="shared" si="13"/>
        <v>6.0156702209502616E-2</v>
      </c>
    </row>
    <row r="457" spans="1:17" x14ac:dyDescent="0.35">
      <c r="A457" t="s">
        <v>922</v>
      </c>
      <c r="B457" t="s">
        <v>923</v>
      </c>
      <c r="C457">
        <v>69</v>
      </c>
      <c r="D457" t="s">
        <v>16</v>
      </c>
      <c r="E457" t="s">
        <v>44</v>
      </c>
      <c r="F457" t="s">
        <v>4</v>
      </c>
      <c r="G457">
        <v>1536.03</v>
      </c>
      <c r="H457">
        <v>757500.73</v>
      </c>
      <c r="I457">
        <v>21</v>
      </c>
      <c r="J457" s="1">
        <v>43406</v>
      </c>
      <c r="K457">
        <v>2299.04</v>
      </c>
      <c r="L457">
        <f t="shared" si="14"/>
        <v>-763.01</v>
      </c>
      <c r="P457" t="s">
        <v>887</v>
      </c>
      <c r="Q457">
        <f t="shared" si="13"/>
        <v>0.5697107064723399</v>
      </c>
    </row>
    <row r="458" spans="1:17" x14ac:dyDescent="0.35">
      <c r="A458" t="s">
        <v>924</v>
      </c>
      <c r="B458" t="s">
        <v>925</v>
      </c>
      <c r="C458">
        <v>61</v>
      </c>
      <c r="D458" t="s">
        <v>16</v>
      </c>
      <c r="E458" t="s">
        <v>20</v>
      </c>
      <c r="F458" t="s">
        <v>17</v>
      </c>
      <c r="G458">
        <v>532.84</v>
      </c>
      <c r="H458">
        <v>155676.84</v>
      </c>
      <c r="I458">
        <v>21</v>
      </c>
      <c r="J458" s="1">
        <v>42373</v>
      </c>
      <c r="K458">
        <v>0</v>
      </c>
      <c r="L458">
        <f t="shared" si="14"/>
        <v>532.84</v>
      </c>
      <c r="P458" t="s">
        <v>889</v>
      </c>
      <c r="Q458">
        <f t="shared" si="13"/>
        <v>0.4343640176828627</v>
      </c>
    </row>
    <row r="459" spans="1:17" x14ac:dyDescent="0.35">
      <c r="A459" t="s">
        <v>926</v>
      </c>
      <c r="B459" t="s">
        <v>927</v>
      </c>
      <c r="C459">
        <v>73</v>
      </c>
      <c r="D459" t="s">
        <v>12</v>
      </c>
      <c r="E459" t="s">
        <v>13</v>
      </c>
      <c r="F459" t="s">
        <v>17</v>
      </c>
      <c r="G459">
        <v>1602.94</v>
      </c>
      <c r="H459">
        <v>870948.27</v>
      </c>
      <c r="I459">
        <v>26</v>
      </c>
      <c r="J459" s="1">
        <v>44319</v>
      </c>
      <c r="K459">
        <v>2030.68</v>
      </c>
      <c r="L459">
        <f t="shared" si="14"/>
        <v>-427.74</v>
      </c>
      <c r="P459" t="s">
        <v>891</v>
      </c>
      <c r="Q459">
        <f t="shared" si="13"/>
        <v>0.22872039350332338</v>
      </c>
    </row>
    <row r="460" spans="1:17" x14ac:dyDescent="0.35">
      <c r="A460" t="s">
        <v>928</v>
      </c>
      <c r="B460" t="s">
        <v>929</v>
      </c>
      <c r="C460">
        <v>29</v>
      </c>
      <c r="D460" t="s">
        <v>16</v>
      </c>
      <c r="E460" t="s">
        <v>25</v>
      </c>
      <c r="F460" t="s">
        <v>4</v>
      </c>
      <c r="G460">
        <v>955.72</v>
      </c>
      <c r="H460">
        <v>194548.87</v>
      </c>
      <c r="I460">
        <v>22</v>
      </c>
      <c r="J460" s="1">
        <v>45703</v>
      </c>
      <c r="K460">
        <v>1626.47</v>
      </c>
      <c r="L460">
        <f t="shared" si="14"/>
        <v>-670.75</v>
      </c>
      <c r="P460" t="s">
        <v>892</v>
      </c>
      <c r="Q460">
        <f t="shared" si="13"/>
        <v>0.19356185838646306</v>
      </c>
    </row>
    <row r="461" spans="1:17" x14ac:dyDescent="0.35">
      <c r="A461" t="s">
        <v>930</v>
      </c>
      <c r="B461" t="s">
        <v>931</v>
      </c>
      <c r="C461">
        <v>59</v>
      </c>
      <c r="D461" t="s">
        <v>12</v>
      </c>
      <c r="E461" t="s">
        <v>13</v>
      </c>
      <c r="F461" t="s">
        <v>4</v>
      </c>
      <c r="G461">
        <v>856.63</v>
      </c>
      <c r="H461">
        <v>315981.05</v>
      </c>
      <c r="I461">
        <v>19</v>
      </c>
      <c r="J461" s="1">
        <v>42117</v>
      </c>
      <c r="K461">
        <v>205.56</v>
      </c>
      <c r="L461">
        <f t="shared" si="14"/>
        <v>651.06999999999994</v>
      </c>
      <c r="P461" t="s">
        <v>894</v>
      </c>
      <c r="Q461">
        <f t="shared" si="13"/>
        <v>0.8457510464734479</v>
      </c>
    </row>
    <row r="462" spans="1:17" x14ac:dyDescent="0.35">
      <c r="A462" t="s">
        <v>932</v>
      </c>
      <c r="B462" t="s">
        <v>933</v>
      </c>
      <c r="C462">
        <v>76</v>
      </c>
      <c r="D462" t="s">
        <v>12</v>
      </c>
      <c r="E462" t="s">
        <v>13</v>
      </c>
      <c r="F462" t="s">
        <v>17</v>
      </c>
      <c r="G462">
        <v>1986.16</v>
      </c>
      <c r="H462">
        <v>105612.97</v>
      </c>
      <c r="I462">
        <v>16</v>
      </c>
      <c r="J462" s="1">
        <v>44616</v>
      </c>
      <c r="K462">
        <v>294.98</v>
      </c>
      <c r="L462">
        <f>G462-K462</f>
        <v>1691.18</v>
      </c>
      <c r="P462" t="s">
        <v>896</v>
      </c>
      <c r="Q462">
        <f t="shared" si="13"/>
        <v>0.88557594840796439</v>
      </c>
    </row>
    <row r="463" spans="1:17" x14ac:dyDescent="0.35">
      <c r="J463" s="1"/>
      <c r="P463" t="s">
        <v>898</v>
      </c>
      <c r="Q463">
        <f t="shared" si="13"/>
        <v>0.79865897219112392</v>
      </c>
    </row>
    <row r="464" spans="1:17" x14ac:dyDescent="0.35">
      <c r="J464" s="1"/>
      <c r="P464" t="s">
        <v>900</v>
      </c>
      <c r="Q464">
        <f t="shared" si="13"/>
        <v>0.88711311945060478</v>
      </c>
    </row>
    <row r="465" spans="10:17" x14ac:dyDescent="0.35">
      <c r="J465" s="1"/>
      <c r="P465" t="s">
        <v>902</v>
      </c>
      <c r="Q465">
        <f t="shared" si="13"/>
        <v>0.9367438902649019</v>
      </c>
    </row>
    <row r="466" spans="10:17" x14ac:dyDescent="0.35">
      <c r="J466" s="1"/>
      <c r="P466" t="s">
        <v>904</v>
      </c>
      <c r="Q466">
        <f t="shared" si="13"/>
        <v>0.50854237467428887</v>
      </c>
    </row>
    <row r="467" spans="10:17" x14ac:dyDescent="0.35">
      <c r="J467" s="1"/>
      <c r="P467" t="s">
        <v>906</v>
      </c>
      <c r="Q467">
        <f t="shared" si="13"/>
        <v>9.0682697169242266E-2</v>
      </c>
    </row>
    <row r="468" spans="10:17" x14ac:dyDescent="0.35">
      <c r="J468" s="1"/>
      <c r="P468" t="s">
        <v>908</v>
      </c>
      <c r="Q468">
        <f t="shared" ref="Q468:Q480" si="15">_xlfn.NORM.DIST(G450,$Q$11,$Q$12,$Q$6+$R$6)</f>
        <v>0.28482390506719701</v>
      </c>
    </row>
    <row r="469" spans="10:17" x14ac:dyDescent="0.35">
      <c r="J469" s="1"/>
      <c r="P469" t="s">
        <v>910</v>
      </c>
      <c r="Q469">
        <f t="shared" si="15"/>
        <v>0.26158782213040976</v>
      </c>
    </row>
    <row r="470" spans="10:17" x14ac:dyDescent="0.35">
      <c r="J470" s="1"/>
      <c r="P470" t="s">
        <v>912</v>
      </c>
      <c r="Q470">
        <f t="shared" si="15"/>
        <v>0.51361178194452473</v>
      </c>
    </row>
    <row r="471" spans="10:17" x14ac:dyDescent="0.35">
      <c r="J471" s="1"/>
      <c r="P471" t="s">
        <v>914</v>
      </c>
      <c r="Q471">
        <f t="shared" si="15"/>
        <v>0.27643856087357688</v>
      </c>
    </row>
    <row r="472" spans="10:17" x14ac:dyDescent="0.35">
      <c r="J472" s="1"/>
      <c r="P472" t="s">
        <v>916</v>
      </c>
      <c r="Q472">
        <f t="shared" si="15"/>
        <v>0.466265259859727</v>
      </c>
    </row>
    <row r="473" spans="10:17" x14ac:dyDescent="0.35">
      <c r="J473" s="1"/>
      <c r="P473" t="s">
        <v>918</v>
      </c>
      <c r="Q473">
        <f t="shared" si="15"/>
        <v>0.10576099430883526</v>
      </c>
    </row>
    <row r="474" spans="10:17" x14ac:dyDescent="0.35">
      <c r="J474" s="1"/>
      <c r="P474" t="s">
        <v>920</v>
      </c>
      <c r="Q474">
        <f t="shared" si="15"/>
        <v>0.89837578150606234</v>
      </c>
    </row>
    <row r="475" spans="10:17" x14ac:dyDescent="0.35">
      <c r="J475" s="1"/>
      <c r="P475" t="s">
        <v>922</v>
      </c>
      <c r="Q475">
        <f t="shared" si="15"/>
        <v>0.79629751412584349</v>
      </c>
    </row>
    <row r="476" spans="10:17" x14ac:dyDescent="0.35">
      <c r="J476" s="1"/>
      <c r="P476" t="s">
        <v>924</v>
      </c>
      <c r="Q476">
        <f t="shared" si="15"/>
        <v>0.13421530337912216</v>
      </c>
    </row>
    <row r="477" spans="10:17" x14ac:dyDescent="0.35">
      <c r="J477" s="1"/>
      <c r="P477" t="s">
        <v>926</v>
      </c>
      <c r="Q477">
        <f t="shared" si="15"/>
        <v>0.83085218745745926</v>
      </c>
    </row>
    <row r="478" spans="10:17" x14ac:dyDescent="0.35">
      <c r="J478" s="1"/>
      <c r="P478" t="s">
        <v>928</v>
      </c>
      <c r="Q478">
        <f t="shared" si="15"/>
        <v>0.38554528727790127</v>
      </c>
    </row>
    <row r="479" spans="10:17" x14ac:dyDescent="0.35">
      <c r="J479" s="1"/>
      <c r="P479" t="s">
        <v>930</v>
      </c>
      <c r="Q479">
        <f t="shared" si="15"/>
        <v>0.31486986255662236</v>
      </c>
    </row>
    <row r="480" spans="10:17" x14ac:dyDescent="0.35">
      <c r="J480" s="1"/>
      <c r="P480" t="s">
        <v>932</v>
      </c>
      <c r="Q480">
        <f t="shared" si="15"/>
        <v>0.95512987052245701</v>
      </c>
    </row>
    <row r="481" spans="10:10" x14ac:dyDescent="0.35">
      <c r="J481" s="1"/>
    </row>
    <row r="482" spans="10:10" x14ac:dyDescent="0.35">
      <c r="J482" s="1"/>
    </row>
    <row r="483" spans="10:10" x14ac:dyDescent="0.35">
      <c r="J483" s="1"/>
    </row>
    <row r="484" spans="10:10" x14ac:dyDescent="0.35">
      <c r="J484" s="1"/>
    </row>
    <row r="485" spans="10:10" x14ac:dyDescent="0.35">
      <c r="J485" s="1"/>
    </row>
    <row r="486" spans="10:10" x14ac:dyDescent="0.35">
      <c r="J486" s="1"/>
    </row>
    <row r="487" spans="10:10" x14ac:dyDescent="0.35">
      <c r="J487" s="1"/>
    </row>
    <row r="488" spans="10:10" x14ac:dyDescent="0.35">
      <c r="J488" s="1"/>
    </row>
    <row r="489" spans="10:10" x14ac:dyDescent="0.35">
      <c r="J489" s="1"/>
    </row>
    <row r="490" spans="10:10" x14ac:dyDescent="0.35">
      <c r="J490" s="1"/>
    </row>
    <row r="491" spans="10:10" x14ac:dyDescent="0.35">
      <c r="J491" s="1"/>
    </row>
    <row r="492" spans="10:10" x14ac:dyDescent="0.35">
      <c r="J492" s="1"/>
    </row>
    <row r="493" spans="10:10" x14ac:dyDescent="0.35">
      <c r="J493" s="1"/>
    </row>
    <row r="494" spans="10:10" x14ac:dyDescent="0.35">
      <c r="J494" s="1"/>
    </row>
    <row r="495" spans="10:10" x14ac:dyDescent="0.35">
      <c r="J495" s="1"/>
    </row>
    <row r="496" spans="10:10" x14ac:dyDescent="0.35">
      <c r="J496" s="1"/>
    </row>
  </sheetData>
  <phoneticPr fontId="18" type="noConversion"/>
  <conditionalFormatting sqref="C2:C462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{ECDC1011-465C-4AFE-B3EE-0F67FB950F70}</x14:id>
        </ext>
      </extLst>
    </cfRule>
  </conditionalFormatting>
  <conditionalFormatting sqref="G2:G46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4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Q7:X7 Q8:R8 S8:T8 U8:X8 T12 T26 Q11:Q12 R12:S12" calculatedColumn="1"/>
  </ignoredErrors>
  <legacyDrawing r:id="rId2"/>
  <tableParts count="7">
    <tablePart r:id="rId3"/>
    <tablePart r:id="rId4"/>
    <tablePart r:id="rId5"/>
    <tablePart r:id="rId6"/>
    <tablePart r:id="rId7"/>
    <tablePart r:id="rId8"/>
    <tablePart r:id="rId9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CDC1011-465C-4AFE-B3EE-0F67FB950F7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C2:C462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9313-C331-456A-89AC-D35FABD760C6}">
  <dimension ref="A3:K67"/>
  <sheetViews>
    <sheetView zoomScale="78" zoomScaleNormal="54" workbookViewId="0">
      <selection activeCell="AH19" sqref="AH19"/>
    </sheetView>
  </sheetViews>
  <sheetFormatPr defaultRowHeight="14.5" x14ac:dyDescent="0.35"/>
  <cols>
    <col min="1" max="2" width="15.81640625" bestFit="1" customWidth="1"/>
    <col min="3" max="3" width="8.453125" bestFit="1" customWidth="1"/>
    <col min="4" max="4" width="10.36328125" bestFit="1" customWidth="1"/>
    <col min="5" max="63" width="3.08984375" bestFit="1" customWidth="1"/>
    <col min="64" max="64" width="10.36328125" bestFit="1" customWidth="1"/>
    <col min="65" max="124" width="17.6328125" bestFit="1" customWidth="1"/>
    <col min="125" max="125" width="20.54296875" bestFit="1" customWidth="1"/>
    <col min="126" max="127" width="19.26953125" bestFit="1" customWidth="1"/>
  </cols>
  <sheetData>
    <row r="3" spans="1:4" x14ac:dyDescent="0.35">
      <c r="A3" s="2" t="s">
        <v>958</v>
      </c>
      <c r="B3" s="2" t="s">
        <v>957</v>
      </c>
    </row>
    <row r="4" spans="1:4" x14ac:dyDescent="0.35">
      <c r="A4" s="2" t="s">
        <v>2</v>
      </c>
      <c r="B4" t="s">
        <v>17</v>
      </c>
      <c r="C4" t="s">
        <v>4</v>
      </c>
      <c r="D4" t="s">
        <v>956</v>
      </c>
    </row>
    <row r="5" spans="1:4" x14ac:dyDescent="0.35">
      <c r="A5" s="3">
        <v>18</v>
      </c>
      <c r="B5">
        <v>722.51999999999987</v>
      </c>
      <c r="C5">
        <v>-133.42999999999984</v>
      </c>
      <c r="D5">
        <v>589.09</v>
      </c>
    </row>
    <row r="6" spans="1:4" x14ac:dyDescent="0.35">
      <c r="A6" s="3">
        <v>19</v>
      </c>
      <c r="B6">
        <v>-650.10000000000014</v>
      </c>
      <c r="C6">
        <v>-574.81999999999994</v>
      </c>
      <c r="D6">
        <v>-1224.92</v>
      </c>
    </row>
    <row r="7" spans="1:4" x14ac:dyDescent="0.35">
      <c r="A7" s="3">
        <v>20</v>
      </c>
      <c r="B7">
        <v>-582.31000000000006</v>
      </c>
      <c r="C7">
        <v>3949.41</v>
      </c>
      <c r="D7">
        <v>3367.1</v>
      </c>
    </row>
    <row r="8" spans="1:4" x14ac:dyDescent="0.35">
      <c r="A8" s="3">
        <v>21</v>
      </c>
      <c r="B8">
        <v>316.42000000000007</v>
      </c>
      <c r="C8">
        <v>341.57000000000005</v>
      </c>
      <c r="D8">
        <v>657.99000000000012</v>
      </c>
    </row>
    <row r="9" spans="1:4" x14ac:dyDescent="0.35">
      <c r="A9" s="3">
        <v>22</v>
      </c>
      <c r="B9">
        <v>2918.17</v>
      </c>
      <c r="C9">
        <v>-2747.3500000000004</v>
      </c>
      <c r="D9">
        <v>170.81999999999971</v>
      </c>
    </row>
    <row r="10" spans="1:4" x14ac:dyDescent="0.35">
      <c r="A10" s="3">
        <v>23</v>
      </c>
      <c r="B10">
        <v>2974.41</v>
      </c>
      <c r="C10">
        <v>-622.30999999999983</v>
      </c>
      <c r="D10">
        <v>2352.1</v>
      </c>
    </row>
    <row r="11" spans="1:4" x14ac:dyDescent="0.35">
      <c r="A11" s="3">
        <v>24</v>
      </c>
      <c r="B11">
        <v>-2224.3699999999994</v>
      </c>
      <c r="C11">
        <v>1589.6599999999999</v>
      </c>
      <c r="D11">
        <v>-634.70999999999958</v>
      </c>
    </row>
    <row r="12" spans="1:4" x14ac:dyDescent="0.35">
      <c r="A12" s="3">
        <v>25</v>
      </c>
      <c r="B12">
        <v>252.44999999999993</v>
      </c>
      <c r="C12">
        <v>1116.1300000000001</v>
      </c>
      <c r="D12">
        <v>1368.58</v>
      </c>
    </row>
    <row r="13" spans="1:4" x14ac:dyDescent="0.35">
      <c r="A13" s="3">
        <v>26</v>
      </c>
      <c r="B13">
        <v>-2239.4199999999996</v>
      </c>
      <c r="C13">
        <v>2335.75</v>
      </c>
      <c r="D13">
        <v>96.330000000000382</v>
      </c>
    </row>
    <row r="14" spans="1:4" x14ac:dyDescent="0.35">
      <c r="A14" s="3">
        <v>27</v>
      </c>
      <c r="B14">
        <v>-779.63999999999987</v>
      </c>
      <c r="C14">
        <v>4651.17</v>
      </c>
      <c r="D14">
        <v>3871.53</v>
      </c>
    </row>
    <row r="15" spans="1:4" x14ac:dyDescent="0.35">
      <c r="A15" s="3">
        <v>28</v>
      </c>
      <c r="B15">
        <v>930.51999999999964</v>
      </c>
      <c r="C15">
        <v>-3352.5</v>
      </c>
      <c r="D15">
        <v>-2421.9800000000005</v>
      </c>
    </row>
    <row r="16" spans="1:4" x14ac:dyDescent="0.35">
      <c r="A16" s="3">
        <v>29</v>
      </c>
      <c r="B16">
        <v>-1475.9500000000003</v>
      </c>
      <c r="C16">
        <v>-440.02</v>
      </c>
      <c r="D16">
        <v>-1915.9700000000003</v>
      </c>
    </row>
    <row r="17" spans="1:11" x14ac:dyDescent="0.35">
      <c r="A17" s="3">
        <v>30</v>
      </c>
      <c r="B17">
        <v>263.88000000000005</v>
      </c>
      <c r="C17">
        <v>285.67999999999984</v>
      </c>
      <c r="D17">
        <v>549.55999999999995</v>
      </c>
    </row>
    <row r="18" spans="1:11" x14ac:dyDescent="0.35">
      <c r="A18" s="3">
        <v>31</v>
      </c>
      <c r="B18">
        <v>-111.24999999999994</v>
      </c>
      <c r="C18">
        <v>-312.05999999999972</v>
      </c>
      <c r="D18">
        <v>-423.30999999999966</v>
      </c>
    </row>
    <row r="19" spans="1:11" x14ac:dyDescent="0.35">
      <c r="A19" s="3">
        <v>32</v>
      </c>
      <c r="B19">
        <v>1040.4000000000001</v>
      </c>
      <c r="C19">
        <v>-599.11</v>
      </c>
      <c r="D19">
        <v>441.29000000000008</v>
      </c>
    </row>
    <row r="20" spans="1:11" x14ac:dyDescent="0.35">
      <c r="A20" s="3">
        <v>33</v>
      </c>
      <c r="B20">
        <v>1175.0700000000002</v>
      </c>
      <c r="C20">
        <v>1634.5</v>
      </c>
      <c r="D20">
        <v>2809.57</v>
      </c>
    </row>
    <row r="21" spans="1:11" x14ac:dyDescent="0.35">
      <c r="A21" s="3">
        <v>34</v>
      </c>
      <c r="B21">
        <v>-901.25000000000011</v>
      </c>
      <c r="C21">
        <v>1000.3500000000001</v>
      </c>
      <c r="D21">
        <v>99.100000000000023</v>
      </c>
    </row>
    <row r="22" spans="1:11" x14ac:dyDescent="0.35">
      <c r="A22" s="3">
        <v>35</v>
      </c>
      <c r="B22">
        <v>-1711.6999999999998</v>
      </c>
      <c r="C22">
        <v>-2440.8100000000004</v>
      </c>
      <c r="D22">
        <v>-4152.51</v>
      </c>
    </row>
    <row r="23" spans="1:11" x14ac:dyDescent="0.35">
      <c r="A23" s="3">
        <v>36</v>
      </c>
      <c r="B23">
        <v>2389.6800000000003</v>
      </c>
      <c r="C23">
        <v>-1185.2500000000002</v>
      </c>
      <c r="D23">
        <v>1204.43</v>
      </c>
    </row>
    <row r="24" spans="1:11" x14ac:dyDescent="0.35">
      <c r="A24" s="3">
        <v>37</v>
      </c>
      <c r="B24">
        <v>-142.91999999999985</v>
      </c>
      <c r="C24">
        <v>-1288.7</v>
      </c>
      <c r="D24">
        <v>-1431.62</v>
      </c>
    </row>
    <row r="25" spans="1:11" x14ac:dyDescent="0.35">
      <c r="A25" s="3">
        <v>38</v>
      </c>
      <c r="B25">
        <v>1150.54</v>
      </c>
      <c r="C25">
        <v>1847.0600000000002</v>
      </c>
      <c r="D25">
        <v>2997.6000000000004</v>
      </c>
      <c r="K25" s="4"/>
    </row>
    <row r="26" spans="1:11" x14ac:dyDescent="0.35">
      <c r="A26" s="3">
        <v>39</v>
      </c>
      <c r="B26">
        <v>1128.9600000000005</v>
      </c>
      <c r="C26">
        <v>1828.3799999999999</v>
      </c>
      <c r="D26">
        <v>2957.34</v>
      </c>
    </row>
    <row r="27" spans="1:11" x14ac:dyDescent="0.35">
      <c r="A27" s="3">
        <v>40</v>
      </c>
      <c r="B27">
        <v>1020.5099999999998</v>
      </c>
      <c r="C27">
        <v>-2924.58</v>
      </c>
      <c r="D27">
        <v>-1904.0700000000002</v>
      </c>
    </row>
    <row r="28" spans="1:11" x14ac:dyDescent="0.35">
      <c r="A28" s="3">
        <v>41</v>
      </c>
      <c r="C28">
        <v>1039.2999999999997</v>
      </c>
      <c r="D28">
        <v>1039.2999999999997</v>
      </c>
    </row>
    <row r="29" spans="1:11" x14ac:dyDescent="0.35">
      <c r="A29" s="3">
        <v>42</v>
      </c>
      <c r="B29">
        <v>-419.63000000000011</v>
      </c>
      <c r="C29">
        <v>-255.50000000000023</v>
      </c>
      <c r="D29">
        <v>-675.13000000000034</v>
      </c>
    </row>
    <row r="30" spans="1:11" x14ac:dyDescent="0.35">
      <c r="A30" s="3">
        <v>43</v>
      </c>
      <c r="B30">
        <v>3005.71</v>
      </c>
      <c r="C30">
        <v>-1624.6499999999999</v>
      </c>
      <c r="D30">
        <v>1381.0600000000002</v>
      </c>
    </row>
    <row r="31" spans="1:11" x14ac:dyDescent="0.35">
      <c r="A31" s="3">
        <v>44</v>
      </c>
      <c r="B31">
        <v>-2588.2799999999997</v>
      </c>
      <c r="C31">
        <v>1433.48</v>
      </c>
      <c r="D31">
        <v>-1154.7999999999997</v>
      </c>
    </row>
    <row r="32" spans="1:11" x14ac:dyDescent="0.35">
      <c r="A32" s="3">
        <v>45</v>
      </c>
      <c r="B32">
        <v>1050.9300000000003</v>
      </c>
      <c r="C32">
        <v>-3548.2699999999995</v>
      </c>
      <c r="D32">
        <v>-2497.3399999999992</v>
      </c>
    </row>
    <row r="33" spans="1:4" x14ac:dyDescent="0.35">
      <c r="A33" s="3">
        <v>46</v>
      </c>
      <c r="B33">
        <v>456.94</v>
      </c>
      <c r="C33">
        <v>789.08999999999992</v>
      </c>
      <c r="D33">
        <v>1246.03</v>
      </c>
    </row>
    <row r="34" spans="1:4" x14ac:dyDescent="0.35">
      <c r="A34" s="3">
        <v>47</v>
      </c>
      <c r="B34">
        <v>-1130.95</v>
      </c>
      <c r="C34">
        <v>-1046.04</v>
      </c>
      <c r="D34">
        <v>-2176.9899999999998</v>
      </c>
    </row>
    <row r="35" spans="1:4" x14ac:dyDescent="0.35">
      <c r="A35" s="3">
        <v>48</v>
      </c>
      <c r="C35">
        <v>-3187.2000000000003</v>
      </c>
      <c r="D35">
        <v>-3187.2000000000003</v>
      </c>
    </row>
    <row r="36" spans="1:4" x14ac:dyDescent="0.35">
      <c r="A36" s="3">
        <v>49</v>
      </c>
      <c r="C36">
        <v>2309.9300000000003</v>
      </c>
      <c r="D36">
        <v>2309.9300000000003</v>
      </c>
    </row>
    <row r="37" spans="1:4" x14ac:dyDescent="0.35">
      <c r="A37" s="3">
        <v>50</v>
      </c>
      <c r="B37">
        <v>-1806.2300000000002</v>
      </c>
      <c r="C37">
        <v>938.57000000000016</v>
      </c>
      <c r="D37">
        <v>-867.66000000000008</v>
      </c>
    </row>
    <row r="38" spans="1:4" x14ac:dyDescent="0.35">
      <c r="A38" s="3">
        <v>51</v>
      </c>
      <c r="B38">
        <v>-379.97999999999956</v>
      </c>
      <c r="C38">
        <v>736.83000000000015</v>
      </c>
      <c r="D38">
        <v>356.85000000000059</v>
      </c>
    </row>
    <row r="39" spans="1:4" x14ac:dyDescent="0.35">
      <c r="A39" s="3">
        <v>52</v>
      </c>
      <c r="B39">
        <v>-3276.64</v>
      </c>
      <c r="C39">
        <v>2532.9699999999998</v>
      </c>
      <c r="D39">
        <v>-743.67000000000007</v>
      </c>
    </row>
    <row r="40" spans="1:4" x14ac:dyDescent="0.35">
      <c r="A40" s="3">
        <v>53</v>
      </c>
      <c r="B40">
        <v>-147.90000000000009</v>
      </c>
      <c r="C40">
        <v>-2373.3399999999992</v>
      </c>
      <c r="D40">
        <v>-2521.2399999999993</v>
      </c>
    </row>
    <row r="41" spans="1:4" x14ac:dyDescent="0.35">
      <c r="A41" s="3">
        <v>54</v>
      </c>
      <c r="B41">
        <v>681.06999999999994</v>
      </c>
      <c r="C41">
        <v>-3222.28</v>
      </c>
      <c r="D41">
        <v>-2541.21</v>
      </c>
    </row>
    <row r="42" spans="1:4" x14ac:dyDescent="0.35">
      <c r="A42" s="3">
        <v>55</v>
      </c>
      <c r="B42">
        <v>-52.189999999999827</v>
      </c>
      <c r="C42">
        <v>-1780.8900000000003</v>
      </c>
      <c r="D42">
        <v>-1833.0800000000002</v>
      </c>
    </row>
    <row r="43" spans="1:4" x14ac:dyDescent="0.35">
      <c r="A43" s="3">
        <v>56</v>
      </c>
      <c r="B43">
        <v>-357.91999999999996</v>
      </c>
      <c r="C43">
        <v>-549.39000000000044</v>
      </c>
      <c r="D43">
        <v>-907.3100000000004</v>
      </c>
    </row>
    <row r="44" spans="1:4" x14ac:dyDescent="0.35">
      <c r="A44" s="3">
        <v>57</v>
      </c>
      <c r="B44">
        <v>1038.95</v>
      </c>
      <c r="C44">
        <v>2174.0699999999997</v>
      </c>
      <c r="D44">
        <v>3213.0199999999995</v>
      </c>
    </row>
    <row r="45" spans="1:4" x14ac:dyDescent="0.35">
      <c r="A45" s="3">
        <v>58</v>
      </c>
      <c r="B45">
        <v>-1951.1299999999997</v>
      </c>
      <c r="C45">
        <v>827.79000000000019</v>
      </c>
      <c r="D45">
        <v>-1123.3399999999995</v>
      </c>
    </row>
    <row r="46" spans="1:4" x14ac:dyDescent="0.35">
      <c r="A46" s="3">
        <v>59</v>
      </c>
      <c r="B46">
        <v>2983.7200000000003</v>
      </c>
      <c r="C46">
        <v>791.33999999999992</v>
      </c>
      <c r="D46">
        <v>3775.0600000000004</v>
      </c>
    </row>
    <row r="47" spans="1:4" x14ac:dyDescent="0.35">
      <c r="A47" s="3">
        <v>60</v>
      </c>
      <c r="B47">
        <v>-893.18999999999983</v>
      </c>
      <c r="C47">
        <v>2030.6099999999997</v>
      </c>
      <c r="D47">
        <v>1137.4199999999998</v>
      </c>
    </row>
    <row r="48" spans="1:4" x14ac:dyDescent="0.35">
      <c r="A48" s="3">
        <v>61</v>
      </c>
      <c r="B48">
        <v>-967.81000000000051</v>
      </c>
      <c r="C48">
        <v>2244.34</v>
      </c>
      <c r="D48">
        <v>1276.5299999999997</v>
      </c>
    </row>
    <row r="49" spans="1:4" x14ac:dyDescent="0.35">
      <c r="A49" s="3">
        <v>62</v>
      </c>
      <c r="B49">
        <v>574.93000000000029</v>
      </c>
      <c r="C49">
        <v>2017.25</v>
      </c>
      <c r="D49">
        <v>2592.1800000000003</v>
      </c>
    </row>
    <row r="50" spans="1:4" x14ac:dyDescent="0.35">
      <c r="A50" s="3">
        <v>63</v>
      </c>
      <c r="B50">
        <v>669.34</v>
      </c>
      <c r="C50">
        <v>491.41999999999996</v>
      </c>
      <c r="D50">
        <v>1160.76</v>
      </c>
    </row>
    <row r="51" spans="1:4" x14ac:dyDescent="0.35">
      <c r="A51" s="3">
        <v>64</v>
      </c>
      <c r="B51">
        <v>-381.25000000000011</v>
      </c>
      <c r="C51">
        <v>-3640.9400000000005</v>
      </c>
      <c r="D51">
        <v>-4022.1900000000005</v>
      </c>
    </row>
    <row r="52" spans="1:4" x14ac:dyDescent="0.35">
      <c r="A52" s="3">
        <v>65</v>
      </c>
      <c r="B52">
        <v>3142.11</v>
      </c>
      <c r="C52">
        <v>654.6</v>
      </c>
      <c r="D52">
        <v>3796.71</v>
      </c>
    </row>
    <row r="53" spans="1:4" x14ac:dyDescent="0.35">
      <c r="A53" s="3">
        <v>66</v>
      </c>
      <c r="B53">
        <v>2221.73</v>
      </c>
      <c r="C53">
        <v>-194.00999999999965</v>
      </c>
      <c r="D53">
        <v>2027.7200000000003</v>
      </c>
    </row>
    <row r="54" spans="1:4" x14ac:dyDescent="0.35">
      <c r="A54" s="3">
        <v>67</v>
      </c>
      <c r="B54">
        <v>1959.3000000000002</v>
      </c>
      <c r="C54">
        <v>-904.51</v>
      </c>
      <c r="D54">
        <v>1054.7900000000002</v>
      </c>
    </row>
    <row r="55" spans="1:4" x14ac:dyDescent="0.35">
      <c r="A55" s="3">
        <v>68</v>
      </c>
      <c r="B55">
        <v>-1636.5</v>
      </c>
      <c r="C55">
        <v>2484.2500000000005</v>
      </c>
      <c r="D55">
        <v>847.75000000000045</v>
      </c>
    </row>
    <row r="56" spans="1:4" x14ac:dyDescent="0.35">
      <c r="A56" s="3">
        <v>69</v>
      </c>
      <c r="B56">
        <v>-602.11000000000035</v>
      </c>
      <c r="C56">
        <v>-340.56</v>
      </c>
      <c r="D56">
        <v>-942.6700000000003</v>
      </c>
    </row>
    <row r="57" spans="1:4" x14ac:dyDescent="0.35">
      <c r="A57" s="3">
        <v>70</v>
      </c>
      <c r="B57">
        <v>340.11</v>
      </c>
      <c r="C57">
        <v>113.07999999999993</v>
      </c>
      <c r="D57">
        <v>453.18999999999994</v>
      </c>
    </row>
    <row r="58" spans="1:4" x14ac:dyDescent="0.35">
      <c r="A58" s="3">
        <v>71</v>
      </c>
      <c r="B58">
        <v>381.98000000000008</v>
      </c>
      <c r="C58">
        <v>-291.89999999999952</v>
      </c>
      <c r="D58">
        <v>90.080000000000553</v>
      </c>
    </row>
    <row r="59" spans="1:4" x14ac:dyDescent="0.35">
      <c r="A59" s="3">
        <v>72</v>
      </c>
      <c r="B59">
        <v>-932.1700000000003</v>
      </c>
      <c r="C59">
        <v>1296.9299999999998</v>
      </c>
      <c r="D59">
        <v>364.75999999999954</v>
      </c>
    </row>
    <row r="60" spans="1:4" x14ac:dyDescent="0.35">
      <c r="A60" s="3">
        <v>73</v>
      </c>
      <c r="B60">
        <v>5338.89</v>
      </c>
      <c r="D60">
        <v>5338.89</v>
      </c>
    </row>
    <row r="61" spans="1:4" x14ac:dyDescent="0.35">
      <c r="A61" s="3">
        <v>74</v>
      </c>
      <c r="B61">
        <v>-1425.2800000000002</v>
      </c>
      <c r="C61">
        <v>-1816.8400000000001</v>
      </c>
      <c r="D61">
        <v>-3242.1200000000003</v>
      </c>
    </row>
    <row r="62" spans="1:4" x14ac:dyDescent="0.35">
      <c r="A62" s="3">
        <v>75</v>
      </c>
      <c r="B62">
        <v>-995.65</v>
      </c>
      <c r="C62">
        <v>3196.7200000000003</v>
      </c>
      <c r="D62">
        <v>2201.0700000000002</v>
      </c>
    </row>
    <row r="63" spans="1:4" x14ac:dyDescent="0.35">
      <c r="A63" s="3">
        <v>76</v>
      </c>
      <c r="B63">
        <v>-915.86999999999921</v>
      </c>
      <c r="C63">
        <v>423.39999999999986</v>
      </c>
      <c r="D63">
        <v>-492.46999999999935</v>
      </c>
    </row>
    <row r="64" spans="1:4" x14ac:dyDescent="0.35">
      <c r="A64" s="3">
        <v>77</v>
      </c>
      <c r="B64">
        <v>-3169.85</v>
      </c>
      <c r="C64">
        <v>383.18000000000029</v>
      </c>
      <c r="D64">
        <v>-2786.6699999999996</v>
      </c>
    </row>
    <row r="65" spans="1:4" x14ac:dyDescent="0.35">
      <c r="A65" s="3">
        <v>78</v>
      </c>
      <c r="B65">
        <v>3145.37</v>
      </c>
      <c r="C65">
        <v>701.15000000000032</v>
      </c>
      <c r="D65">
        <v>3846.5200000000004</v>
      </c>
    </row>
    <row r="66" spans="1:4" x14ac:dyDescent="0.35">
      <c r="A66" s="3">
        <v>79</v>
      </c>
      <c r="B66">
        <v>-1627.05</v>
      </c>
      <c r="C66">
        <v>-287.08000000000004</v>
      </c>
      <c r="D66">
        <v>-1914.13</v>
      </c>
    </row>
    <row r="67" spans="1:4" x14ac:dyDescent="0.35">
      <c r="A67" s="3" t="s">
        <v>956</v>
      </c>
      <c r="B67">
        <v>6798.1200000000053</v>
      </c>
      <c r="C67">
        <v>8505.619999999999</v>
      </c>
      <c r="D67">
        <v>15303.740000000005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7863-B2E3-4683-846B-F5F45834D24D}">
  <dimension ref="A3:D6"/>
  <sheetViews>
    <sheetView zoomScale="53" workbookViewId="0">
      <selection activeCell="E27" sqref="E27"/>
    </sheetView>
  </sheetViews>
  <sheetFormatPr defaultRowHeight="14.5" x14ac:dyDescent="0.35"/>
  <cols>
    <col min="1" max="1" width="15" bestFit="1" customWidth="1"/>
    <col min="2" max="2" width="13.08984375" bestFit="1" customWidth="1"/>
    <col min="3" max="3" width="15.36328125" bestFit="1" customWidth="1"/>
    <col min="4" max="4" width="13.08984375" bestFit="1" customWidth="1"/>
  </cols>
  <sheetData>
    <row r="3" spans="1:4" x14ac:dyDescent="0.35">
      <c r="A3" s="2" t="s">
        <v>955</v>
      </c>
      <c r="B3" t="s">
        <v>962</v>
      </c>
      <c r="C3" t="s">
        <v>963</v>
      </c>
      <c r="D3" t="s">
        <v>964</v>
      </c>
    </row>
    <row r="4" spans="1:4" x14ac:dyDescent="0.35">
      <c r="A4" s="3" t="s">
        <v>959</v>
      </c>
      <c r="B4">
        <v>27998.720000000012</v>
      </c>
      <c r="C4">
        <v>225468.57000000009</v>
      </c>
      <c r="D4">
        <v>197469.85000000006</v>
      </c>
    </row>
    <row r="5" spans="1:4" x14ac:dyDescent="0.35">
      <c r="A5" s="3" t="s">
        <v>960</v>
      </c>
      <c r="B5">
        <v>-13838.509999999997</v>
      </c>
      <c r="C5">
        <v>275957.40000000014</v>
      </c>
      <c r="D5">
        <v>289795.90999999992</v>
      </c>
    </row>
    <row r="6" spans="1:4" x14ac:dyDescent="0.35">
      <c r="A6" s="3" t="s">
        <v>956</v>
      </c>
      <c r="B6">
        <v>14160.210000000015</v>
      </c>
      <c r="C6">
        <v>501425.9700000002</v>
      </c>
      <c r="D6">
        <v>487265.76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C88A-3C87-4459-B4F2-40B3D3C94ABD}">
  <dimension ref="A3:B465"/>
  <sheetViews>
    <sheetView zoomScale="50" zoomScaleNormal="76" workbookViewId="0">
      <selection activeCell="B1" sqref="B1"/>
    </sheetView>
  </sheetViews>
  <sheetFormatPr defaultRowHeight="14.5" x14ac:dyDescent="0.35"/>
  <cols>
    <col min="1" max="1" width="13" bestFit="1" customWidth="1"/>
    <col min="2" max="2" width="48.26953125" bestFit="1" customWidth="1"/>
  </cols>
  <sheetData>
    <row r="3" spans="1:2" x14ac:dyDescent="0.35">
      <c r="A3" s="2" t="s">
        <v>955</v>
      </c>
      <c r="B3" t="s">
        <v>970</v>
      </c>
    </row>
    <row r="4" spans="1:2" x14ac:dyDescent="0.35">
      <c r="A4" s="3" t="s">
        <v>747</v>
      </c>
      <c r="B4" s="5">
        <v>1.7570975548912023E-4</v>
      </c>
    </row>
    <row r="5" spans="1:2" x14ac:dyDescent="0.35">
      <c r="A5" s="3" t="s">
        <v>363</v>
      </c>
      <c r="B5" s="5">
        <v>1.761687671231126E-4</v>
      </c>
    </row>
    <row r="6" spans="1:2" x14ac:dyDescent="0.35">
      <c r="A6" s="3" t="s">
        <v>133</v>
      </c>
      <c r="B6" s="5">
        <v>1.8263006427932769E-4</v>
      </c>
    </row>
    <row r="7" spans="1:2" x14ac:dyDescent="0.35">
      <c r="A7" s="3" t="s">
        <v>611</v>
      </c>
      <c r="B7" s="5">
        <v>1.8304347035786315E-4</v>
      </c>
    </row>
    <row r="8" spans="1:2" x14ac:dyDescent="0.35">
      <c r="A8" s="3" t="s">
        <v>233</v>
      </c>
      <c r="B8" s="5">
        <v>1.9033536356027374E-4</v>
      </c>
    </row>
    <row r="9" spans="1:2" x14ac:dyDescent="0.35">
      <c r="A9" s="3" t="s">
        <v>855</v>
      </c>
      <c r="B9" s="5">
        <v>1.9595257702639422E-4</v>
      </c>
    </row>
    <row r="10" spans="1:2" x14ac:dyDescent="0.35">
      <c r="A10" s="3" t="s">
        <v>716</v>
      </c>
      <c r="B10" s="5">
        <v>1.961036449578819E-4</v>
      </c>
    </row>
    <row r="11" spans="1:2" x14ac:dyDescent="0.35">
      <c r="A11" s="3" t="s">
        <v>393</v>
      </c>
      <c r="B11" s="5">
        <v>2.0268049300883301E-4</v>
      </c>
    </row>
    <row r="12" spans="1:2" x14ac:dyDescent="0.35">
      <c r="A12" s="3" t="s">
        <v>839</v>
      </c>
      <c r="B12" s="5">
        <v>2.0665600546297374E-4</v>
      </c>
    </row>
    <row r="13" spans="1:2" x14ac:dyDescent="0.35">
      <c r="A13" s="3" t="s">
        <v>129</v>
      </c>
      <c r="B13" s="5">
        <v>2.1044109103526614E-4</v>
      </c>
    </row>
    <row r="14" spans="1:2" x14ac:dyDescent="0.35">
      <c r="A14" s="3" t="s">
        <v>87</v>
      </c>
      <c r="B14" s="5">
        <v>2.1071897700484496E-4</v>
      </c>
    </row>
    <row r="15" spans="1:2" x14ac:dyDescent="0.35">
      <c r="A15" s="3" t="s">
        <v>605</v>
      </c>
      <c r="B15" s="5">
        <v>2.127233289911655E-4</v>
      </c>
    </row>
    <row r="16" spans="1:2" x14ac:dyDescent="0.35">
      <c r="A16" s="3" t="s">
        <v>457</v>
      </c>
      <c r="B16" s="5">
        <v>2.1306311289349562E-4</v>
      </c>
    </row>
    <row r="17" spans="1:2" x14ac:dyDescent="0.35">
      <c r="A17" s="3" t="s">
        <v>710</v>
      </c>
      <c r="B17" s="5">
        <v>2.2589804664017752E-4</v>
      </c>
    </row>
    <row r="18" spans="1:2" x14ac:dyDescent="0.35">
      <c r="A18" s="3" t="s">
        <v>225</v>
      </c>
      <c r="B18" s="5">
        <v>2.2744283279829594E-4</v>
      </c>
    </row>
    <row r="19" spans="1:2" x14ac:dyDescent="0.35">
      <c r="A19" s="3" t="s">
        <v>153</v>
      </c>
      <c r="B19" s="5">
        <v>2.2931123269935225E-4</v>
      </c>
    </row>
    <row r="20" spans="1:2" x14ac:dyDescent="0.35">
      <c r="A20" s="3" t="s">
        <v>97</v>
      </c>
      <c r="B20" s="5">
        <v>2.3036754340769326E-4</v>
      </c>
    </row>
    <row r="21" spans="1:2" x14ac:dyDescent="0.35">
      <c r="A21" s="3" t="s">
        <v>197</v>
      </c>
      <c r="B21" s="5">
        <v>2.3319409781136937E-4</v>
      </c>
    </row>
    <row r="22" spans="1:2" x14ac:dyDescent="0.35">
      <c r="A22" s="3" t="s">
        <v>223</v>
      </c>
      <c r="B22" s="5">
        <v>2.3505384374877553E-4</v>
      </c>
    </row>
    <row r="23" spans="1:2" x14ac:dyDescent="0.35">
      <c r="A23" s="3" t="s">
        <v>696</v>
      </c>
      <c r="B23" s="5">
        <v>2.35154952264648E-4</v>
      </c>
    </row>
    <row r="24" spans="1:2" x14ac:dyDescent="0.35">
      <c r="A24" s="3" t="s">
        <v>873</v>
      </c>
      <c r="B24" s="5">
        <v>2.4189510484919625E-4</v>
      </c>
    </row>
    <row r="25" spans="1:2" x14ac:dyDescent="0.35">
      <c r="A25" s="3" t="s">
        <v>229</v>
      </c>
      <c r="B25" s="5">
        <v>2.4250676232845256E-4</v>
      </c>
    </row>
    <row r="26" spans="1:2" x14ac:dyDescent="0.35">
      <c r="A26" s="3" t="s">
        <v>285</v>
      </c>
      <c r="B26" s="5">
        <v>2.4516504773802701E-4</v>
      </c>
    </row>
    <row r="27" spans="1:2" x14ac:dyDescent="0.35">
      <c r="A27" s="3" t="s">
        <v>465</v>
      </c>
      <c r="B27" s="5">
        <v>2.4732920281448208E-4</v>
      </c>
    </row>
    <row r="28" spans="1:2" x14ac:dyDescent="0.35">
      <c r="A28" s="3" t="s">
        <v>853</v>
      </c>
      <c r="B28" s="5">
        <v>2.5119861360563386E-4</v>
      </c>
    </row>
    <row r="29" spans="1:2" x14ac:dyDescent="0.35">
      <c r="A29" s="3" t="s">
        <v>885</v>
      </c>
      <c r="B29" s="5">
        <v>2.5969570247215748E-4</v>
      </c>
    </row>
    <row r="30" spans="1:2" x14ac:dyDescent="0.35">
      <c r="A30" s="3" t="s">
        <v>271</v>
      </c>
      <c r="B30" s="5">
        <v>2.6114016602320759E-4</v>
      </c>
    </row>
    <row r="31" spans="1:2" x14ac:dyDescent="0.35">
      <c r="A31" s="3" t="s">
        <v>251</v>
      </c>
      <c r="B31" s="5">
        <v>2.6172970950162416E-4</v>
      </c>
    </row>
    <row r="32" spans="1:2" x14ac:dyDescent="0.35">
      <c r="A32" s="3" t="s">
        <v>331</v>
      </c>
      <c r="B32" s="5">
        <v>2.6417888383389616E-4</v>
      </c>
    </row>
    <row r="33" spans="1:2" x14ac:dyDescent="0.35">
      <c r="A33" s="3" t="s">
        <v>151</v>
      </c>
      <c r="B33" s="5">
        <v>2.660173605765452E-4</v>
      </c>
    </row>
    <row r="34" spans="1:2" x14ac:dyDescent="0.35">
      <c r="A34" s="3" t="s">
        <v>63</v>
      </c>
      <c r="B34" s="5">
        <v>2.6803898073208502E-4</v>
      </c>
    </row>
    <row r="35" spans="1:2" x14ac:dyDescent="0.35">
      <c r="A35" s="3" t="s">
        <v>395</v>
      </c>
      <c r="B35" s="5">
        <v>2.7103732926887027E-4</v>
      </c>
    </row>
    <row r="36" spans="1:2" x14ac:dyDescent="0.35">
      <c r="A36" s="3" t="s">
        <v>28</v>
      </c>
      <c r="B36" s="5">
        <v>2.7625596541494177E-4</v>
      </c>
    </row>
    <row r="37" spans="1:2" x14ac:dyDescent="0.35">
      <c r="A37" s="3" t="s">
        <v>391</v>
      </c>
      <c r="B37" s="5">
        <v>2.8200790212167345E-4</v>
      </c>
    </row>
    <row r="38" spans="1:2" x14ac:dyDescent="0.35">
      <c r="A38" s="3" t="s">
        <v>361</v>
      </c>
      <c r="B38" s="5">
        <v>2.8866090314289884E-4</v>
      </c>
    </row>
    <row r="39" spans="1:2" x14ac:dyDescent="0.35">
      <c r="A39" s="3" t="s">
        <v>375</v>
      </c>
      <c r="B39" s="5">
        <v>2.940636408492825E-4</v>
      </c>
    </row>
    <row r="40" spans="1:2" x14ac:dyDescent="0.35">
      <c r="A40" s="3" t="s">
        <v>127</v>
      </c>
      <c r="B40" s="5">
        <v>2.9511616608528317E-4</v>
      </c>
    </row>
    <row r="41" spans="1:2" x14ac:dyDescent="0.35">
      <c r="A41" s="3" t="s">
        <v>471</v>
      </c>
      <c r="B41" s="5">
        <v>2.9676655303820818E-4</v>
      </c>
    </row>
    <row r="42" spans="1:2" x14ac:dyDescent="0.35">
      <c r="A42" s="3" t="s">
        <v>155</v>
      </c>
      <c r="B42" s="5">
        <v>2.977601958498956E-4</v>
      </c>
    </row>
    <row r="43" spans="1:2" x14ac:dyDescent="0.35">
      <c r="A43" s="3" t="s">
        <v>75</v>
      </c>
      <c r="B43" s="5">
        <v>3.054184231040936E-4</v>
      </c>
    </row>
    <row r="44" spans="1:2" x14ac:dyDescent="0.35">
      <c r="A44" s="3" t="s">
        <v>513</v>
      </c>
      <c r="B44" s="5">
        <v>3.072261784666178E-4</v>
      </c>
    </row>
    <row r="45" spans="1:2" x14ac:dyDescent="0.35">
      <c r="A45" s="3" t="s">
        <v>567</v>
      </c>
      <c r="B45" s="5">
        <v>3.0807638687864323E-4</v>
      </c>
    </row>
    <row r="46" spans="1:2" x14ac:dyDescent="0.35">
      <c r="A46" s="3" t="s">
        <v>801</v>
      </c>
      <c r="B46" s="5">
        <v>3.1264136246546813E-4</v>
      </c>
    </row>
    <row r="47" spans="1:2" x14ac:dyDescent="0.35">
      <c r="A47" s="3" t="s">
        <v>682</v>
      </c>
      <c r="B47" s="5">
        <v>3.2233753711846132E-4</v>
      </c>
    </row>
    <row r="48" spans="1:2" x14ac:dyDescent="0.35">
      <c r="A48" s="3" t="s">
        <v>441</v>
      </c>
      <c r="B48" s="5">
        <v>3.2420961171212442E-4</v>
      </c>
    </row>
    <row r="49" spans="1:2" x14ac:dyDescent="0.35">
      <c r="A49" s="3" t="s">
        <v>423</v>
      </c>
      <c r="B49" s="5">
        <v>3.3277880733763662E-4</v>
      </c>
    </row>
    <row r="50" spans="1:2" x14ac:dyDescent="0.35">
      <c r="A50" s="3" t="s">
        <v>247</v>
      </c>
      <c r="B50" s="5">
        <v>3.3306778481441993E-4</v>
      </c>
    </row>
    <row r="51" spans="1:2" x14ac:dyDescent="0.35">
      <c r="A51" s="3" t="s">
        <v>587</v>
      </c>
      <c r="B51" s="5">
        <v>3.4148221478140983E-4</v>
      </c>
    </row>
    <row r="52" spans="1:2" x14ac:dyDescent="0.35">
      <c r="A52" s="3" t="s">
        <v>295</v>
      </c>
      <c r="B52" s="5">
        <v>3.4630725833806997E-4</v>
      </c>
    </row>
    <row r="53" spans="1:2" x14ac:dyDescent="0.35">
      <c r="A53" s="3" t="s">
        <v>6</v>
      </c>
      <c r="B53" s="5">
        <v>3.4759928067714996E-4</v>
      </c>
    </row>
    <row r="54" spans="1:2" x14ac:dyDescent="0.35">
      <c r="A54" s="3" t="s">
        <v>720</v>
      </c>
      <c r="B54" s="5">
        <v>3.5125888415200141E-4</v>
      </c>
    </row>
    <row r="55" spans="1:2" x14ac:dyDescent="0.35">
      <c r="A55" s="3" t="s">
        <v>863</v>
      </c>
      <c r="B55" s="5">
        <v>3.5277863895718484E-4</v>
      </c>
    </row>
    <row r="56" spans="1:2" x14ac:dyDescent="0.35">
      <c r="A56" s="3" t="s">
        <v>787</v>
      </c>
      <c r="B56" s="5">
        <v>3.574565760699846E-4</v>
      </c>
    </row>
    <row r="57" spans="1:2" x14ac:dyDescent="0.35">
      <c r="A57" s="3" t="s">
        <v>603</v>
      </c>
      <c r="B57" s="5">
        <v>3.5793964336165674E-4</v>
      </c>
    </row>
    <row r="58" spans="1:2" x14ac:dyDescent="0.35">
      <c r="A58" s="3" t="s">
        <v>171</v>
      </c>
      <c r="B58" s="5">
        <v>3.6120679752989297E-4</v>
      </c>
    </row>
    <row r="59" spans="1:2" x14ac:dyDescent="0.35">
      <c r="A59" s="3" t="s">
        <v>77</v>
      </c>
      <c r="B59" s="5">
        <v>3.6195011553445965E-4</v>
      </c>
    </row>
    <row r="60" spans="1:2" x14ac:dyDescent="0.35">
      <c r="A60" s="3" t="s">
        <v>727</v>
      </c>
      <c r="B60" s="5">
        <v>3.6277166114178689E-4</v>
      </c>
    </row>
    <row r="61" spans="1:2" x14ac:dyDescent="0.35">
      <c r="A61" s="3" t="s">
        <v>817</v>
      </c>
      <c r="B61" s="5">
        <v>3.6354313094883074E-4</v>
      </c>
    </row>
    <row r="62" spans="1:2" x14ac:dyDescent="0.35">
      <c r="A62" s="3" t="s">
        <v>545</v>
      </c>
      <c r="B62" s="5">
        <v>3.690169702242588E-4</v>
      </c>
    </row>
    <row r="63" spans="1:2" x14ac:dyDescent="0.35">
      <c r="A63" s="3" t="s">
        <v>811</v>
      </c>
      <c r="B63" s="5">
        <v>3.7250372633961139E-4</v>
      </c>
    </row>
    <row r="64" spans="1:2" x14ac:dyDescent="0.35">
      <c r="A64" s="3" t="s">
        <v>523</v>
      </c>
      <c r="B64" s="5">
        <v>3.8490818104397804E-4</v>
      </c>
    </row>
    <row r="65" spans="1:2" x14ac:dyDescent="0.35">
      <c r="A65" s="3" t="s">
        <v>519</v>
      </c>
      <c r="B65" s="5">
        <v>3.8533809400959112E-4</v>
      </c>
    </row>
    <row r="66" spans="1:2" x14ac:dyDescent="0.35">
      <c r="A66" s="3" t="s">
        <v>743</v>
      </c>
      <c r="B66" s="5">
        <v>3.8816826679048086E-4</v>
      </c>
    </row>
    <row r="67" spans="1:2" x14ac:dyDescent="0.35">
      <c r="A67" s="3" t="s">
        <v>906</v>
      </c>
      <c r="B67" s="5">
        <v>3.9147602641881942E-4</v>
      </c>
    </row>
    <row r="68" spans="1:2" x14ac:dyDescent="0.35">
      <c r="A68" s="3" t="s">
        <v>47</v>
      </c>
      <c r="B68" s="5">
        <v>3.9311044731097066E-4</v>
      </c>
    </row>
    <row r="69" spans="1:2" x14ac:dyDescent="0.35">
      <c r="A69" s="3" t="s">
        <v>688</v>
      </c>
      <c r="B69" s="5">
        <v>3.9450367987338582E-4</v>
      </c>
    </row>
    <row r="70" spans="1:2" x14ac:dyDescent="0.35">
      <c r="A70" s="3" t="s">
        <v>722</v>
      </c>
      <c r="B70" s="5">
        <v>4.0969164266996299E-4</v>
      </c>
    </row>
    <row r="71" spans="1:2" x14ac:dyDescent="0.35">
      <c r="A71" s="3" t="s">
        <v>477</v>
      </c>
      <c r="B71" s="5">
        <v>4.1497659398181562E-4</v>
      </c>
    </row>
    <row r="72" spans="1:2" x14ac:dyDescent="0.35">
      <c r="A72" s="3" t="s">
        <v>555</v>
      </c>
      <c r="B72" s="5">
        <v>4.311319189655855E-4</v>
      </c>
    </row>
    <row r="73" spans="1:2" x14ac:dyDescent="0.35">
      <c r="A73" s="3" t="s">
        <v>655</v>
      </c>
      <c r="B73" s="5">
        <v>4.364557396609772E-4</v>
      </c>
    </row>
    <row r="74" spans="1:2" x14ac:dyDescent="0.35">
      <c r="A74" s="3" t="s">
        <v>527</v>
      </c>
      <c r="B74" s="5">
        <v>4.536530476717423E-4</v>
      </c>
    </row>
    <row r="75" spans="1:2" x14ac:dyDescent="0.35">
      <c r="A75" s="3" t="s">
        <v>918</v>
      </c>
      <c r="B75" s="5">
        <v>4.5656883942099183E-4</v>
      </c>
    </row>
    <row r="76" spans="1:2" x14ac:dyDescent="0.35">
      <c r="A76" s="3" t="s">
        <v>581</v>
      </c>
      <c r="B76" s="5">
        <v>4.6749980412211884E-4</v>
      </c>
    </row>
    <row r="77" spans="1:2" x14ac:dyDescent="0.35">
      <c r="A77" s="3" t="s">
        <v>597</v>
      </c>
      <c r="B77" s="5">
        <v>4.7342587265319724E-4</v>
      </c>
    </row>
    <row r="78" spans="1:2" x14ac:dyDescent="0.35">
      <c r="A78" s="3" t="s">
        <v>633</v>
      </c>
      <c r="B78" s="5">
        <v>4.888840742262485E-4</v>
      </c>
    </row>
    <row r="79" spans="1:2" x14ac:dyDescent="0.35">
      <c r="A79" s="3" t="s">
        <v>239</v>
      </c>
      <c r="B79" s="5">
        <v>5.032939756247736E-4</v>
      </c>
    </row>
    <row r="80" spans="1:2" x14ac:dyDescent="0.35">
      <c r="A80" s="3" t="s">
        <v>23</v>
      </c>
      <c r="B80" s="5">
        <v>5.0807591558636647E-4</v>
      </c>
    </row>
    <row r="81" spans="1:2" x14ac:dyDescent="0.35">
      <c r="A81" s="3" t="s">
        <v>821</v>
      </c>
      <c r="B81" s="5">
        <v>5.1250957330458184E-4</v>
      </c>
    </row>
    <row r="82" spans="1:2" x14ac:dyDescent="0.35">
      <c r="A82" s="3" t="s">
        <v>670</v>
      </c>
      <c r="B82" s="5">
        <v>5.1356843431403E-4</v>
      </c>
    </row>
    <row r="83" spans="1:2" x14ac:dyDescent="0.35">
      <c r="A83" s="3" t="s">
        <v>89</v>
      </c>
      <c r="B83" s="5">
        <v>5.1569078862307328E-4</v>
      </c>
    </row>
    <row r="84" spans="1:2" x14ac:dyDescent="0.35">
      <c r="A84" s="3" t="s">
        <v>69</v>
      </c>
      <c r="B84" s="5">
        <v>5.404060197017989E-4</v>
      </c>
    </row>
    <row r="85" spans="1:2" x14ac:dyDescent="0.35">
      <c r="A85" s="3" t="s">
        <v>459</v>
      </c>
      <c r="B85" s="5">
        <v>5.5245889505396142E-4</v>
      </c>
    </row>
    <row r="86" spans="1:2" x14ac:dyDescent="0.35">
      <c r="A86" s="3" t="s">
        <v>211</v>
      </c>
      <c r="B86" s="5">
        <v>5.5317365849369589E-4</v>
      </c>
    </row>
    <row r="87" spans="1:2" x14ac:dyDescent="0.35">
      <c r="A87" s="3" t="s">
        <v>819</v>
      </c>
      <c r="B87" s="5">
        <v>5.564943604878589E-4</v>
      </c>
    </row>
    <row r="88" spans="1:2" x14ac:dyDescent="0.35">
      <c r="A88" s="3" t="s">
        <v>714</v>
      </c>
      <c r="B88" s="5">
        <v>5.5723027246563797E-4</v>
      </c>
    </row>
    <row r="89" spans="1:2" x14ac:dyDescent="0.35">
      <c r="A89" s="3" t="s">
        <v>668</v>
      </c>
      <c r="B89" s="5">
        <v>5.5791422324349917E-4</v>
      </c>
    </row>
    <row r="90" spans="1:2" x14ac:dyDescent="0.35">
      <c r="A90" s="3" t="s">
        <v>924</v>
      </c>
      <c r="B90" s="5">
        <v>5.7940572227792417E-4</v>
      </c>
    </row>
    <row r="91" spans="1:2" x14ac:dyDescent="0.35">
      <c r="A91" s="3" t="s">
        <v>625</v>
      </c>
      <c r="B91" s="5">
        <v>5.8061313922316566E-4</v>
      </c>
    </row>
    <row r="92" spans="1:2" x14ac:dyDescent="0.35">
      <c r="A92" s="3" t="s">
        <v>417</v>
      </c>
      <c r="B92" s="5">
        <v>5.930750425254571E-4</v>
      </c>
    </row>
    <row r="93" spans="1:2" x14ac:dyDescent="0.35">
      <c r="A93" s="3" t="s">
        <v>771</v>
      </c>
      <c r="B93" s="5">
        <v>5.9900546494862518E-4</v>
      </c>
    </row>
    <row r="94" spans="1:2" x14ac:dyDescent="0.35">
      <c r="A94" s="3" t="s">
        <v>453</v>
      </c>
      <c r="B94" s="5">
        <v>6.0099737217686087E-4</v>
      </c>
    </row>
    <row r="95" spans="1:2" x14ac:dyDescent="0.35">
      <c r="A95" s="3" t="s">
        <v>475</v>
      </c>
      <c r="B95" s="5">
        <v>6.0192107622416581E-4</v>
      </c>
    </row>
    <row r="96" spans="1:2" x14ac:dyDescent="0.35">
      <c r="A96" s="3" t="s">
        <v>439</v>
      </c>
      <c r="B96" s="5">
        <v>6.1102447959812895E-4</v>
      </c>
    </row>
    <row r="97" spans="1:2" x14ac:dyDescent="0.35">
      <c r="A97" s="3" t="s">
        <v>692</v>
      </c>
      <c r="B97" s="5">
        <v>6.2489160115455921E-4</v>
      </c>
    </row>
    <row r="98" spans="1:2" x14ac:dyDescent="0.35">
      <c r="A98" s="3" t="s">
        <v>531</v>
      </c>
      <c r="B98" s="5">
        <v>6.2661840974497342E-4</v>
      </c>
    </row>
    <row r="99" spans="1:2" x14ac:dyDescent="0.35">
      <c r="A99" s="3" t="s">
        <v>799</v>
      </c>
      <c r="B99" s="5">
        <v>6.3300299269315068E-4</v>
      </c>
    </row>
    <row r="100" spans="1:2" x14ac:dyDescent="0.35">
      <c r="A100" s="3" t="s">
        <v>505</v>
      </c>
      <c r="B100" s="5">
        <v>6.3420853519074842E-4</v>
      </c>
    </row>
    <row r="101" spans="1:2" x14ac:dyDescent="0.35">
      <c r="A101" s="3" t="s">
        <v>407</v>
      </c>
      <c r="B101" s="5">
        <v>6.5085807428635575E-4</v>
      </c>
    </row>
    <row r="102" spans="1:2" x14ac:dyDescent="0.35">
      <c r="A102" s="3" t="s">
        <v>357</v>
      </c>
      <c r="B102" s="5">
        <v>6.5124779769481231E-4</v>
      </c>
    </row>
    <row r="103" spans="1:2" x14ac:dyDescent="0.35">
      <c r="A103" s="3" t="s">
        <v>36</v>
      </c>
      <c r="B103" s="5">
        <v>6.5738681827171019E-4</v>
      </c>
    </row>
    <row r="104" spans="1:2" x14ac:dyDescent="0.35">
      <c r="A104" s="3" t="s">
        <v>515</v>
      </c>
      <c r="B104" s="5">
        <v>6.7168772506537527E-4</v>
      </c>
    </row>
    <row r="105" spans="1:2" x14ac:dyDescent="0.35">
      <c r="A105" s="3" t="s">
        <v>557</v>
      </c>
      <c r="B105" s="5">
        <v>6.9991924026513647E-4</v>
      </c>
    </row>
    <row r="106" spans="1:2" x14ac:dyDescent="0.35">
      <c r="A106" s="3" t="s">
        <v>777</v>
      </c>
      <c r="B106" s="5">
        <v>7.0880507679582747E-4</v>
      </c>
    </row>
    <row r="107" spans="1:2" x14ac:dyDescent="0.35">
      <c r="A107" s="3" t="s">
        <v>425</v>
      </c>
      <c r="B107" s="5">
        <v>7.300458936843221E-4</v>
      </c>
    </row>
    <row r="108" spans="1:2" x14ac:dyDescent="0.35">
      <c r="A108" s="3" t="s">
        <v>883</v>
      </c>
      <c r="B108" s="5">
        <v>7.3277944515417516E-4</v>
      </c>
    </row>
    <row r="109" spans="1:2" x14ac:dyDescent="0.35">
      <c r="A109" s="3" t="s">
        <v>249</v>
      </c>
      <c r="B109" s="5">
        <v>7.3581503154492337E-4</v>
      </c>
    </row>
    <row r="110" spans="1:2" x14ac:dyDescent="0.35">
      <c r="A110" s="3" t="s">
        <v>173</v>
      </c>
      <c r="B110" s="5">
        <v>7.5220479832990318E-4</v>
      </c>
    </row>
    <row r="111" spans="1:2" x14ac:dyDescent="0.35">
      <c r="A111" s="3" t="s">
        <v>795</v>
      </c>
      <c r="B111" s="5">
        <v>7.5239747825780925E-4</v>
      </c>
    </row>
    <row r="112" spans="1:2" x14ac:dyDescent="0.35">
      <c r="A112" s="3" t="s">
        <v>467</v>
      </c>
      <c r="B112" s="5">
        <v>7.8301470078967071E-4</v>
      </c>
    </row>
    <row r="113" spans="1:2" x14ac:dyDescent="0.35">
      <c r="A113" s="3" t="s">
        <v>674</v>
      </c>
      <c r="B113" s="5">
        <v>7.8411299030827246E-4</v>
      </c>
    </row>
    <row r="114" spans="1:2" x14ac:dyDescent="0.35">
      <c r="A114" s="3" t="s">
        <v>141</v>
      </c>
      <c r="B114" s="5">
        <v>7.8668675259443608E-4</v>
      </c>
    </row>
    <row r="115" spans="1:2" x14ac:dyDescent="0.35">
      <c r="A115" s="3" t="s">
        <v>827</v>
      </c>
      <c r="B115" s="5">
        <v>8.2399695001215967E-4</v>
      </c>
    </row>
    <row r="116" spans="1:2" x14ac:dyDescent="0.35">
      <c r="A116" s="3" t="s">
        <v>892</v>
      </c>
      <c r="B116" s="5">
        <v>8.3560402979584157E-4</v>
      </c>
    </row>
    <row r="117" spans="1:2" x14ac:dyDescent="0.35">
      <c r="A117" s="3" t="s">
        <v>195</v>
      </c>
      <c r="B117" s="5">
        <v>8.3949510975448306E-4</v>
      </c>
    </row>
    <row r="118" spans="1:2" x14ac:dyDescent="0.35">
      <c r="A118" s="3" t="s">
        <v>115</v>
      </c>
      <c r="B118" s="5">
        <v>8.6664301170014395E-4</v>
      </c>
    </row>
    <row r="119" spans="1:2" x14ac:dyDescent="0.35">
      <c r="A119" s="3" t="s">
        <v>751</v>
      </c>
      <c r="B119" s="5">
        <v>8.6781180130315839E-4</v>
      </c>
    </row>
    <row r="120" spans="1:2" x14ac:dyDescent="0.35">
      <c r="A120" s="3" t="s">
        <v>529</v>
      </c>
      <c r="B120" s="5">
        <v>8.7750211451593954E-4</v>
      </c>
    </row>
    <row r="121" spans="1:2" x14ac:dyDescent="0.35">
      <c r="A121" s="3" t="s">
        <v>283</v>
      </c>
      <c r="B121" s="5">
        <v>8.7816141409902528E-4</v>
      </c>
    </row>
    <row r="122" spans="1:2" x14ac:dyDescent="0.35">
      <c r="A122" s="3" t="s">
        <v>179</v>
      </c>
      <c r="B122" s="5">
        <v>8.8247768046307228E-4</v>
      </c>
    </row>
    <row r="123" spans="1:2" x14ac:dyDescent="0.35">
      <c r="A123" s="3" t="s">
        <v>591</v>
      </c>
      <c r="B123" s="5">
        <v>9.027626712126177E-4</v>
      </c>
    </row>
    <row r="124" spans="1:2" x14ac:dyDescent="0.35">
      <c r="A124" s="3" t="s">
        <v>735</v>
      </c>
      <c r="B124" s="5">
        <v>9.0818277992322821E-4</v>
      </c>
    </row>
    <row r="125" spans="1:2" x14ac:dyDescent="0.35">
      <c r="A125" s="3" t="s">
        <v>849</v>
      </c>
      <c r="B125" s="5">
        <v>9.1082778356001723E-4</v>
      </c>
    </row>
    <row r="126" spans="1:2" x14ac:dyDescent="0.35">
      <c r="A126" s="3" t="s">
        <v>275</v>
      </c>
      <c r="B126" s="5">
        <v>9.4078349899618199E-4</v>
      </c>
    </row>
    <row r="127" spans="1:2" x14ac:dyDescent="0.35">
      <c r="A127" s="3" t="s">
        <v>708</v>
      </c>
      <c r="B127" s="5">
        <v>9.5217715019240388E-4</v>
      </c>
    </row>
    <row r="128" spans="1:2" x14ac:dyDescent="0.35">
      <c r="A128" s="3" t="s">
        <v>139</v>
      </c>
      <c r="B128" s="5">
        <v>9.7971158870697474E-4</v>
      </c>
    </row>
    <row r="129" spans="1:2" x14ac:dyDescent="0.35">
      <c r="A129" s="3" t="s">
        <v>891</v>
      </c>
      <c r="B129" s="5">
        <v>9.8738296946023624E-4</v>
      </c>
    </row>
    <row r="130" spans="1:2" x14ac:dyDescent="0.35">
      <c r="A130" s="3" t="s">
        <v>657</v>
      </c>
      <c r="B130" s="5">
        <v>1.0125145001370927E-3</v>
      </c>
    </row>
    <row r="131" spans="1:2" x14ac:dyDescent="0.35">
      <c r="A131" s="3" t="s">
        <v>399</v>
      </c>
      <c r="B131" s="5">
        <v>1.0162248600703236E-3</v>
      </c>
    </row>
    <row r="132" spans="1:2" x14ac:dyDescent="0.35">
      <c r="A132" s="3" t="s">
        <v>209</v>
      </c>
      <c r="B132" s="5">
        <v>1.0272462269581932E-3</v>
      </c>
    </row>
    <row r="133" spans="1:2" x14ac:dyDescent="0.35">
      <c r="A133" s="3" t="s">
        <v>684</v>
      </c>
      <c r="B133" s="5">
        <v>1.0384364834791549E-3</v>
      </c>
    </row>
    <row r="134" spans="1:2" x14ac:dyDescent="0.35">
      <c r="A134" s="3" t="s">
        <v>61</v>
      </c>
      <c r="B134" s="5">
        <v>1.0387475484289657E-3</v>
      </c>
    </row>
    <row r="135" spans="1:2" x14ac:dyDescent="0.35">
      <c r="A135" s="3" t="s">
        <v>651</v>
      </c>
      <c r="B135" s="5">
        <v>1.0531634617278963E-3</v>
      </c>
    </row>
    <row r="136" spans="1:2" x14ac:dyDescent="0.35">
      <c r="A136" s="3" t="s">
        <v>621</v>
      </c>
      <c r="B136" s="5">
        <v>1.0568758185207205E-3</v>
      </c>
    </row>
    <row r="137" spans="1:2" x14ac:dyDescent="0.35">
      <c r="A137" s="3" t="s">
        <v>305</v>
      </c>
      <c r="B137" s="5">
        <v>1.0635862748234709E-3</v>
      </c>
    </row>
    <row r="138" spans="1:2" x14ac:dyDescent="0.35">
      <c r="A138" s="3" t="s">
        <v>347</v>
      </c>
      <c r="B138" s="5">
        <v>1.0893248270112256E-3</v>
      </c>
    </row>
    <row r="139" spans="1:2" x14ac:dyDescent="0.35">
      <c r="A139" s="3" t="s">
        <v>791</v>
      </c>
      <c r="B139" s="5">
        <v>1.0897503611429693E-3</v>
      </c>
    </row>
    <row r="140" spans="1:2" x14ac:dyDescent="0.35">
      <c r="A140" s="3" t="s">
        <v>495</v>
      </c>
      <c r="B140" s="5">
        <v>1.094410354070698E-3</v>
      </c>
    </row>
    <row r="141" spans="1:2" x14ac:dyDescent="0.35">
      <c r="A141" s="3" t="s">
        <v>373</v>
      </c>
      <c r="B141" s="5">
        <v>1.1025302511081989E-3</v>
      </c>
    </row>
    <row r="142" spans="1:2" x14ac:dyDescent="0.35">
      <c r="A142" s="3" t="s">
        <v>371</v>
      </c>
      <c r="B142" s="5">
        <v>1.1059585502846408E-3</v>
      </c>
    </row>
    <row r="143" spans="1:2" x14ac:dyDescent="0.35">
      <c r="A143" s="3" t="s">
        <v>485</v>
      </c>
      <c r="B143" s="5">
        <v>1.1146073815635523E-3</v>
      </c>
    </row>
    <row r="144" spans="1:2" x14ac:dyDescent="0.35">
      <c r="A144" s="3" t="s">
        <v>859</v>
      </c>
      <c r="B144" s="5">
        <v>1.1272128894145928E-3</v>
      </c>
    </row>
    <row r="145" spans="1:2" x14ac:dyDescent="0.35">
      <c r="A145" s="3" t="s">
        <v>147</v>
      </c>
      <c r="B145" s="5">
        <v>1.1279710017923789E-3</v>
      </c>
    </row>
    <row r="146" spans="1:2" x14ac:dyDescent="0.35">
      <c r="A146" s="3" t="s">
        <v>910</v>
      </c>
      <c r="B146" s="5">
        <v>1.1292712321518768E-3</v>
      </c>
    </row>
    <row r="147" spans="1:2" x14ac:dyDescent="0.35">
      <c r="A147" s="3" t="s">
        <v>547</v>
      </c>
      <c r="B147" s="5">
        <v>1.1540113432568096E-3</v>
      </c>
    </row>
    <row r="148" spans="1:2" x14ac:dyDescent="0.35">
      <c r="A148" s="3" t="s">
        <v>365</v>
      </c>
      <c r="B148" s="5">
        <v>1.1570818250306728E-3</v>
      </c>
    </row>
    <row r="149" spans="1:2" x14ac:dyDescent="0.35">
      <c r="A149" s="3" t="s">
        <v>914</v>
      </c>
      <c r="B149" s="5">
        <v>1.1933816785108871E-3</v>
      </c>
    </row>
    <row r="150" spans="1:2" x14ac:dyDescent="0.35">
      <c r="A150" s="3" t="s">
        <v>343</v>
      </c>
      <c r="B150" s="5">
        <v>1.2034590579937353E-3</v>
      </c>
    </row>
    <row r="151" spans="1:2" x14ac:dyDescent="0.35">
      <c r="A151" s="3" t="s">
        <v>469</v>
      </c>
      <c r="B151" s="5">
        <v>1.2045782090112736E-3</v>
      </c>
    </row>
    <row r="152" spans="1:2" x14ac:dyDescent="0.35">
      <c r="A152" s="3" t="s">
        <v>769</v>
      </c>
      <c r="B152" s="5">
        <v>1.2177097454317213E-3</v>
      </c>
    </row>
    <row r="153" spans="1:2" x14ac:dyDescent="0.35">
      <c r="A153" s="3" t="s">
        <v>908</v>
      </c>
      <c r="B153" s="5">
        <v>1.2295811005345401E-3</v>
      </c>
    </row>
    <row r="154" spans="1:2" x14ac:dyDescent="0.35">
      <c r="A154" s="3" t="s">
        <v>135</v>
      </c>
      <c r="B154" s="5">
        <v>1.2337391737903447E-3</v>
      </c>
    </row>
    <row r="155" spans="1:2" x14ac:dyDescent="0.35">
      <c r="A155" s="3" t="s">
        <v>99</v>
      </c>
      <c r="B155" s="5">
        <v>1.2554853765695938E-3</v>
      </c>
    </row>
    <row r="156" spans="1:2" x14ac:dyDescent="0.35">
      <c r="A156" s="3" t="s">
        <v>647</v>
      </c>
      <c r="B156" s="5">
        <v>1.2722060690064933E-3</v>
      </c>
    </row>
    <row r="157" spans="1:2" x14ac:dyDescent="0.35">
      <c r="A157" s="3" t="s">
        <v>187</v>
      </c>
      <c r="B157" s="5">
        <v>1.2757695283868115E-3</v>
      </c>
    </row>
    <row r="158" spans="1:2" x14ac:dyDescent="0.35">
      <c r="A158" s="3" t="s">
        <v>451</v>
      </c>
      <c r="B158" s="5">
        <v>1.3223600475161215E-3</v>
      </c>
    </row>
    <row r="159" spans="1:2" x14ac:dyDescent="0.35">
      <c r="A159" s="3" t="s">
        <v>103</v>
      </c>
      <c r="B159" s="5">
        <v>1.3263958137830626E-3</v>
      </c>
    </row>
    <row r="160" spans="1:2" x14ac:dyDescent="0.35">
      <c r="A160" s="3" t="s">
        <v>289</v>
      </c>
      <c r="B160" s="5">
        <v>1.3343955424599829E-3</v>
      </c>
    </row>
    <row r="161" spans="1:2" x14ac:dyDescent="0.35">
      <c r="A161" s="3" t="s">
        <v>573</v>
      </c>
      <c r="B161" s="5">
        <v>1.3347183175922101E-3</v>
      </c>
    </row>
    <row r="162" spans="1:2" x14ac:dyDescent="0.35">
      <c r="A162" s="3" t="s">
        <v>661</v>
      </c>
      <c r="B162" s="5">
        <v>1.3534677780371591E-3</v>
      </c>
    </row>
    <row r="163" spans="1:2" x14ac:dyDescent="0.35">
      <c r="A163" s="3" t="s">
        <v>930</v>
      </c>
      <c r="B163" s="5">
        <v>1.359289108953797E-3</v>
      </c>
    </row>
    <row r="164" spans="1:2" x14ac:dyDescent="0.35">
      <c r="A164" s="3" t="s">
        <v>563</v>
      </c>
      <c r="B164" s="5">
        <v>1.3598215404133597E-3</v>
      </c>
    </row>
    <row r="165" spans="1:2" x14ac:dyDescent="0.35">
      <c r="A165" s="3" t="s">
        <v>321</v>
      </c>
      <c r="B165" s="5">
        <v>1.3674331689723894E-3</v>
      </c>
    </row>
    <row r="166" spans="1:2" x14ac:dyDescent="0.35">
      <c r="A166" s="3" t="s">
        <v>415</v>
      </c>
      <c r="B166" s="5">
        <v>1.371319966311864E-3</v>
      </c>
    </row>
    <row r="167" spans="1:2" x14ac:dyDescent="0.35">
      <c r="A167" s="3" t="s">
        <v>445</v>
      </c>
      <c r="B167" s="5">
        <v>1.3764303165204718E-3</v>
      </c>
    </row>
    <row r="168" spans="1:2" x14ac:dyDescent="0.35">
      <c r="A168" s="3" t="s">
        <v>637</v>
      </c>
      <c r="B168" s="5">
        <v>1.3906144380334046E-3</v>
      </c>
    </row>
    <row r="169" spans="1:2" x14ac:dyDescent="0.35">
      <c r="A169" s="3" t="s">
        <v>533</v>
      </c>
      <c r="B169" s="5">
        <v>1.397340151646296E-3</v>
      </c>
    </row>
    <row r="170" spans="1:2" x14ac:dyDescent="0.35">
      <c r="A170" s="3" t="s">
        <v>663</v>
      </c>
      <c r="B170" s="5">
        <v>1.407648825178994E-3</v>
      </c>
    </row>
    <row r="171" spans="1:2" x14ac:dyDescent="0.35">
      <c r="A171" s="3" t="s">
        <v>181</v>
      </c>
      <c r="B171" s="5">
        <v>1.4243756557430138E-3</v>
      </c>
    </row>
    <row r="172" spans="1:2" x14ac:dyDescent="0.35">
      <c r="A172" s="3" t="s">
        <v>299</v>
      </c>
      <c r="B172" s="5">
        <v>1.4612316984375384E-3</v>
      </c>
    </row>
    <row r="173" spans="1:2" x14ac:dyDescent="0.35">
      <c r="A173" s="3" t="s">
        <v>785</v>
      </c>
      <c r="B173" s="5">
        <v>1.4723965110232768E-3</v>
      </c>
    </row>
    <row r="174" spans="1:2" x14ac:dyDescent="0.35">
      <c r="A174" s="3" t="s">
        <v>823</v>
      </c>
      <c r="B174" s="5">
        <v>1.4889587655147892E-3</v>
      </c>
    </row>
    <row r="175" spans="1:2" x14ac:dyDescent="0.35">
      <c r="A175" s="3" t="s">
        <v>175</v>
      </c>
      <c r="B175" s="5">
        <v>1.4911375340300496E-3</v>
      </c>
    </row>
    <row r="176" spans="1:2" x14ac:dyDescent="0.35">
      <c r="A176" s="3" t="s">
        <v>55</v>
      </c>
      <c r="B176" s="5">
        <v>1.4915979892540319E-3</v>
      </c>
    </row>
    <row r="177" spans="1:2" x14ac:dyDescent="0.35">
      <c r="A177" s="3" t="s">
        <v>793</v>
      </c>
      <c r="B177" s="5">
        <v>1.5067300839316643E-3</v>
      </c>
    </row>
    <row r="178" spans="1:2" x14ac:dyDescent="0.35">
      <c r="A178" s="3" t="s">
        <v>698</v>
      </c>
      <c r="B178" s="5">
        <v>1.5139467141298058E-3</v>
      </c>
    </row>
    <row r="179" spans="1:2" x14ac:dyDescent="0.35">
      <c r="A179" s="3" t="s">
        <v>473</v>
      </c>
      <c r="B179" s="5">
        <v>1.5217633714504405E-3</v>
      </c>
    </row>
    <row r="180" spans="1:2" x14ac:dyDescent="0.35">
      <c r="A180" s="3" t="s">
        <v>704</v>
      </c>
      <c r="B180" s="5">
        <v>1.5357331593697562E-3</v>
      </c>
    </row>
    <row r="181" spans="1:2" x14ac:dyDescent="0.35">
      <c r="A181" s="3" t="s">
        <v>433</v>
      </c>
      <c r="B181" s="5">
        <v>1.5422533572395465E-3</v>
      </c>
    </row>
    <row r="182" spans="1:2" x14ac:dyDescent="0.35">
      <c r="A182" s="3" t="s">
        <v>337</v>
      </c>
      <c r="B182" s="5">
        <v>1.5463256218844683E-3</v>
      </c>
    </row>
    <row r="183" spans="1:2" x14ac:dyDescent="0.35">
      <c r="A183" s="3" t="s">
        <v>741</v>
      </c>
      <c r="B183" s="5">
        <v>1.5543255664076266E-3</v>
      </c>
    </row>
    <row r="184" spans="1:2" x14ac:dyDescent="0.35">
      <c r="A184" s="3" t="s">
        <v>169</v>
      </c>
      <c r="B184" s="5">
        <v>1.5683361533371128E-3</v>
      </c>
    </row>
    <row r="185" spans="1:2" x14ac:dyDescent="0.35">
      <c r="A185" s="3" t="s">
        <v>207</v>
      </c>
      <c r="B185" s="5">
        <v>1.5747158607526881E-3</v>
      </c>
    </row>
    <row r="186" spans="1:2" x14ac:dyDescent="0.35">
      <c r="A186" s="3" t="s">
        <v>825</v>
      </c>
      <c r="B186" s="5">
        <v>1.6092322017888122E-3</v>
      </c>
    </row>
    <row r="187" spans="1:2" x14ac:dyDescent="0.35">
      <c r="A187" s="3" t="s">
        <v>163</v>
      </c>
      <c r="B187" s="5">
        <v>1.6200226776325783E-3</v>
      </c>
    </row>
    <row r="188" spans="1:2" x14ac:dyDescent="0.35">
      <c r="A188" s="3" t="s">
        <v>351</v>
      </c>
      <c r="B188" s="5">
        <v>1.64811303254551E-3</v>
      </c>
    </row>
    <row r="189" spans="1:2" x14ac:dyDescent="0.35">
      <c r="A189" s="3" t="s">
        <v>928</v>
      </c>
      <c r="B189" s="5">
        <v>1.6643939999531462E-3</v>
      </c>
    </row>
    <row r="190" spans="1:2" x14ac:dyDescent="0.35">
      <c r="A190" s="3" t="s">
        <v>307</v>
      </c>
      <c r="B190" s="5">
        <v>1.6860254178776872E-3</v>
      </c>
    </row>
    <row r="191" spans="1:2" x14ac:dyDescent="0.35">
      <c r="A191" s="3" t="s">
        <v>551</v>
      </c>
      <c r="B191" s="5">
        <v>1.6882952692794395E-3</v>
      </c>
    </row>
    <row r="192" spans="1:2" x14ac:dyDescent="0.35">
      <c r="A192" s="3" t="s">
        <v>227</v>
      </c>
      <c r="B192" s="5">
        <v>1.7016759199371468E-3</v>
      </c>
    </row>
    <row r="193" spans="1:2" x14ac:dyDescent="0.35">
      <c r="A193" s="3" t="s">
        <v>635</v>
      </c>
      <c r="B193" s="5">
        <v>1.7072865235839697E-3</v>
      </c>
    </row>
    <row r="194" spans="1:2" x14ac:dyDescent="0.35">
      <c r="A194" s="3" t="s">
        <v>111</v>
      </c>
      <c r="B194" s="5">
        <v>1.7112008905843237E-3</v>
      </c>
    </row>
    <row r="195" spans="1:2" x14ac:dyDescent="0.35">
      <c r="A195" s="3" t="s">
        <v>277</v>
      </c>
      <c r="B195" s="5">
        <v>1.7166914913346518E-3</v>
      </c>
    </row>
    <row r="196" spans="1:2" x14ac:dyDescent="0.35">
      <c r="A196" s="3" t="s">
        <v>437</v>
      </c>
      <c r="B196" s="5">
        <v>1.7196474469559047E-3</v>
      </c>
    </row>
    <row r="197" spans="1:2" x14ac:dyDescent="0.35">
      <c r="A197" s="3" t="s">
        <v>65</v>
      </c>
      <c r="B197" s="5">
        <v>1.7208687801400263E-3</v>
      </c>
    </row>
    <row r="198" spans="1:2" x14ac:dyDescent="0.35">
      <c r="A198" s="3" t="s">
        <v>807</v>
      </c>
      <c r="B198" s="5">
        <v>1.7256277383262777E-3</v>
      </c>
    </row>
    <row r="199" spans="1:2" x14ac:dyDescent="0.35">
      <c r="A199" s="3" t="s">
        <v>503</v>
      </c>
      <c r="B199" s="5">
        <v>1.7360580012724142E-3</v>
      </c>
    </row>
    <row r="200" spans="1:2" x14ac:dyDescent="0.35">
      <c r="A200" s="3" t="s">
        <v>93</v>
      </c>
      <c r="B200" s="5">
        <v>1.7507649292959676E-3</v>
      </c>
    </row>
    <row r="201" spans="1:2" x14ac:dyDescent="0.35">
      <c r="A201" s="3" t="s">
        <v>835</v>
      </c>
      <c r="B201" s="5">
        <v>1.799907992984813E-3</v>
      </c>
    </row>
    <row r="202" spans="1:2" x14ac:dyDescent="0.35">
      <c r="A202" s="3" t="s">
        <v>83</v>
      </c>
      <c r="B202" s="5">
        <v>1.8010455400123619E-3</v>
      </c>
    </row>
    <row r="203" spans="1:2" x14ac:dyDescent="0.35">
      <c r="A203" s="3" t="s">
        <v>269</v>
      </c>
      <c r="B203" s="5">
        <v>1.8228192301751329E-3</v>
      </c>
    </row>
    <row r="204" spans="1:2" x14ac:dyDescent="0.35">
      <c r="A204" s="3" t="s">
        <v>553</v>
      </c>
      <c r="B204" s="5">
        <v>1.8245140109910529E-3</v>
      </c>
    </row>
    <row r="205" spans="1:2" x14ac:dyDescent="0.35">
      <c r="A205" s="3" t="s">
        <v>355</v>
      </c>
      <c r="B205" s="5">
        <v>1.8292089767402396E-3</v>
      </c>
    </row>
    <row r="206" spans="1:2" x14ac:dyDescent="0.35">
      <c r="A206" s="3" t="s">
        <v>881</v>
      </c>
      <c r="B206" s="5">
        <v>1.8294698820752805E-3</v>
      </c>
    </row>
    <row r="207" spans="1:2" x14ac:dyDescent="0.35">
      <c r="A207" s="3" t="s">
        <v>843</v>
      </c>
      <c r="B207" s="5">
        <v>1.8527861431851293E-3</v>
      </c>
    </row>
    <row r="208" spans="1:2" x14ac:dyDescent="0.35">
      <c r="A208" s="3" t="s">
        <v>487</v>
      </c>
      <c r="B208" s="5">
        <v>1.8642041699744635E-3</v>
      </c>
    </row>
    <row r="209" spans="1:2" x14ac:dyDescent="0.35">
      <c r="A209" s="3" t="s">
        <v>449</v>
      </c>
      <c r="B209" s="5">
        <v>1.8747833492578996E-3</v>
      </c>
    </row>
    <row r="210" spans="1:2" x14ac:dyDescent="0.35">
      <c r="A210" s="3" t="s">
        <v>889</v>
      </c>
      <c r="B210" s="5">
        <v>1.8751438253369031E-3</v>
      </c>
    </row>
    <row r="211" spans="1:2" x14ac:dyDescent="0.35">
      <c r="A211" s="3" t="s">
        <v>387</v>
      </c>
      <c r="B211" s="5">
        <v>1.8760286838233611E-3</v>
      </c>
    </row>
    <row r="212" spans="1:2" x14ac:dyDescent="0.35">
      <c r="A212" s="3" t="s">
        <v>165</v>
      </c>
      <c r="B212" s="5">
        <v>1.8763236535374206E-3</v>
      </c>
    </row>
    <row r="213" spans="1:2" x14ac:dyDescent="0.35">
      <c r="A213" s="3" t="s">
        <v>479</v>
      </c>
      <c r="B213" s="5">
        <v>1.9148369725091527E-3</v>
      </c>
    </row>
    <row r="214" spans="1:2" x14ac:dyDescent="0.35">
      <c r="A214" s="3" t="s">
        <v>67</v>
      </c>
      <c r="B214" s="5">
        <v>1.9215481326495803E-3</v>
      </c>
    </row>
    <row r="215" spans="1:2" x14ac:dyDescent="0.35">
      <c r="A215" s="3" t="s">
        <v>259</v>
      </c>
      <c r="B215" s="5">
        <v>1.9345530548467531E-3</v>
      </c>
    </row>
    <row r="216" spans="1:2" x14ac:dyDescent="0.35">
      <c r="A216" s="3" t="s">
        <v>101</v>
      </c>
      <c r="B216" s="5">
        <v>1.9360684067490303E-3</v>
      </c>
    </row>
    <row r="217" spans="1:2" x14ac:dyDescent="0.35">
      <c r="A217" s="3" t="s">
        <v>507</v>
      </c>
      <c r="B217" s="5">
        <v>1.991852131959921E-3</v>
      </c>
    </row>
    <row r="218" spans="1:2" x14ac:dyDescent="0.35">
      <c r="A218" s="3" t="s">
        <v>385</v>
      </c>
      <c r="B218" s="5">
        <v>2.006241584557116E-3</v>
      </c>
    </row>
    <row r="219" spans="1:2" x14ac:dyDescent="0.35">
      <c r="A219" s="3" t="s">
        <v>916</v>
      </c>
      <c r="B219" s="5">
        <v>2.0128610736661594E-3</v>
      </c>
    </row>
    <row r="220" spans="1:2" x14ac:dyDescent="0.35">
      <c r="A220" s="3" t="s">
        <v>397</v>
      </c>
      <c r="B220" s="5">
        <v>2.026106441302777E-3</v>
      </c>
    </row>
    <row r="221" spans="1:2" x14ac:dyDescent="0.35">
      <c r="A221" s="3" t="s">
        <v>125</v>
      </c>
      <c r="B221" s="5">
        <v>2.0434033569886358E-3</v>
      </c>
    </row>
    <row r="222" spans="1:2" x14ac:dyDescent="0.35">
      <c r="A222" s="3" t="s">
        <v>631</v>
      </c>
      <c r="B222" s="5">
        <v>2.0452928376776371E-3</v>
      </c>
    </row>
    <row r="223" spans="1:2" x14ac:dyDescent="0.35">
      <c r="A223" s="3" t="s">
        <v>463</v>
      </c>
      <c r="B223" s="5">
        <v>2.1063804551668419E-3</v>
      </c>
    </row>
    <row r="224" spans="1:2" x14ac:dyDescent="0.35">
      <c r="A224" s="3" t="s">
        <v>281</v>
      </c>
      <c r="B224" s="5">
        <v>2.1214912570626022E-3</v>
      </c>
    </row>
    <row r="225" spans="1:2" x14ac:dyDescent="0.35">
      <c r="A225" s="3" t="s">
        <v>309</v>
      </c>
      <c r="B225" s="5">
        <v>2.1323861535667461E-3</v>
      </c>
    </row>
    <row r="226" spans="1:2" x14ac:dyDescent="0.35">
      <c r="A226" s="3" t="s">
        <v>429</v>
      </c>
      <c r="B226" s="5">
        <v>2.1544111973699443E-3</v>
      </c>
    </row>
    <row r="227" spans="1:2" x14ac:dyDescent="0.35">
      <c r="A227" s="3" t="s">
        <v>813</v>
      </c>
      <c r="B227" s="5">
        <v>2.1790944845780031E-3</v>
      </c>
    </row>
    <row r="228" spans="1:2" x14ac:dyDescent="0.35">
      <c r="A228" s="3" t="s">
        <v>904</v>
      </c>
      <c r="B228" s="5">
        <v>2.1953708294707151E-3</v>
      </c>
    </row>
    <row r="229" spans="1:2" x14ac:dyDescent="0.35">
      <c r="A229" s="3" t="s">
        <v>912</v>
      </c>
      <c r="B229" s="5">
        <v>2.2172553948442706E-3</v>
      </c>
    </row>
    <row r="230" spans="1:2" x14ac:dyDescent="0.35">
      <c r="A230" s="3" t="s">
        <v>447</v>
      </c>
      <c r="B230" s="5">
        <v>2.2273146736961381E-3</v>
      </c>
    </row>
    <row r="231" spans="1:2" x14ac:dyDescent="0.35">
      <c r="A231" s="3" t="s">
        <v>809</v>
      </c>
      <c r="B231" s="5">
        <v>2.232758341626298E-3</v>
      </c>
    </row>
    <row r="232" spans="1:2" x14ac:dyDescent="0.35">
      <c r="A232" s="3" t="s">
        <v>497</v>
      </c>
      <c r="B232" s="5">
        <v>2.2376039105083691E-3</v>
      </c>
    </row>
    <row r="233" spans="1:2" x14ac:dyDescent="0.35">
      <c r="A233" s="3" t="s">
        <v>607</v>
      </c>
      <c r="B233" s="5">
        <v>2.2381017080570641E-3</v>
      </c>
    </row>
    <row r="234" spans="1:2" x14ac:dyDescent="0.35">
      <c r="A234" s="3" t="s">
        <v>643</v>
      </c>
      <c r="B234" s="5">
        <v>2.2416524682297369E-3</v>
      </c>
    </row>
    <row r="235" spans="1:2" x14ac:dyDescent="0.35">
      <c r="A235" s="3" t="s">
        <v>53</v>
      </c>
      <c r="B235" s="5">
        <v>2.2495491292755603E-3</v>
      </c>
    </row>
    <row r="236" spans="1:2" x14ac:dyDescent="0.35">
      <c r="A236" s="3" t="s">
        <v>781</v>
      </c>
      <c r="B236" s="5">
        <v>2.2652039015762199E-3</v>
      </c>
    </row>
    <row r="237" spans="1:2" x14ac:dyDescent="0.35">
      <c r="A237" s="3" t="s">
        <v>851</v>
      </c>
      <c r="B237" s="5">
        <v>2.2716689400977684E-3</v>
      </c>
    </row>
    <row r="238" spans="1:2" x14ac:dyDescent="0.35">
      <c r="A238" s="3" t="s">
        <v>57</v>
      </c>
      <c r="B238" s="5">
        <v>2.2725639753084911E-3</v>
      </c>
    </row>
    <row r="239" spans="1:2" x14ac:dyDescent="0.35">
      <c r="A239" s="3" t="s">
        <v>18</v>
      </c>
      <c r="B239" s="5">
        <v>2.2726634217623823E-3</v>
      </c>
    </row>
    <row r="240" spans="1:2" x14ac:dyDescent="0.35">
      <c r="A240" s="3" t="s">
        <v>405</v>
      </c>
      <c r="B240" s="5">
        <v>2.315418714598302E-3</v>
      </c>
    </row>
    <row r="241" spans="1:2" x14ac:dyDescent="0.35">
      <c r="A241" s="3" t="s">
        <v>145</v>
      </c>
      <c r="B241" s="5">
        <v>2.3300028220805007E-3</v>
      </c>
    </row>
    <row r="242" spans="1:2" x14ac:dyDescent="0.35">
      <c r="A242" s="3" t="s">
        <v>38</v>
      </c>
      <c r="B242" s="5">
        <v>2.3398839400233596E-3</v>
      </c>
    </row>
    <row r="243" spans="1:2" x14ac:dyDescent="0.35">
      <c r="A243" s="3" t="s">
        <v>117</v>
      </c>
      <c r="B243" s="5">
        <v>2.3463249287948534E-3</v>
      </c>
    </row>
    <row r="244" spans="1:2" x14ac:dyDescent="0.35">
      <c r="A244" s="3" t="s">
        <v>739</v>
      </c>
      <c r="B244" s="5">
        <v>2.3840228718185297E-3</v>
      </c>
    </row>
    <row r="245" spans="1:2" x14ac:dyDescent="0.35">
      <c r="A245" s="3" t="s">
        <v>273</v>
      </c>
      <c r="B245" s="5">
        <v>2.386262361650804E-3</v>
      </c>
    </row>
    <row r="246" spans="1:2" x14ac:dyDescent="0.35">
      <c r="A246" s="3" t="s">
        <v>700</v>
      </c>
      <c r="B246" s="5">
        <v>2.3940974830730793E-3</v>
      </c>
    </row>
    <row r="247" spans="1:2" x14ac:dyDescent="0.35">
      <c r="A247" s="3" t="s">
        <v>349</v>
      </c>
      <c r="B247" s="5">
        <v>2.3945582204718341E-3</v>
      </c>
    </row>
    <row r="248" spans="1:2" x14ac:dyDescent="0.35">
      <c r="A248" s="3" t="s">
        <v>213</v>
      </c>
      <c r="B248" s="5">
        <v>2.4051503920093039E-3</v>
      </c>
    </row>
    <row r="249" spans="1:2" x14ac:dyDescent="0.35">
      <c r="A249" s="3" t="s">
        <v>779</v>
      </c>
      <c r="B249" s="5">
        <v>2.4096212885356158E-3</v>
      </c>
    </row>
    <row r="250" spans="1:2" x14ac:dyDescent="0.35">
      <c r="A250" s="3" t="s">
        <v>481</v>
      </c>
      <c r="B250" s="5">
        <v>2.4222684658969972E-3</v>
      </c>
    </row>
    <row r="251" spans="1:2" x14ac:dyDescent="0.35">
      <c r="A251" s="3" t="s">
        <v>789</v>
      </c>
      <c r="B251" s="5">
        <v>2.43640957850381E-3</v>
      </c>
    </row>
    <row r="252" spans="1:2" x14ac:dyDescent="0.35">
      <c r="A252" s="3" t="s">
        <v>257</v>
      </c>
      <c r="B252" s="5">
        <v>2.4365407308157994E-3</v>
      </c>
    </row>
    <row r="253" spans="1:2" x14ac:dyDescent="0.35">
      <c r="A253" s="3" t="s">
        <v>641</v>
      </c>
      <c r="B253" s="5">
        <v>2.4468637607459238E-3</v>
      </c>
    </row>
    <row r="254" spans="1:2" x14ac:dyDescent="0.35">
      <c r="A254" s="3" t="s">
        <v>887</v>
      </c>
      <c r="B254" s="5">
        <v>2.4594337237434597E-3</v>
      </c>
    </row>
    <row r="255" spans="1:2" x14ac:dyDescent="0.35">
      <c r="A255" s="3" t="s">
        <v>653</v>
      </c>
      <c r="B255" s="5">
        <v>2.4649279828292282E-3</v>
      </c>
    </row>
    <row r="256" spans="1:2" x14ac:dyDescent="0.35">
      <c r="A256" s="3" t="s">
        <v>455</v>
      </c>
      <c r="B256" s="5">
        <v>2.4675758663716047E-3</v>
      </c>
    </row>
    <row r="257" spans="1:2" x14ac:dyDescent="0.35">
      <c r="A257" s="3" t="s">
        <v>215</v>
      </c>
      <c r="B257" s="5">
        <v>2.4952509238427311E-3</v>
      </c>
    </row>
    <row r="258" spans="1:2" x14ac:dyDescent="0.35">
      <c r="A258" s="3" t="s">
        <v>383</v>
      </c>
      <c r="B258" s="5">
        <v>2.505508885468462E-3</v>
      </c>
    </row>
    <row r="259" spans="1:2" x14ac:dyDescent="0.35">
      <c r="A259" s="3" t="s">
        <v>419</v>
      </c>
      <c r="B259" s="5">
        <v>2.5127957685705917E-3</v>
      </c>
    </row>
    <row r="260" spans="1:2" x14ac:dyDescent="0.35">
      <c r="A260" s="3" t="s">
        <v>845</v>
      </c>
      <c r="B260" s="5">
        <v>2.5236488817133662E-3</v>
      </c>
    </row>
    <row r="261" spans="1:2" x14ac:dyDescent="0.35">
      <c r="A261" s="3" t="s">
        <v>131</v>
      </c>
      <c r="B261" s="5">
        <v>2.5463783655376286E-3</v>
      </c>
    </row>
    <row r="262" spans="1:2" x14ac:dyDescent="0.35">
      <c r="A262" s="3" t="s">
        <v>875</v>
      </c>
      <c r="B262" s="5">
        <v>2.5496152126869274E-3</v>
      </c>
    </row>
    <row r="263" spans="1:2" x14ac:dyDescent="0.35">
      <c r="A263" s="3" t="s">
        <v>241</v>
      </c>
      <c r="B263" s="5">
        <v>2.5591878551052354E-3</v>
      </c>
    </row>
    <row r="264" spans="1:2" x14ac:dyDescent="0.35">
      <c r="A264" s="3" t="s">
        <v>712</v>
      </c>
      <c r="B264" s="5">
        <v>2.5623220602058929E-3</v>
      </c>
    </row>
    <row r="265" spans="1:2" x14ac:dyDescent="0.35">
      <c r="A265" s="3" t="s">
        <v>761</v>
      </c>
      <c r="B265" s="5">
        <v>2.5685217459380759E-3</v>
      </c>
    </row>
    <row r="266" spans="1:2" x14ac:dyDescent="0.35">
      <c r="A266" s="3" t="s">
        <v>815</v>
      </c>
      <c r="B266" s="5">
        <v>2.5775530430775201E-3</v>
      </c>
    </row>
    <row r="267" spans="1:2" x14ac:dyDescent="0.35">
      <c r="A267" s="3" t="s">
        <v>255</v>
      </c>
      <c r="B267" s="5">
        <v>2.5859929112406082E-3</v>
      </c>
    </row>
    <row r="268" spans="1:2" x14ac:dyDescent="0.35">
      <c r="A268" s="3" t="s">
        <v>105</v>
      </c>
      <c r="B268" s="5">
        <v>2.5933609924786616E-3</v>
      </c>
    </row>
    <row r="269" spans="1:2" x14ac:dyDescent="0.35">
      <c r="A269" s="3" t="s">
        <v>377</v>
      </c>
      <c r="B269" s="5">
        <v>2.6058900693618483E-3</v>
      </c>
    </row>
    <row r="270" spans="1:2" x14ac:dyDescent="0.35">
      <c r="A270" s="3" t="s">
        <v>221</v>
      </c>
      <c r="B270" s="5">
        <v>2.6142290815572007E-3</v>
      </c>
    </row>
    <row r="271" spans="1:2" x14ac:dyDescent="0.35">
      <c r="A271" s="3" t="s">
        <v>243</v>
      </c>
      <c r="B271" s="5">
        <v>2.6262367399505038E-3</v>
      </c>
    </row>
    <row r="272" spans="1:2" x14ac:dyDescent="0.35">
      <c r="A272" s="3" t="s">
        <v>291</v>
      </c>
      <c r="B272" s="5">
        <v>2.6338452577783014E-3</v>
      </c>
    </row>
    <row r="273" spans="1:2" x14ac:dyDescent="0.35">
      <c r="A273" s="3" t="s">
        <v>593</v>
      </c>
      <c r="B273" s="5">
        <v>2.6411249377225926E-3</v>
      </c>
    </row>
    <row r="274" spans="1:2" x14ac:dyDescent="0.35">
      <c r="A274" s="3" t="s">
        <v>203</v>
      </c>
      <c r="B274" s="5">
        <v>2.6460048989168359E-3</v>
      </c>
    </row>
    <row r="275" spans="1:2" x14ac:dyDescent="0.35">
      <c r="A275" s="3" t="s">
        <v>121</v>
      </c>
      <c r="B275" s="5">
        <v>2.6502117433667735E-3</v>
      </c>
    </row>
    <row r="276" spans="1:2" x14ac:dyDescent="0.35">
      <c r="A276" s="3" t="s">
        <v>319</v>
      </c>
      <c r="B276" s="5">
        <v>2.6645298101066845E-3</v>
      </c>
    </row>
    <row r="277" spans="1:2" x14ac:dyDescent="0.35">
      <c r="A277" s="3" t="s">
        <v>435</v>
      </c>
      <c r="B277" s="5">
        <v>2.6806171068227492E-3</v>
      </c>
    </row>
    <row r="278" spans="1:2" x14ac:dyDescent="0.35">
      <c r="A278" s="3" t="s">
        <v>690</v>
      </c>
      <c r="B278" s="5">
        <v>2.6817575768399338E-3</v>
      </c>
    </row>
    <row r="279" spans="1:2" x14ac:dyDescent="0.35">
      <c r="A279" s="3" t="s">
        <v>231</v>
      </c>
      <c r="B279" s="5">
        <v>2.7227421336995556E-3</v>
      </c>
    </row>
    <row r="280" spans="1:2" x14ac:dyDescent="0.35">
      <c r="A280" s="3" t="s">
        <v>143</v>
      </c>
      <c r="B280" s="5">
        <v>2.7287087291441928E-3</v>
      </c>
    </row>
    <row r="281" spans="1:2" x14ac:dyDescent="0.35">
      <c r="A281" s="3" t="s">
        <v>389</v>
      </c>
      <c r="B281" s="5">
        <v>2.7484083019616353E-3</v>
      </c>
    </row>
    <row r="282" spans="1:2" x14ac:dyDescent="0.35">
      <c r="A282" s="3" t="s">
        <v>483</v>
      </c>
      <c r="B282" s="5">
        <v>2.8340133674068504E-3</v>
      </c>
    </row>
    <row r="283" spans="1:2" x14ac:dyDescent="0.35">
      <c r="A283" s="3" t="s">
        <v>541</v>
      </c>
      <c r="B283" s="5">
        <v>2.8381771422139007E-3</v>
      </c>
    </row>
    <row r="284" spans="1:2" x14ac:dyDescent="0.35">
      <c r="A284" s="3" t="s">
        <v>119</v>
      </c>
      <c r="B284" s="5">
        <v>2.8459417303763495E-3</v>
      </c>
    </row>
    <row r="285" spans="1:2" x14ac:dyDescent="0.35">
      <c r="A285" s="3" t="s">
        <v>877</v>
      </c>
      <c r="B285" s="5">
        <v>2.8560062621822875E-3</v>
      </c>
    </row>
    <row r="286" spans="1:2" x14ac:dyDescent="0.35">
      <c r="A286" s="3" t="s">
        <v>10</v>
      </c>
      <c r="B286" s="5">
        <v>2.8676233987946801E-3</v>
      </c>
    </row>
    <row r="287" spans="1:2" x14ac:dyDescent="0.35">
      <c r="A287" s="3" t="s">
        <v>157</v>
      </c>
      <c r="B287" s="5">
        <v>2.8759338132046926E-3</v>
      </c>
    </row>
    <row r="288" spans="1:2" x14ac:dyDescent="0.35">
      <c r="A288" s="3" t="s">
        <v>879</v>
      </c>
      <c r="B288" s="5">
        <v>2.8894809722383066E-3</v>
      </c>
    </row>
    <row r="289" spans="1:2" x14ac:dyDescent="0.35">
      <c r="A289" s="3" t="s">
        <v>293</v>
      </c>
      <c r="B289" s="5">
        <v>2.8960847789903732E-3</v>
      </c>
    </row>
    <row r="290" spans="1:2" x14ac:dyDescent="0.35">
      <c r="A290" s="3" t="s">
        <v>73</v>
      </c>
      <c r="B290" s="5">
        <v>2.8968077360618139E-3</v>
      </c>
    </row>
    <row r="291" spans="1:2" x14ac:dyDescent="0.35">
      <c r="A291" s="3" t="s">
        <v>185</v>
      </c>
      <c r="B291" s="5">
        <v>2.9045400874846781E-3</v>
      </c>
    </row>
    <row r="292" spans="1:2" x14ac:dyDescent="0.35">
      <c r="A292" s="3" t="s">
        <v>857</v>
      </c>
      <c r="B292" s="5">
        <v>2.9136344078508052E-3</v>
      </c>
    </row>
    <row r="293" spans="1:2" x14ac:dyDescent="0.35">
      <c r="A293" s="3" t="s">
        <v>49</v>
      </c>
      <c r="B293" s="5">
        <v>2.929334752820807E-3</v>
      </c>
    </row>
    <row r="294" spans="1:2" x14ac:dyDescent="0.35">
      <c r="A294" s="3" t="s">
        <v>623</v>
      </c>
      <c r="B294" s="5">
        <v>2.9305876196907381E-3</v>
      </c>
    </row>
    <row r="295" spans="1:2" x14ac:dyDescent="0.35">
      <c r="A295" s="3" t="s">
        <v>805</v>
      </c>
      <c r="B295" s="5">
        <v>2.9308858518718194E-3</v>
      </c>
    </row>
    <row r="296" spans="1:2" x14ac:dyDescent="0.35">
      <c r="A296" s="3" t="s">
        <v>261</v>
      </c>
      <c r="B296" s="5">
        <v>2.9415151634531083E-3</v>
      </c>
    </row>
    <row r="297" spans="1:2" x14ac:dyDescent="0.35">
      <c r="A297" s="3" t="s">
        <v>40</v>
      </c>
      <c r="B297" s="5">
        <v>2.9433873580941802E-3</v>
      </c>
    </row>
    <row r="298" spans="1:2" x14ac:dyDescent="0.35">
      <c r="A298" s="3" t="s">
        <v>14</v>
      </c>
      <c r="B298" s="5">
        <v>2.9810136204567253E-3</v>
      </c>
    </row>
    <row r="299" spans="1:2" x14ac:dyDescent="0.35">
      <c r="A299" s="3" t="s">
        <v>159</v>
      </c>
      <c r="B299" s="5">
        <v>2.9995980531943621E-3</v>
      </c>
    </row>
    <row r="300" spans="1:2" x14ac:dyDescent="0.35">
      <c r="A300" s="3" t="s">
        <v>731</v>
      </c>
      <c r="B300" s="5">
        <v>3.0178348904807799E-3</v>
      </c>
    </row>
    <row r="301" spans="1:2" x14ac:dyDescent="0.35">
      <c r="A301" s="3" t="s">
        <v>183</v>
      </c>
      <c r="B301" s="5">
        <v>3.0273294772720323E-3</v>
      </c>
    </row>
    <row r="302" spans="1:2" x14ac:dyDescent="0.35">
      <c r="A302" s="3" t="s">
        <v>678</v>
      </c>
      <c r="B302" s="5">
        <v>3.0420581496762096E-3</v>
      </c>
    </row>
    <row r="303" spans="1:2" x14ac:dyDescent="0.35">
      <c r="A303" s="3" t="s">
        <v>245</v>
      </c>
      <c r="B303" s="5">
        <v>3.0631634406751459E-3</v>
      </c>
    </row>
    <row r="304" spans="1:2" x14ac:dyDescent="0.35">
      <c r="A304" s="3" t="s">
        <v>759</v>
      </c>
      <c r="B304" s="5">
        <v>3.0649029296007289E-3</v>
      </c>
    </row>
    <row r="305" spans="1:2" x14ac:dyDescent="0.35">
      <c r="A305" s="3" t="s">
        <v>201</v>
      </c>
      <c r="B305" s="5">
        <v>3.07520244794007E-3</v>
      </c>
    </row>
    <row r="306" spans="1:2" x14ac:dyDescent="0.35">
      <c r="A306" s="3" t="s">
        <v>565</v>
      </c>
      <c r="B306" s="5">
        <v>3.075997424565343E-3</v>
      </c>
    </row>
    <row r="307" spans="1:2" x14ac:dyDescent="0.35">
      <c r="A307" s="3" t="s">
        <v>639</v>
      </c>
      <c r="B307" s="5">
        <v>3.0800537256846119E-3</v>
      </c>
    </row>
    <row r="308" spans="1:2" x14ac:dyDescent="0.35">
      <c r="A308" s="3" t="s">
        <v>583</v>
      </c>
      <c r="B308" s="5">
        <v>3.0803938283248894E-3</v>
      </c>
    </row>
    <row r="309" spans="1:2" x14ac:dyDescent="0.35">
      <c r="A309" s="3" t="s">
        <v>753</v>
      </c>
      <c r="B309" s="5">
        <v>3.0806772132889134E-3</v>
      </c>
    </row>
    <row r="310" spans="1:2" x14ac:dyDescent="0.35">
      <c r="A310" s="3" t="s">
        <v>569</v>
      </c>
      <c r="B310" s="5">
        <v>3.0867342508598037E-3</v>
      </c>
    </row>
    <row r="311" spans="1:2" x14ac:dyDescent="0.35">
      <c r="A311" s="3" t="s">
        <v>724</v>
      </c>
      <c r="B311" s="5">
        <v>3.099677805874051E-3</v>
      </c>
    </row>
    <row r="312" spans="1:2" x14ac:dyDescent="0.35">
      <c r="A312" s="3" t="s">
        <v>205</v>
      </c>
      <c r="B312" s="5">
        <v>3.1221072066274936E-3</v>
      </c>
    </row>
    <row r="313" spans="1:2" x14ac:dyDescent="0.35">
      <c r="A313" s="3" t="s">
        <v>865</v>
      </c>
      <c r="B313" s="5">
        <v>3.125060154822275E-3</v>
      </c>
    </row>
    <row r="314" spans="1:2" x14ac:dyDescent="0.35">
      <c r="A314" s="3" t="s">
        <v>831</v>
      </c>
      <c r="B314" s="5">
        <v>3.1515018519228887E-3</v>
      </c>
    </row>
    <row r="315" spans="1:2" x14ac:dyDescent="0.35">
      <c r="A315" s="3" t="s">
        <v>491</v>
      </c>
      <c r="B315" s="5">
        <v>3.1679629469123735E-3</v>
      </c>
    </row>
    <row r="316" spans="1:2" x14ac:dyDescent="0.35">
      <c r="A316" s="3" t="s">
        <v>287</v>
      </c>
      <c r="B316" s="5">
        <v>3.1844954582744625E-3</v>
      </c>
    </row>
    <row r="317" spans="1:2" x14ac:dyDescent="0.35">
      <c r="A317" s="3" t="s">
        <v>869</v>
      </c>
      <c r="B317" s="5">
        <v>3.1965108137132878E-3</v>
      </c>
    </row>
    <row r="318" spans="1:2" x14ac:dyDescent="0.35">
      <c r="A318" s="3" t="s">
        <v>617</v>
      </c>
      <c r="B318" s="5">
        <v>3.2006090016577031E-3</v>
      </c>
    </row>
    <row r="319" spans="1:2" x14ac:dyDescent="0.35">
      <c r="A319" s="3" t="s">
        <v>149</v>
      </c>
      <c r="B319" s="5">
        <v>3.2027628210230179E-3</v>
      </c>
    </row>
    <row r="320" spans="1:2" x14ac:dyDescent="0.35">
      <c r="A320" s="3" t="s">
        <v>517</v>
      </c>
      <c r="B320" s="5">
        <v>3.2061507119167955E-3</v>
      </c>
    </row>
    <row r="321" spans="1:2" x14ac:dyDescent="0.35">
      <c r="A321" s="3" t="s">
        <v>549</v>
      </c>
      <c r="B321" s="5">
        <v>3.2182866152251268E-3</v>
      </c>
    </row>
    <row r="322" spans="1:2" x14ac:dyDescent="0.35">
      <c r="A322" s="3" t="s">
        <v>30</v>
      </c>
      <c r="B322" s="5">
        <v>3.2319986551487844E-3</v>
      </c>
    </row>
    <row r="323" spans="1:2" x14ac:dyDescent="0.35">
      <c r="A323" s="3" t="s">
        <v>847</v>
      </c>
      <c r="B323" s="5">
        <v>3.2335372357451585E-3</v>
      </c>
    </row>
    <row r="324" spans="1:2" x14ac:dyDescent="0.35">
      <c r="A324" s="3" t="s">
        <v>411</v>
      </c>
      <c r="B324" s="5">
        <v>3.2564242834979421E-3</v>
      </c>
    </row>
    <row r="325" spans="1:2" x14ac:dyDescent="0.35">
      <c r="A325" s="3" t="s">
        <v>613</v>
      </c>
      <c r="B325" s="5">
        <v>3.2640126090494742E-3</v>
      </c>
    </row>
    <row r="326" spans="1:2" x14ac:dyDescent="0.35">
      <c r="A326" s="3" t="s">
        <v>686</v>
      </c>
      <c r="B326" s="5">
        <v>3.2652657758946565E-3</v>
      </c>
    </row>
    <row r="327" spans="1:2" x14ac:dyDescent="0.35">
      <c r="A327" s="3" t="s">
        <v>501</v>
      </c>
      <c r="B327" s="5">
        <v>3.2707649244134865E-3</v>
      </c>
    </row>
    <row r="328" spans="1:2" x14ac:dyDescent="0.35">
      <c r="A328" s="3" t="s">
        <v>51</v>
      </c>
      <c r="B328" s="5">
        <v>3.303200034202636E-3</v>
      </c>
    </row>
    <row r="329" spans="1:2" x14ac:dyDescent="0.35">
      <c r="A329" s="3" t="s">
        <v>829</v>
      </c>
      <c r="B329" s="5">
        <v>3.312640390580086E-3</v>
      </c>
    </row>
    <row r="330" spans="1:2" x14ac:dyDescent="0.35">
      <c r="A330" s="3" t="s">
        <v>21</v>
      </c>
      <c r="B330" s="5">
        <v>3.3155899771608673E-3</v>
      </c>
    </row>
    <row r="331" spans="1:2" x14ac:dyDescent="0.35">
      <c r="A331" s="3" t="s">
        <v>26</v>
      </c>
      <c r="B331" s="5">
        <v>3.3212214032094876E-3</v>
      </c>
    </row>
    <row r="332" spans="1:2" x14ac:dyDescent="0.35">
      <c r="A332" s="3" t="s">
        <v>511</v>
      </c>
      <c r="B332" s="5">
        <v>3.3217025487784126E-3</v>
      </c>
    </row>
    <row r="333" spans="1:2" x14ac:dyDescent="0.35">
      <c r="A333" s="3" t="s">
        <v>579</v>
      </c>
      <c r="B333" s="5">
        <v>3.332103799324645E-3</v>
      </c>
    </row>
    <row r="334" spans="1:2" x14ac:dyDescent="0.35">
      <c r="A334" s="3" t="s">
        <v>649</v>
      </c>
      <c r="B334" s="5">
        <v>3.3352473914902894E-3</v>
      </c>
    </row>
    <row r="335" spans="1:2" x14ac:dyDescent="0.35">
      <c r="A335" s="3" t="s">
        <v>421</v>
      </c>
      <c r="B335" s="5">
        <v>3.3380090708080758E-3</v>
      </c>
    </row>
    <row r="336" spans="1:2" x14ac:dyDescent="0.35">
      <c r="A336" s="3" t="s">
        <v>427</v>
      </c>
      <c r="B336" s="5">
        <v>3.3407162681026743E-3</v>
      </c>
    </row>
    <row r="337" spans="1:2" x14ac:dyDescent="0.35">
      <c r="A337" s="3" t="s">
        <v>95</v>
      </c>
      <c r="B337" s="5">
        <v>3.3594486804998059E-3</v>
      </c>
    </row>
    <row r="338" spans="1:2" x14ac:dyDescent="0.35">
      <c r="A338" s="3" t="s">
        <v>627</v>
      </c>
      <c r="B338" s="5">
        <v>3.3649145300080115E-3</v>
      </c>
    </row>
    <row r="339" spans="1:2" x14ac:dyDescent="0.35">
      <c r="A339" s="3" t="s">
        <v>381</v>
      </c>
      <c r="B339" s="5">
        <v>3.3829636734757406E-3</v>
      </c>
    </row>
    <row r="340" spans="1:2" x14ac:dyDescent="0.35">
      <c r="A340" s="3" t="s">
        <v>335</v>
      </c>
      <c r="B340" s="5">
        <v>3.3933092416261715E-3</v>
      </c>
    </row>
    <row r="341" spans="1:2" x14ac:dyDescent="0.35">
      <c r="A341" s="3" t="s">
        <v>235</v>
      </c>
      <c r="B341" s="5">
        <v>3.3963635300569093E-3</v>
      </c>
    </row>
    <row r="342" spans="1:2" x14ac:dyDescent="0.35">
      <c r="A342" s="3" t="s">
        <v>461</v>
      </c>
      <c r="B342" s="5">
        <v>3.4200603996900557E-3</v>
      </c>
    </row>
    <row r="343" spans="1:2" x14ac:dyDescent="0.35">
      <c r="A343" s="3" t="s">
        <v>137</v>
      </c>
      <c r="B343" s="5">
        <v>3.4338061886933801E-3</v>
      </c>
    </row>
    <row r="344" spans="1:2" x14ac:dyDescent="0.35">
      <c r="A344" s="3" t="s">
        <v>922</v>
      </c>
      <c r="B344" s="5">
        <v>3.4376060307886596E-3</v>
      </c>
    </row>
    <row r="345" spans="1:2" x14ac:dyDescent="0.35">
      <c r="A345" s="3" t="s">
        <v>443</v>
      </c>
      <c r="B345" s="5">
        <v>3.438407233558411E-3</v>
      </c>
    </row>
    <row r="346" spans="1:2" x14ac:dyDescent="0.35">
      <c r="A346" s="3" t="s">
        <v>303</v>
      </c>
      <c r="B346" s="5">
        <v>3.4430409200449973E-3</v>
      </c>
    </row>
    <row r="347" spans="1:2" x14ac:dyDescent="0.35">
      <c r="A347" s="3" t="s">
        <v>279</v>
      </c>
      <c r="B347" s="5">
        <v>3.4449418942998833E-3</v>
      </c>
    </row>
    <row r="348" spans="1:2" x14ac:dyDescent="0.35">
      <c r="A348" s="3" t="s">
        <v>898</v>
      </c>
      <c r="B348" s="5">
        <v>3.4478004145995574E-3</v>
      </c>
    </row>
    <row r="349" spans="1:2" x14ac:dyDescent="0.35">
      <c r="A349" s="3" t="s">
        <v>107</v>
      </c>
      <c r="B349" s="5">
        <v>3.4646482158533893E-3</v>
      </c>
    </row>
    <row r="350" spans="1:2" x14ac:dyDescent="0.35">
      <c r="A350" s="3" t="s">
        <v>773</v>
      </c>
      <c r="B350" s="5">
        <v>3.4843109127161774E-3</v>
      </c>
    </row>
    <row r="351" spans="1:2" x14ac:dyDescent="0.35">
      <c r="A351" s="3" t="s">
        <v>265</v>
      </c>
      <c r="B351" s="5">
        <v>3.4919299635087116E-3</v>
      </c>
    </row>
    <row r="352" spans="1:2" x14ac:dyDescent="0.35">
      <c r="A352" s="3" t="s">
        <v>297</v>
      </c>
      <c r="B352" s="5">
        <v>3.4928594993638151E-3</v>
      </c>
    </row>
    <row r="353" spans="1:2" x14ac:dyDescent="0.35">
      <c r="A353" s="3" t="s">
        <v>783</v>
      </c>
      <c r="B353" s="5">
        <v>3.5008810298938534E-3</v>
      </c>
    </row>
    <row r="354" spans="1:2" x14ac:dyDescent="0.35">
      <c r="A354" s="3" t="s">
        <v>193</v>
      </c>
      <c r="B354" s="5">
        <v>3.504862468621959E-3</v>
      </c>
    </row>
    <row r="355" spans="1:2" x14ac:dyDescent="0.35">
      <c r="A355" s="3" t="s">
        <v>177</v>
      </c>
      <c r="B355" s="5">
        <v>3.5152649331337046E-3</v>
      </c>
    </row>
    <row r="356" spans="1:2" x14ac:dyDescent="0.35">
      <c r="A356" s="3" t="s">
        <v>32</v>
      </c>
      <c r="B356" s="5">
        <v>3.5188695155664706E-3</v>
      </c>
    </row>
    <row r="357" spans="1:2" x14ac:dyDescent="0.35">
      <c r="A357" s="3" t="s">
        <v>571</v>
      </c>
      <c r="B357" s="5">
        <v>3.5300192215945983E-3</v>
      </c>
    </row>
    <row r="358" spans="1:2" x14ac:dyDescent="0.35">
      <c r="A358" s="3" t="s">
        <v>237</v>
      </c>
      <c r="B358" s="5">
        <v>3.534745782069111E-3</v>
      </c>
    </row>
    <row r="359" spans="1:2" x14ac:dyDescent="0.35">
      <c r="A359" s="3" t="s">
        <v>219</v>
      </c>
      <c r="B359" s="5">
        <v>3.5565815979415414E-3</v>
      </c>
    </row>
    <row r="360" spans="1:2" x14ac:dyDescent="0.35">
      <c r="A360" s="3" t="s">
        <v>867</v>
      </c>
      <c r="B360" s="5">
        <v>3.5583477963660034E-3</v>
      </c>
    </row>
    <row r="361" spans="1:2" x14ac:dyDescent="0.35">
      <c r="A361" s="3" t="s">
        <v>301</v>
      </c>
      <c r="B361" s="5">
        <v>3.5773077126514917E-3</v>
      </c>
    </row>
    <row r="362" spans="1:2" x14ac:dyDescent="0.35">
      <c r="A362" s="3" t="s">
        <v>841</v>
      </c>
      <c r="B362" s="5">
        <v>3.5825060757668911E-3</v>
      </c>
    </row>
    <row r="363" spans="1:2" x14ac:dyDescent="0.35">
      <c r="A363" s="3" t="s">
        <v>537</v>
      </c>
      <c r="B363" s="5">
        <v>3.5850964564419457E-3</v>
      </c>
    </row>
    <row r="364" spans="1:2" x14ac:dyDescent="0.35">
      <c r="A364" s="3" t="s">
        <v>926</v>
      </c>
      <c r="B364" s="5">
        <v>3.5867781069656075E-3</v>
      </c>
    </row>
    <row r="365" spans="1:2" x14ac:dyDescent="0.35">
      <c r="A365" s="3" t="s">
        <v>733</v>
      </c>
      <c r="B365" s="5">
        <v>3.6017804600686847E-3</v>
      </c>
    </row>
    <row r="366" spans="1:2" x14ac:dyDescent="0.35">
      <c r="A366" s="3" t="s">
        <v>409</v>
      </c>
      <c r="B366" s="5">
        <v>3.6044302068039195E-3</v>
      </c>
    </row>
    <row r="367" spans="1:2" x14ac:dyDescent="0.35">
      <c r="A367" s="3" t="s">
        <v>311</v>
      </c>
      <c r="B367" s="5">
        <v>3.6191144452687013E-3</v>
      </c>
    </row>
    <row r="368" spans="1:2" x14ac:dyDescent="0.35">
      <c r="A368" s="3" t="s">
        <v>91</v>
      </c>
      <c r="B368" s="5">
        <v>3.6192980158482242E-3</v>
      </c>
    </row>
    <row r="369" spans="1:2" x14ac:dyDescent="0.35">
      <c r="A369" s="3" t="s">
        <v>313</v>
      </c>
      <c r="B369" s="5">
        <v>3.6382575237021552E-3</v>
      </c>
    </row>
    <row r="370" spans="1:2" x14ac:dyDescent="0.35">
      <c r="A370" s="3" t="s">
        <v>894</v>
      </c>
      <c r="B370" s="5">
        <v>3.651096287917681E-3</v>
      </c>
    </row>
    <row r="371" spans="1:2" x14ac:dyDescent="0.35">
      <c r="A371" s="3" t="s">
        <v>619</v>
      </c>
      <c r="B371" s="5">
        <v>3.651867402018279E-3</v>
      </c>
    </row>
    <row r="372" spans="1:2" x14ac:dyDescent="0.35">
      <c r="A372" s="3" t="s">
        <v>672</v>
      </c>
      <c r="B372" s="5">
        <v>3.6585649027553765E-3</v>
      </c>
    </row>
    <row r="373" spans="1:2" x14ac:dyDescent="0.35">
      <c r="A373" s="3" t="s">
        <v>113</v>
      </c>
      <c r="B373" s="5">
        <v>3.6636952843002051E-3</v>
      </c>
    </row>
    <row r="374" spans="1:2" x14ac:dyDescent="0.35">
      <c r="A374" s="3" t="s">
        <v>535</v>
      </c>
      <c r="B374" s="5">
        <v>3.6663478728608699E-3</v>
      </c>
    </row>
    <row r="375" spans="1:2" x14ac:dyDescent="0.35">
      <c r="A375" s="3" t="s">
        <v>745</v>
      </c>
      <c r="B375" s="5">
        <v>3.6728124975271312E-3</v>
      </c>
    </row>
    <row r="376" spans="1:2" x14ac:dyDescent="0.35">
      <c r="A376" s="3" t="s">
        <v>263</v>
      </c>
      <c r="B376" s="5">
        <v>3.6834338497298579E-3</v>
      </c>
    </row>
    <row r="377" spans="1:2" x14ac:dyDescent="0.35">
      <c r="A377" s="3" t="s">
        <v>493</v>
      </c>
      <c r="B377" s="5">
        <v>3.6860134789057099E-3</v>
      </c>
    </row>
    <row r="378" spans="1:2" x14ac:dyDescent="0.35">
      <c r="A378" s="3" t="s">
        <v>123</v>
      </c>
      <c r="B378" s="5">
        <v>3.691853450972552E-3</v>
      </c>
    </row>
    <row r="379" spans="1:2" x14ac:dyDescent="0.35">
      <c r="A379" s="3" t="s">
        <v>601</v>
      </c>
      <c r="B379" s="5">
        <v>3.6922515935119047E-3</v>
      </c>
    </row>
    <row r="380" spans="1:2" x14ac:dyDescent="0.35">
      <c r="A380" s="3" t="s">
        <v>718</v>
      </c>
      <c r="B380" s="5">
        <v>3.6995958293729054E-3</v>
      </c>
    </row>
    <row r="381" spans="1:2" x14ac:dyDescent="0.35">
      <c r="A381" s="3" t="s">
        <v>861</v>
      </c>
      <c r="B381" s="5">
        <v>3.7319483223834499E-3</v>
      </c>
    </row>
    <row r="382" spans="1:2" x14ac:dyDescent="0.35">
      <c r="A382" s="3" t="s">
        <v>431</v>
      </c>
      <c r="B382" s="5">
        <v>3.7344101978204862E-3</v>
      </c>
    </row>
    <row r="383" spans="1:2" x14ac:dyDescent="0.35">
      <c r="A383" s="3" t="s">
        <v>109</v>
      </c>
      <c r="B383" s="5">
        <v>3.7498843163834418E-3</v>
      </c>
    </row>
    <row r="384" spans="1:2" x14ac:dyDescent="0.35">
      <c r="A384" s="3" t="s">
        <v>803</v>
      </c>
      <c r="B384" s="5">
        <v>3.7631719427645982E-3</v>
      </c>
    </row>
    <row r="385" spans="1:2" x14ac:dyDescent="0.35">
      <c r="A385" s="3" t="s">
        <v>871</v>
      </c>
      <c r="B385" s="5">
        <v>3.7644277217643847E-3</v>
      </c>
    </row>
    <row r="386" spans="1:2" x14ac:dyDescent="0.35">
      <c r="A386" s="3" t="s">
        <v>323</v>
      </c>
      <c r="B386" s="5">
        <v>3.7700715436175579E-3</v>
      </c>
    </row>
    <row r="387" spans="1:2" x14ac:dyDescent="0.35">
      <c r="A387" s="3" t="s">
        <v>333</v>
      </c>
      <c r="B387" s="5">
        <v>3.7733351206314641E-3</v>
      </c>
    </row>
    <row r="388" spans="1:2" x14ac:dyDescent="0.35">
      <c r="A388" s="3" t="s">
        <v>161</v>
      </c>
      <c r="B388" s="5">
        <v>3.7735246451796869E-3</v>
      </c>
    </row>
    <row r="389" spans="1:2" x14ac:dyDescent="0.35">
      <c r="A389" s="3" t="s">
        <v>659</v>
      </c>
      <c r="B389" s="5">
        <v>3.7772197392559573E-3</v>
      </c>
    </row>
    <row r="390" spans="1:2" x14ac:dyDescent="0.35">
      <c r="A390" s="3" t="s">
        <v>34</v>
      </c>
      <c r="B390" s="5">
        <v>3.7817840545898208E-3</v>
      </c>
    </row>
    <row r="391" spans="1:2" x14ac:dyDescent="0.35">
      <c r="A391" s="3" t="s">
        <v>833</v>
      </c>
      <c r="B391" s="5">
        <v>3.7905282795382498E-3</v>
      </c>
    </row>
    <row r="392" spans="1:2" x14ac:dyDescent="0.35">
      <c r="A392" s="3" t="s">
        <v>367</v>
      </c>
      <c r="B392" s="5">
        <v>3.801266980688665E-3</v>
      </c>
    </row>
    <row r="393" spans="1:2" x14ac:dyDescent="0.35">
      <c r="A393" s="3" t="s">
        <v>797</v>
      </c>
      <c r="B393" s="5">
        <v>3.8044813893686751E-3</v>
      </c>
    </row>
    <row r="394" spans="1:2" x14ac:dyDescent="0.35">
      <c r="A394" s="3" t="s">
        <v>509</v>
      </c>
      <c r="B394" s="5">
        <v>3.8080600871388329E-3</v>
      </c>
    </row>
    <row r="395" spans="1:2" x14ac:dyDescent="0.35">
      <c r="A395" s="3" t="s">
        <v>199</v>
      </c>
      <c r="B395" s="5">
        <v>3.8130764457364802E-3</v>
      </c>
    </row>
    <row r="396" spans="1:2" x14ac:dyDescent="0.35">
      <c r="A396" s="3" t="s">
        <v>167</v>
      </c>
      <c r="B396" s="5">
        <v>3.814528849029978E-3</v>
      </c>
    </row>
    <row r="397" spans="1:2" x14ac:dyDescent="0.35">
      <c r="A397" s="3" t="s">
        <v>775</v>
      </c>
      <c r="B397" s="5">
        <v>3.8177656074249401E-3</v>
      </c>
    </row>
    <row r="398" spans="1:2" x14ac:dyDescent="0.35">
      <c r="A398" s="3" t="s">
        <v>317</v>
      </c>
      <c r="B398" s="5">
        <v>3.8214235291542027E-3</v>
      </c>
    </row>
    <row r="399" spans="1:2" x14ac:dyDescent="0.35">
      <c r="A399" s="3" t="s">
        <v>896</v>
      </c>
      <c r="B399" s="5">
        <v>3.823019872554196E-3</v>
      </c>
    </row>
    <row r="400" spans="1:2" x14ac:dyDescent="0.35">
      <c r="A400" s="3" t="s">
        <v>521</v>
      </c>
      <c r="B400" s="5">
        <v>3.8256883478330599E-3</v>
      </c>
    </row>
    <row r="401" spans="1:2" x14ac:dyDescent="0.35">
      <c r="A401" s="3" t="s">
        <v>900</v>
      </c>
      <c r="B401" s="5">
        <v>3.8296558199894144E-3</v>
      </c>
    </row>
    <row r="402" spans="1:2" x14ac:dyDescent="0.35">
      <c r="A402" s="3" t="s">
        <v>85</v>
      </c>
      <c r="B402" s="5">
        <v>3.8426580382568041E-3</v>
      </c>
    </row>
    <row r="403" spans="1:2" x14ac:dyDescent="0.35">
      <c r="A403" s="3" t="s">
        <v>379</v>
      </c>
      <c r="B403" s="5">
        <v>3.8527959352175302E-3</v>
      </c>
    </row>
    <row r="404" spans="1:2" x14ac:dyDescent="0.35">
      <c r="A404" s="3" t="s">
        <v>327</v>
      </c>
      <c r="B404" s="5">
        <v>3.8604370317677477E-3</v>
      </c>
    </row>
    <row r="405" spans="1:2" x14ac:dyDescent="0.35">
      <c r="A405" s="3" t="s">
        <v>345</v>
      </c>
      <c r="B405" s="5">
        <v>3.8728848656092159E-3</v>
      </c>
    </row>
    <row r="406" spans="1:2" x14ac:dyDescent="0.35">
      <c r="A406" s="3" t="s">
        <v>920</v>
      </c>
      <c r="B406" s="5">
        <v>3.8782765858687072E-3</v>
      </c>
    </row>
    <row r="407" spans="1:2" x14ac:dyDescent="0.35">
      <c r="A407" s="3" t="s">
        <v>489</v>
      </c>
      <c r="B407" s="5">
        <v>3.8813592053027956E-3</v>
      </c>
    </row>
    <row r="408" spans="1:2" x14ac:dyDescent="0.35">
      <c r="A408" s="3" t="s">
        <v>767</v>
      </c>
      <c r="B408" s="5">
        <v>3.8943525619609632E-3</v>
      </c>
    </row>
    <row r="409" spans="1:2" x14ac:dyDescent="0.35">
      <c r="A409" s="3" t="s">
        <v>595</v>
      </c>
      <c r="B409" s="5">
        <v>3.8952009136655045E-3</v>
      </c>
    </row>
    <row r="410" spans="1:2" x14ac:dyDescent="0.35">
      <c r="A410" s="3" t="s">
        <v>559</v>
      </c>
      <c r="B410" s="5">
        <v>3.8962775236922841E-3</v>
      </c>
    </row>
    <row r="411" spans="1:2" x14ac:dyDescent="0.35">
      <c r="A411" s="3" t="s">
        <v>353</v>
      </c>
      <c r="B411" s="5">
        <v>3.8981817531674105E-3</v>
      </c>
    </row>
    <row r="412" spans="1:2" x14ac:dyDescent="0.35">
      <c r="A412" s="3" t="s">
        <v>585</v>
      </c>
      <c r="B412" s="5">
        <v>3.9002363336206138E-3</v>
      </c>
    </row>
    <row r="413" spans="1:2" x14ac:dyDescent="0.35">
      <c r="A413" s="3" t="s">
        <v>765</v>
      </c>
      <c r="B413" s="5">
        <v>3.9017155853934898E-3</v>
      </c>
    </row>
    <row r="414" spans="1:2" x14ac:dyDescent="0.35">
      <c r="A414" s="3" t="s">
        <v>359</v>
      </c>
      <c r="B414" s="5">
        <v>3.909390349462913E-3</v>
      </c>
    </row>
    <row r="415" spans="1:2" x14ac:dyDescent="0.35">
      <c r="A415" s="3" t="s">
        <v>217</v>
      </c>
      <c r="B415" s="5">
        <v>3.9169738305027419E-3</v>
      </c>
    </row>
    <row r="416" spans="1:2" x14ac:dyDescent="0.35">
      <c r="A416" s="3" t="s">
        <v>680</v>
      </c>
      <c r="B416" s="5">
        <v>3.9181608942083198E-3</v>
      </c>
    </row>
    <row r="417" spans="1:2" x14ac:dyDescent="0.35">
      <c r="A417" s="3" t="s">
        <v>666</v>
      </c>
      <c r="B417" s="5">
        <v>3.9319074331188248E-3</v>
      </c>
    </row>
    <row r="418" spans="1:2" x14ac:dyDescent="0.35">
      <c r="A418" s="3" t="s">
        <v>755</v>
      </c>
      <c r="B418" s="5">
        <v>3.9436207431416759E-3</v>
      </c>
    </row>
    <row r="419" spans="1:2" x14ac:dyDescent="0.35">
      <c r="A419" s="3" t="s">
        <v>706</v>
      </c>
      <c r="B419" s="5">
        <v>3.9446174503275592E-3</v>
      </c>
    </row>
    <row r="420" spans="1:2" x14ac:dyDescent="0.35">
      <c r="A420" s="3" t="s">
        <v>191</v>
      </c>
      <c r="B420" s="5">
        <v>3.9471135460289984E-3</v>
      </c>
    </row>
    <row r="421" spans="1:2" x14ac:dyDescent="0.35">
      <c r="A421" s="3" t="s">
        <v>645</v>
      </c>
      <c r="B421" s="5">
        <v>3.9474263035426853E-3</v>
      </c>
    </row>
    <row r="422" spans="1:2" x14ac:dyDescent="0.35">
      <c r="A422" s="3" t="s">
        <v>702</v>
      </c>
      <c r="B422" s="5">
        <v>3.9496878758777084E-3</v>
      </c>
    </row>
    <row r="423" spans="1:2" x14ac:dyDescent="0.35">
      <c r="A423" s="3" t="s">
        <v>253</v>
      </c>
      <c r="B423" s="5">
        <v>3.9546036934477811E-3</v>
      </c>
    </row>
    <row r="424" spans="1:2" x14ac:dyDescent="0.35">
      <c r="A424" s="3" t="s">
        <v>369</v>
      </c>
      <c r="B424" s="5">
        <v>3.9556423908965457E-3</v>
      </c>
    </row>
    <row r="425" spans="1:2" x14ac:dyDescent="0.35">
      <c r="A425" s="3" t="s">
        <v>413</v>
      </c>
      <c r="B425" s="5">
        <v>3.9615620481840922E-3</v>
      </c>
    </row>
    <row r="426" spans="1:2" x14ac:dyDescent="0.35">
      <c r="A426" s="3" t="s">
        <v>726</v>
      </c>
      <c r="B426" s="5">
        <v>3.9622447318386602E-3</v>
      </c>
    </row>
    <row r="427" spans="1:2" x14ac:dyDescent="0.35">
      <c r="A427" s="3" t="s">
        <v>629</v>
      </c>
      <c r="B427" s="5">
        <v>3.9632038719661913E-3</v>
      </c>
    </row>
    <row r="428" spans="1:2" x14ac:dyDescent="0.35">
      <c r="A428" s="3" t="s">
        <v>615</v>
      </c>
      <c r="B428" s="5">
        <v>3.964990711068218E-3</v>
      </c>
    </row>
    <row r="429" spans="1:2" x14ac:dyDescent="0.35">
      <c r="A429" s="3" t="s">
        <v>539</v>
      </c>
      <c r="B429" s="5">
        <v>3.9759371434657477E-3</v>
      </c>
    </row>
    <row r="430" spans="1:2" x14ac:dyDescent="0.35">
      <c r="A430" s="3" t="s">
        <v>401</v>
      </c>
      <c r="B430" s="5">
        <v>3.9791629658445064E-3</v>
      </c>
    </row>
    <row r="431" spans="1:2" x14ac:dyDescent="0.35">
      <c r="A431" s="3" t="s">
        <v>543</v>
      </c>
      <c r="B431" s="5">
        <v>3.9833194621585067E-3</v>
      </c>
    </row>
    <row r="432" spans="1:2" x14ac:dyDescent="0.35">
      <c r="A432" s="3" t="s">
        <v>79</v>
      </c>
      <c r="B432" s="5">
        <v>3.9857970434791909E-3</v>
      </c>
    </row>
    <row r="433" spans="1:2" x14ac:dyDescent="0.35">
      <c r="A433" s="3" t="s">
        <v>71</v>
      </c>
      <c r="B433" s="5">
        <v>4.0037626576613803E-3</v>
      </c>
    </row>
    <row r="434" spans="1:2" x14ac:dyDescent="0.35">
      <c r="A434" s="3" t="s">
        <v>499</v>
      </c>
      <c r="B434" s="5">
        <v>4.0119768980933328E-3</v>
      </c>
    </row>
    <row r="435" spans="1:2" x14ac:dyDescent="0.35">
      <c r="A435" s="3" t="s">
        <v>665</v>
      </c>
      <c r="B435" s="5">
        <v>4.017933901604159E-3</v>
      </c>
    </row>
    <row r="436" spans="1:2" x14ac:dyDescent="0.35">
      <c r="A436" s="3" t="s">
        <v>575</v>
      </c>
      <c r="B436" s="5">
        <v>4.0196824336843672E-3</v>
      </c>
    </row>
    <row r="437" spans="1:2" x14ac:dyDescent="0.35">
      <c r="A437" s="3" t="s">
        <v>757</v>
      </c>
      <c r="B437" s="5">
        <v>4.0211151803146872E-3</v>
      </c>
    </row>
    <row r="438" spans="1:2" x14ac:dyDescent="0.35">
      <c r="A438" s="3" t="s">
        <v>189</v>
      </c>
      <c r="B438" s="5">
        <v>4.025011441211996E-3</v>
      </c>
    </row>
    <row r="439" spans="1:2" x14ac:dyDescent="0.35">
      <c r="A439" s="3" t="s">
        <v>902</v>
      </c>
      <c r="B439" s="5">
        <v>4.0439112132782031E-3</v>
      </c>
    </row>
    <row r="440" spans="1:2" x14ac:dyDescent="0.35">
      <c r="A440" s="3" t="s">
        <v>694</v>
      </c>
      <c r="B440" s="5">
        <v>4.0506579357945747E-3</v>
      </c>
    </row>
    <row r="441" spans="1:2" x14ac:dyDescent="0.35">
      <c r="A441" s="3" t="s">
        <v>45</v>
      </c>
      <c r="B441" s="5">
        <v>4.0520945195894106E-3</v>
      </c>
    </row>
    <row r="442" spans="1:2" x14ac:dyDescent="0.35">
      <c r="A442" s="3" t="s">
        <v>81</v>
      </c>
      <c r="B442" s="5">
        <v>4.0586427927031326E-3</v>
      </c>
    </row>
    <row r="443" spans="1:2" x14ac:dyDescent="0.35">
      <c r="A443" s="3" t="s">
        <v>837</v>
      </c>
      <c r="B443" s="5">
        <v>4.0638967234490602E-3</v>
      </c>
    </row>
    <row r="444" spans="1:2" x14ac:dyDescent="0.35">
      <c r="A444" s="3" t="s">
        <v>329</v>
      </c>
      <c r="B444" s="5">
        <v>4.0650538724493228E-3</v>
      </c>
    </row>
    <row r="445" spans="1:2" x14ac:dyDescent="0.35">
      <c r="A445" s="3" t="s">
        <v>749</v>
      </c>
      <c r="B445" s="5">
        <v>4.0701858236275755E-3</v>
      </c>
    </row>
    <row r="446" spans="1:2" x14ac:dyDescent="0.35">
      <c r="A446" s="3" t="s">
        <v>403</v>
      </c>
      <c r="B446" s="5">
        <v>4.0717862319507719E-3</v>
      </c>
    </row>
    <row r="447" spans="1:2" x14ac:dyDescent="0.35">
      <c r="A447" s="3" t="s">
        <v>59</v>
      </c>
      <c r="B447" s="5">
        <v>4.0733879081771692E-3</v>
      </c>
    </row>
    <row r="448" spans="1:2" x14ac:dyDescent="0.35">
      <c r="A448" s="3" t="s">
        <v>339</v>
      </c>
      <c r="B448" s="5">
        <v>4.0761358574214141E-3</v>
      </c>
    </row>
    <row r="449" spans="1:2" x14ac:dyDescent="0.35">
      <c r="A449" s="3" t="s">
        <v>341</v>
      </c>
      <c r="B449" s="5">
        <v>4.0793788000838107E-3</v>
      </c>
    </row>
    <row r="450" spans="1:2" x14ac:dyDescent="0.35">
      <c r="A450" s="3" t="s">
        <v>599</v>
      </c>
      <c r="B450" s="5">
        <v>4.0818434521814701E-3</v>
      </c>
    </row>
    <row r="451" spans="1:2" x14ac:dyDescent="0.35">
      <c r="A451" s="3" t="s">
        <v>676</v>
      </c>
      <c r="B451" s="5">
        <v>4.087479608083075E-3</v>
      </c>
    </row>
    <row r="452" spans="1:2" x14ac:dyDescent="0.35">
      <c r="A452" s="3" t="s">
        <v>267</v>
      </c>
      <c r="B452" s="5">
        <v>4.095351120847161E-3</v>
      </c>
    </row>
    <row r="453" spans="1:2" x14ac:dyDescent="0.35">
      <c r="A453" s="3" t="s">
        <v>737</v>
      </c>
      <c r="B453" s="5">
        <v>4.0987337176015565E-3</v>
      </c>
    </row>
    <row r="454" spans="1:2" x14ac:dyDescent="0.35">
      <c r="A454" s="3" t="s">
        <v>763</v>
      </c>
      <c r="B454" s="5">
        <v>4.1018695712580723E-3</v>
      </c>
    </row>
    <row r="455" spans="1:2" x14ac:dyDescent="0.35">
      <c r="A455" s="3" t="s">
        <v>42</v>
      </c>
      <c r="B455" s="5">
        <v>4.105797819684353E-3</v>
      </c>
    </row>
    <row r="456" spans="1:2" x14ac:dyDescent="0.35">
      <c r="A456" s="3" t="s">
        <v>315</v>
      </c>
      <c r="B456" s="5">
        <v>4.1092024081238014E-3</v>
      </c>
    </row>
    <row r="457" spans="1:2" x14ac:dyDescent="0.35">
      <c r="A457" s="3" t="s">
        <v>561</v>
      </c>
      <c r="B457" s="5">
        <v>4.1108053721385157E-3</v>
      </c>
    </row>
    <row r="458" spans="1:2" x14ac:dyDescent="0.35">
      <c r="A458" s="3" t="s">
        <v>525</v>
      </c>
      <c r="B458" s="5">
        <v>4.1161231325683185E-3</v>
      </c>
    </row>
    <row r="459" spans="1:2" x14ac:dyDescent="0.35">
      <c r="A459" s="3" t="s">
        <v>577</v>
      </c>
      <c r="B459" s="5">
        <v>4.1180052127364137E-3</v>
      </c>
    </row>
    <row r="460" spans="1:2" x14ac:dyDescent="0.35">
      <c r="A460" s="3" t="s">
        <v>609</v>
      </c>
      <c r="B460" s="5">
        <v>4.1206385922053518E-3</v>
      </c>
    </row>
    <row r="461" spans="1:2" x14ac:dyDescent="0.35">
      <c r="A461" s="3" t="s">
        <v>932</v>
      </c>
      <c r="B461" s="5">
        <v>4.123283251359619E-3</v>
      </c>
    </row>
    <row r="462" spans="1:2" x14ac:dyDescent="0.35">
      <c r="A462" s="3" t="s">
        <v>589</v>
      </c>
      <c r="B462" s="5">
        <v>4.1241400957002022E-3</v>
      </c>
    </row>
    <row r="463" spans="1:2" x14ac:dyDescent="0.35">
      <c r="A463" s="3" t="s">
        <v>325</v>
      </c>
      <c r="B463" s="5">
        <v>4.1248687490051186E-3</v>
      </c>
    </row>
    <row r="464" spans="1:2" x14ac:dyDescent="0.35">
      <c r="A464" s="3" t="s">
        <v>729</v>
      </c>
      <c r="B464" s="5">
        <v>4.1289559871149741E-3</v>
      </c>
    </row>
    <row r="465" spans="1:2" x14ac:dyDescent="0.35">
      <c r="A465" s="3" t="s">
        <v>956</v>
      </c>
      <c r="B465" s="5">
        <v>1</v>
      </c>
    </row>
  </sheetData>
  <pageMargins left="0.7" right="0.7" top="0.75" bottom="0.75" header="0.3" footer="0.3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E443-A83B-49E7-8299-4AFFC215543D}">
  <dimension ref="A1:N85"/>
  <sheetViews>
    <sheetView zoomScale="49" workbookViewId="0">
      <selection activeCell="O48" sqref="O48"/>
    </sheetView>
  </sheetViews>
  <sheetFormatPr defaultRowHeight="14.5" x14ac:dyDescent="0.35"/>
  <cols>
    <col min="1" max="1" width="12.54296875" bestFit="1" customWidth="1"/>
    <col min="2" max="2" width="15.90625" bestFit="1" customWidth="1"/>
    <col min="6" max="7" width="8.81640625" bestFit="1" customWidth="1"/>
    <col min="8" max="8" width="13.1796875" bestFit="1" customWidth="1"/>
    <col min="9" max="9" width="11" bestFit="1" customWidth="1"/>
    <col min="10" max="14" width="8.81640625" bestFit="1" customWidth="1"/>
  </cols>
  <sheetData>
    <row r="1" spans="1:14" x14ac:dyDescent="0.35">
      <c r="A1" s="2" t="s">
        <v>955</v>
      </c>
      <c r="B1" t="s">
        <v>958</v>
      </c>
      <c r="F1" t="s">
        <v>972</v>
      </c>
    </row>
    <row r="2" spans="1:14" ht="15" thickBot="1" x14ac:dyDescent="0.4">
      <c r="A2" s="3">
        <v>18</v>
      </c>
      <c r="B2">
        <v>589.09000000000015</v>
      </c>
    </row>
    <row r="3" spans="1:14" x14ac:dyDescent="0.35">
      <c r="A3" s="3">
        <v>19</v>
      </c>
      <c r="B3">
        <v>-1224.92</v>
      </c>
      <c r="F3" s="8" t="s">
        <v>973</v>
      </c>
      <c r="G3" s="8"/>
    </row>
    <row r="4" spans="1:14" x14ac:dyDescent="0.35">
      <c r="A4" s="3">
        <v>20</v>
      </c>
      <c r="B4">
        <v>3367.1</v>
      </c>
      <c r="F4" t="s">
        <v>974</v>
      </c>
      <c r="G4">
        <v>1.3528191718368351E-2</v>
      </c>
    </row>
    <row r="5" spans="1:14" x14ac:dyDescent="0.35">
      <c r="A5" s="3">
        <v>21</v>
      </c>
      <c r="B5">
        <v>657.99000000000012</v>
      </c>
      <c r="F5" t="s">
        <v>975</v>
      </c>
      <c r="G5">
        <v>1.8301197116893004E-4</v>
      </c>
    </row>
    <row r="6" spans="1:14" x14ac:dyDescent="0.35">
      <c r="A6" s="3">
        <v>22</v>
      </c>
      <c r="B6">
        <v>170.81999999999971</v>
      </c>
      <c r="F6" t="s">
        <v>976</v>
      </c>
      <c r="G6">
        <v>-1.6763038673387527E-2</v>
      </c>
    </row>
    <row r="7" spans="1:14" x14ac:dyDescent="0.35">
      <c r="A7" s="3">
        <v>23</v>
      </c>
      <c r="B7">
        <v>2352.1</v>
      </c>
      <c r="F7" t="s">
        <v>977</v>
      </c>
      <c r="G7">
        <v>2212.7371640713041</v>
      </c>
    </row>
    <row r="8" spans="1:14" ht="15" thickBot="1" x14ac:dyDescent="0.4">
      <c r="A8" s="3">
        <v>24</v>
      </c>
      <c r="B8">
        <v>-634.70999999999981</v>
      </c>
      <c r="F8" s="6" t="s">
        <v>978</v>
      </c>
      <c r="G8" s="6">
        <v>61</v>
      </c>
    </row>
    <row r="9" spans="1:14" x14ac:dyDescent="0.35">
      <c r="A9" s="3">
        <v>25</v>
      </c>
      <c r="B9">
        <v>1368.58</v>
      </c>
    </row>
    <row r="10" spans="1:14" ht="15" thickBot="1" x14ac:dyDescent="0.4">
      <c r="A10" s="3">
        <v>26</v>
      </c>
      <c r="B10">
        <v>96.330000000000155</v>
      </c>
      <c r="F10" t="s">
        <v>979</v>
      </c>
    </row>
    <row r="11" spans="1:14" x14ac:dyDescent="0.35">
      <c r="A11" s="3">
        <v>27</v>
      </c>
      <c r="B11">
        <v>3871.5300000000007</v>
      </c>
      <c r="F11" s="7"/>
      <c r="G11" s="7" t="s">
        <v>983</v>
      </c>
      <c r="H11" s="7" t="s">
        <v>984</v>
      </c>
      <c r="I11" s="7" t="s">
        <v>985</v>
      </c>
      <c r="J11" s="7" t="s">
        <v>986</v>
      </c>
      <c r="K11" s="7" t="s">
        <v>987</v>
      </c>
    </row>
    <row r="12" spans="1:14" x14ac:dyDescent="0.35">
      <c r="A12" s="3">
        <v>28</v>
      </c>
      <c r="B12">
        <v>-2421.9800000000005</v>
      </c>
      <c r="F12" t="s">
        <v>980</v>
      </c>
      <c r="G12">
        <v>1</v>
      </c>
      <c r="H12">
        <v>52877.468956053257</v>
      </c>
      <c r="I12">
        <v>52877.468956053257</v>
      </c>
      <c r="J12">
        <v>1.0799682770198646E-2</v>
      </c>
      <c r="K12">
        <v>0.9175840845316896</v>
      </c>
    </row>
    <row r="13" spans="1:14" x14ac:dyDescent="0.35">
      <c r="A13" s="3">
        <v>29</v>
      </c>
      <c r="B13">
        <v>-1915.9700000000003</v>
      </c>
      <c r="F13" t="s">
        <v>981</v>
      </c>
      <c r="G13">
        <v>59</v>
      </c>
      <c r="H13">
        <v>288876139.67847669</v>
      </c>
      <c r="I13">
        <v>4896205.7572623165</v>
      </c>
    </row>
    <row r="14" spans="1:14" ht="15" thickBot="1" x14ac:dyDescent="0.4">
      <c r="A14" s="3">
        <v>30</v>
      </c>
      <c r="B14">
        <v>549.55999999999995</v>
      </c>
      <c r="F14" s="6" t="s">
        <v>942</v>
      </c>
      <c r="G14" s="6">
        <v>60</v>
      </c>
      <c r="H14" s="6">
        <v>288929017.14743274</v>
      </c>
      <c r="I14" s="6"/>
      <c r="J14" s="6"/>
      <c r="K14" s="6"/>
    </row>
    <row r="15" spans="1:14" ht="15" thickBot="1" x14ac:dyDescent="0.4">
      <c r="A15" s="3">
        <v>31</v>
      </c>
      <c r="B15">
        <v>-423.30999999999972</v>
      </c>
    </row>
    <row r="16" spans="1:14" x14ac:dyDescent="0.35">
      <c r="A16" s="3">
        <v>32</v>
      </c>
      <c r="B16">
        <v>441.28999999999985</v>
      </c>
      <c r="F16" s="7"/>
      <c r="G16" s="7" t="s">
        <v>988</v>
      </c>
      <c r="H16" s="7" t="s">
        <v>977</v>
      </c>
      <c r="I16" s="7" t="s">
        <v>989</v>
      </c>
      <c r="J16" s="7" t="s">
        <v>990</v>
      </c>
      <c r="K16" s="7" t="s">
        <v>991</v>
      </c>
      <c r="L16" s="7" t="s">
        <v>992</v>
      </c>
      <c r="M16" s="7" t="s">
        <v>993</v>
      </c>
      <c r="N16" s="7" t="s">
        <v>994</v>
      </c>
    </row>
    <row r="17" spans="1:14" x14ac:dyDescent="0.35">
      <c r="A17" s="3">
        <v>33</v>
      </c>
      <c r="B17">
        <v>2809.57</v>
      </c>
      <c r="F17" t="s">
        <v>982</v>
      </c>
      <c r="G17">
        <v>159.28571655208867</v>
      </c>
      <c r="H17">
        <v>837.81633671310101</v>
      </c>
      <c r="I17">
        <v>0.19012008906032341</v>
      </c>
      <c r="J17">
        <v>0.84986765360237704</v>
      </c>
      <c r="K17">
        <v>-1517.1809008976713</v>
      </c>
      <c r="L17">
        <v>1835.7523340018486</v>
      </c>
      <c r="M17">
        <v>-1517.1809008976713</v>
      </c>
      <c r="N17">
        <v>1835.7523340018486</v>
      </c>
    </row>
    <row r="18" spans="1:14" ht="15" thickBot="1" x14ac:dyDescent="0.4">
      <c r="A18" s="3">
        <v>34</v>
      </c>
      <c r="B18">
        <v>99.100000000000023</v>
      </c>
      <c r="F18" s="6">
        <v>18</v>
      </c>
      <c r="G18" s="6">
        <v>1.6722051824431565</v>
      </c>
      <c r="H18" s="6">
        <v>16.091038194200831</v>
      </c>
      <c r="I18" s="6">
        <v>0.10392152217038519</v>
      </c>
      <c r="J18" s="6">
        <v>0.91758408453164697</v>
      </c>
      <c r="K18" s="6">
        <v>-30.525887872794506</v>
      </c>
      <c r="L18" s="6">
        <v>33.870298237680821</v>
      </c>
      <c r="M18" s="6">
        <v>-30.525887872794506</v>
      </c>
      <c r="N18" s="6">
        <v>33.870298237680821</v>
      </c>
    </row>
    <row r="19" spans="1:14" x14ac:dyDescent="0.35">
      <c r="A19" s="3">
        <v>35</v>
      </c>
      <c r="B19">
        <v>-4152.51</v>
      </c>
    </row>
    <row r="20" spans="1:14" x14ac:dyDescent="0.35">
      <c r="A20" s="3">
        <v>36</v>
      </c>
      <c r="B20">
        <v>1204.43</v>
      </c>
    </row>
    <row r="21" spans="1:14" x14ac:dyDescent="0.35">
      <c r="A21" s="3">
        <v>37</v>
      </c>
      <c r="B21">
        <v>-1431.62</v>
      </c>
    </row>
    <row r="22" spans="1:14" x14ac:dyDescent="0.35">
      <c r="A22" s="3">
        <v>38</v>
      </c>
      <c r="B22">
        <v>2997.6</v>
      </c>
      <c r="F22" t="s">
        <v>995</v>
      </c>
      <c r="K22" t="s">
        <v>1000</v>
      </c>
    </row>
    <row r="23" spans="1:14" ht="15" thickBot="1" x14ac:dyDescent="0.4">
      <c r="A23" s="3">
        <v>39</v>
      </c>
      <c r="B23">
        <v>2957.3400000000011</v>
      </c>
    </row>
    <row r="24" spans="1:14" x14ac:dyDescent="0.35">
      <c r="A24" s="3">
        <v>40</v>
      </c>
      <c r="B24">
        <v>-1904.0700000000002</v>
      </c>
      <c r="F24" s="7" t="s">
        <v>996</v>
      </c>
      <c r="G24" s="7" t="s">
        <v>997</v>
      </c>
      <c r="H24" s="7" t="s">
        <v>998</v>
      </c>
      <c r="I24" s="7" t="s">
        <v>999</v>
      </c>
      <c r="K24" s="7" t="s">
        <v>1001</v>
      </c>
      <c r="L24" s="7">
        <v>589.09000000000015</v>
      </c>
    </row>
    <row r="25" spans="1:14" x14ac:dyDescent="0.35">
      <c r="A25" s="3">
        <v>41</v>
      </c>
      <c r="B25">
        <v>1039.2999999999997</v>
      </c>
      <c r="F25">
        <v>1</v>
      </c>
      <c r="G25">
        <v>191.05761501850864</v>
      </c>
      <c r="H25">
        <v>-1415.9776150185087</v>
      </c>
      <c r="I25">
        <v>-0.64532156292202336</v>
      </c>
      <c r="K25">
        <v>0.81967213114754101</v>
      </c>
      <c r="L25">
        <v>-4152.51</v>
      </c>
    </row>
    <row r="26" spans="1:14" x14ac:dyDescent="0.35">
      <c r="A26" s="3">
        <v>42</v>
      </c>
      <c r="B26">
        <v>-675.13000000000034</v>
      </c>
      <c r="F26">
        <v>2</v>
      </c>
      <c r="G26">
        <v>192.72982020095179</v>
      </c>
      <c r="H26">
        <v>3174.3701797990479</v>
      </c>
      <c r="I26">
        <v>1.4466962641172894</v>
      </c>
      <c r="K26">
        <v>2.459016393442623</v>
      </c>
      <c r="L26">
        <v>-4022.19</v>
      </c>
    </row>
    <row r="27" spans="1:14" x14ac:dyDescent="0.35">
      <c r="A27" s="3">
        <v>43</v>
      </c>
      <c r="B27">
        <v>1381.0600000000004</v>
      </c>
      <c r="F27">
        <v>3</v>
      </c>
      <c r="G27">
        <v>194.40202538339497</v>
      </c>
      <c r="H27">
        <v>463.58797461660515</v>
      </c>
      <c r="I27">
        <v>0.21127686847474103</v>
      </c>
      <c r="K27">
        <v>4.0983606557377055</v>
      </c>
      <c r="L27">
        <v>-3242.1200000000003</v>
      </c>
    </row>
    <row r="28" spans="1:14" x14ac:dyDescent="0.35">
      <c r="A28" s="3">
        <v>44</v>
      </c>
      <c r="B28">
        <v>-1154.7999999999997</v>
      </c>
      <c r="F28">
        <v>4</v>
      </c>
      <c r="G28">
        <v>196.07423056583812</v>
      </c>
      <c r="H28">
        <v>-25.254230565838412</v>
      </c>
      <c r="I28">
        <v>-1.1509433035017969E-2</v>
      </c>
      <c r="K28">
        <v>5.7377049180327866</v>
      </c>
      <c r="L28">
        <v>-3187.2000000000003</v>
      </c>
    </row>
    <row r="29" spans="1:14" x14ac:dyDescent="0.35">
      <c r="A29" s="3">
        <v>45</v>
      </c>
      <c r="B29">
        <v>-2497.3399999999992</v>
      </c>
      <c r="F29">
        <v>5</v>
      </c>
      <c r="G29">
        <v>197.74643574828127</v>
      </c>
      <c r="H29">
        <v>2154.3535642517186</v>
      </c>
      <c r="I29">
        <v>0.98183106457610092</v>
      </c>
      <c r="K29">
        <v>7.3770491803278695</v>
      </c>
      <c r="L29">
        <v>-2786.6699999999996</v>
      </c>
    </row>
    <row r="30" spans="1:14" x14ac:dyDescent="0.35">
      <c r="A30" s="3">
        <v>46</v>
      </c>
      <c r="B30">
        <v>1246.03</v>
      </c>
      <c r="F30">
        <v>6</v>
      </c>
      <c r="G30">
        <v>199.41864093072442</v>
      </c>
      <c r="H30">
        <v>-834.12864093072426</v>
      </c>
      <c r="I30">
        <v>-0.38014809876524935</v>
      </c>
      <c r="K30">
        <v>9.0163934426229524</v>
      </c>
      <c r="L30">
        <v>-2541.21</v>
      </c>
    </row>
    <row r="31" spans="1:14" x14ac:dyDescent="0.35">
      <c r="A31" s="3">
        <v>47</v>
      </c>
      <c r="B31">
        <v>-2176.9899999999998</v>
      </c>
      <c r="F31">
        <v>7</v>
      </c>
      <c r="G31">
        <v>201.09084611316757</v>
      </c>
      <c r="H31">
        <v>1167.4891538868324</v>
      </c>
      <c r="I31">
        <v>0.53207474291245294</v>
      </c>
      <c r="K31">
        <v>10.655737704918034</v>
      </c>
      <c r="L31">
        <v>-2521.2399999999998</v>
      </c>
    </row>
    <row r="32" spans="1:14" x14ac:dyDescent="0.35">
      <c r="A32" s="3">
        <v>48</v>
      </c>
      <c r="B32">
        <v>-3187.2000000000003</v>
      </c>
      <c r="F32">
        <v>8</v>
      </c>
      <c r="G32">
        <v>202.76305129561075</v>
      </c>
      <c r="H32">
        <v>-106.4330512956106</v>
      </c>
      <c r="I32">
        <v>-4.8506093797072866E-2</v>
      </c>
      <c r="K32">
        <v>12.295081967213115</v>
      </c>
      <c r="L32">
        <v>-2497.3399999999992</v>
      </c>
    </row>
    <row r="33" spans="1:12" x14ac:dyDescent="0.35">
      <c r="A33" s="3">
        <v>49</v>
      </c>
      <c r="B33">
        <v>2309.9300000000003</v>
      </c>
      <c r="F33">
        <v>9</v>
      </c>
      <c r="G33">
        <v>204.4352564780539</v>
      </c>
      <c r="H33">
        <v>3667.0947435219468</v>
      </c>
      <c r="I33">
        <v>1.6712519224689768</v>
      </c>
      <c r="K33">
        <v>13.934426229508198</v>
      </c>
      <c r="L33">
        <v>-2421.9800000000005</v>
      </c>
    </row>
    <row r="34" spans="1:12" x14ac:dyDescent="0.35">
      <c r="A34" s="3">
        <v>50</v>
      </c>
      <c r="B34">
        <v>-867.66000000000031</v>
      </c>
      <c r="F34">
        <v>10</v>
      </c>
      <c r="G34">
        <v>206.10746166049705</v>
      </c>
      <c r="H34">
        <v>-2628.0874616604974</v>
      </c>
      <c r="I34">
        <v>-1.1977318640255177</v>
      </c>
      <c r="K34">
        <v>15.57377049180328</v>
      </c>
      <c r="L34">
        <v>-2176.9899999999998</v>
      </c>
    </row>
    <row r="35" spans="1:12" x14ac:dyDescent="0.35">
      <c r="A35" s="3">
        <v>51</v>
      </c>
      <c r="B35">
        <v>356.85000000000036</v>
      </c>
      <c r="F35">
        <v>11</v>
      </c>
      <c r="G35">
        <v>207.7796668429402</v>
      </c>
      <c r="H35">
        <v>-2123.7496668429403</v>
      </c>
      <c r="I35">
        <v>-0.967883559546454</v>
      </c>
      <c r="K35">
        <v>17.213114754098363</v>
      </c>
      <c r="L35">
        <v>-1915.9700000000003</v>
      </c>
    </row>
    <row r="36" spans="1:12" x14ac:dyDescent="0.35">
      <c r="A36" s="3">
        <v>52</v>
      </c>
      <c r="B36">
        <v>-743.66999999999985</v>
      </c>
      <c r="F36">
        <v>12</v>
      </c>
      <c r="G36">
        <v>209.45187202538335</v>
      </c>
      <c r="H36">
        <v>340.10812797461659</v>
      </c>
      <c r="I36">
        <v>0.15500182091804768</v>
      </c>
      <c r="K36">
        <v>18.852459016393443</v>
      </c>
      <c r="L36">
        <v>-1914.1300000000003</v>
      </c>
    </row>
    <row r="37" spans="1:12" x14ac:dyDescent="0.35">
      <c r="A37" s="3">
        <v>53</v>
      </c>
      <c r="B37">
        <v>-2521.2399999999998</v>
      </c>
      <c r="F37">
        <v>13</v>
      </c>
      <c r="G37">
        <v>211.12407720782653</v>
      </c>
      <c r="H37">
        <v>-634.43407720782625</v>
      </c>
      <c r="I37">
        <v>-0.28913874480239893</v>
      </c>
      <c r="K37">
        <v>20.491803278688526</v>
      </c>
      <c r="L37">
        <v>-1904.0700000000002</v>
      </c>
    </row>
    <row r="38" spans="1:12" x14ac:dyDescent="0.35">
      <c r="A38" s="3">
        <v>54</v>
      </c>
      <c r="B38">
        <v>-2541.21</v>
      </c>
      <c r="F38">
        <v>14</v>
      </c>
      <c r="G38">
        <v>212.79628239026968</v>
      </c>
      <c r="H38">
        <v>228.49371760973017</v>
      </c>
      <c r="I38">
        <v>0.10413436017761279</v>
      </c>
      <c r="K38">
        <v>22.131147540983608</v>
      </c>
      <c r="L38">
        <v>-1833.0800000000002</v>
      </c>
    </row>
    <row r="39" spans="1:12" x14ac:dyDescent="0.35">
      <c r="A39" s="3">
        <v>55</v>
      </c>
      <c r="B39">
        <v>-1833.0800000000002</v>
      </c>
      <c r="F39">
        <v>15</v>
      </c>
      <c r="G39">
        <v>214.46848757271283</v>
      </c>
      <c r="H39">
        <v>2595.1015124272872</v>
      </c>
      <c r="I39">
        <v>1.1826987560950908</v>
      </c>
      <c r="K39">
        <v>23.770491803278688</v>
      </c>
      <c r="L39">
        <v>-1431.62</v>
      </c>
    </row>
    <row r="40" spans="1:12" x14ac:dyDescent="0.35">
      <c r="A40" s="3">
        <v>56</v>
      </c>
      <c r="B40">
        <v>-907.31000000000029</v>
      </c>
      <c r="F40">
        <v>16</v>
      </c>
      <c r="G40">
        <v>216.14069275515601</v>
      </c>
      <c r="H40">
        <v>-117.04069275515599</v>
      </c>
      <c r="I40">
        <v>-5.3340449716958512E-2</v>
      </c>
      <c r="K40">
        <v>25.409836065573771</v>
      </c>
      <c r="L40">
        <v>-1224.92</v>
      </c>
    </row>
    <row r="41" spans="1:12" x14ac:dyDescent="0.35">
      <c r="A41" s="3">
        <v>57</v>
      </c>
      <c r="B41">
        <v>3213.0199999999995</v>
      </c>
      <c r="F41">
        <v>17</v>
      </c>
      <c r="G41">
        <v>217.81289793759916</v>
      </c>
      <c r="H41">
        <v>-4370.322897937599</v>
      </c>
      <c r="I41">
        <v>-1.9917430706940471</v>
      </c>
      <c r="K41">
        <v>27.049180327868854</v>
      </c>
      <c r="L41">
        <v>-1154.7999999999997</v>
      </c>
    </row>
    <row r="42" spans="1:12" x14ac:dyDescent="0.35">
      <c r="A42" s="3">
        <v>58</v>
      </c>
      <c r="B42">
        <v>-1123.3399999999995</v>
      </c>
      <c r="F42">
        <v>18</v>
      </c>
      <c r="G42">
        <v>219.48510312004231</v>
      </c>
      <c r="H42">
        <v>984.9448968799577</v>
      </c>
      <c r="I42">
        <v>0.4488815172677269</v>
      </c>
      <c r="K42">
        <v>28.688524590163937</v>
      </c>
      <c r="L42">
        <v>-1123.3399999999995</v>
      </c>
    </row>
    <row r="43" spans="1:12" x14ac:dyDescent="0.35">
      <c r="A43" s="3">
        <v>59</v>
      </c>
      <c r="B43">
        <v>3775.0600000000004</v>
      </c>
      <c r="F43">
        <v>19</v>
      </c>
      <c r="G43">
        <v>221.15730830248546</v>
      </c>
      <c r="H43">
        <v>-1652.7773083024854</v>
      </c>
      <c r="I43">
        <v>-0.7532413114750216</v>
      </c>
      <c r="K43">
        <v>30.327868852459019</v>
      </c>
      <c r="L43">
        <v>-942.67000000000075</v>
      </c>
    </row>
    <row r="44" spans="1:12" x14ac:dyDescent="0.35">
      <c r="A44" s="3">
        <v>60</v>
      </c>
      <c r="B44">
        <v>1137.42</v>
      </c>
      <c r="F44">
        <v>20</v>
      </c>
      <c r="G44">
        <v>222.82951348492861</v>
      </c>
      <c r="H44">
        <v>2774.7704865150713</v>
      </c>
      <c r="I44">
        <v>1.2645815923328727</v>
      </c>
      <c r="K44">
        <v>31.967213114754099</v>
      </c>
      <c r="L44">
        <v>-907.31000000000029</v>
      </c>
    </row>
    <row r="45" spans="1:12" x14ac:dyDescent="0.35">
      <c r="A45" s="3">
        <v>61</v>
      </c>
      <c r="B45">
        <v>1276.5299999999997</v>
      </c>
      <c r="F45">
        <v>21</v>
      </c>
      <c r="G45">
        <v>224.50171866737179</v>
      </c>
      <c r="H45">
        <v>2732.8382813326293</v>
      </c>
      <c r="I45">
        <v>1.245471292919879</v>
      </c>
      <c r="K45">
        <v>33.606557377049185</v>
      </c>
      <c r="L45">
        <v>-867.66000000000031</v>
      </c>
    </row>
    <row r="46" spans="1:12" x14ac:dyDescent="0.35">
      <c r="A46" s="3">
        <v>62</v>
      </c>
      <c r="B46">
        <v>2592.1800000000003</v>
      </c>
      <c r="F46">
        <v>22</v>
      </c>
      <c r="G46">
        <v>226.17392384981494</v>
      </c>
      <c r="H46">
        <v>-2130.243923849815</v>
      </c>
      <c r="I46">
        <v>-0.97084327023484573</v>
      </c>
      <c r="K46">
        <v>35.245901639344261</v>
      </c>
      <c r="L46">
        <v>-743.66999999999985</v>
      </c>
    </row>
    <row r="47" spans="1:12" x14ac:dyDescent="0.35">
      <c r="A47" s="3">
        <v>63</v>
      </c>
      <c r="B47">
        <v>1160.76</v>
      </c>
      <c r="F47">
        <v>23</v>
      </c>
      <c r="G47">
        <v>227.84612903225809</v>
      </c>
      <c r="H47">
        <v>811.45387096774164</v>
      </c>
      <c r="I47">
        <v>0.36981423625484655</v>
      </c>
      <c r="K47">
        <v>36.885245901639344</v>
      </c>
      <c r="L47">
        <v>-675.13000000000034</v>
      </c>
    </row>
    <row r="48" spans="1:12" x14ac:dyDescent="0.35">
      <c r="A48" s="3">
        <v>64</v>
      </c>
      <c r="B48">
        <v>-4022.19</v>
      </c>
      <c r="F48">
        <v>24</v>
      </c>
      <c r="G48">
        <v>229.51833421470124</v>
      </c>
      <c r="H48">
        <v>-904.64833421470155</v>
      </c>
      <c r="I48">
        <v>-0.41228693924134197</v>
      </c>
      <c r="K48">
        <v>38.524590163934427</v>
      </c>
      <c r="L48">
        <v>-634.70999999999981</v>
      </c>
    </row>
    <row r="49" spans="1:12" x14ac:dyDescent="0.35">
      <c r="A49" s="3">
        <v>65</v>
      </c>
      <c r="B49">
        <v>3796.71</v>
      </c>
      <c r="F49">
        <v>25</v>
      </c>
      <c r="G49">
        <v>231.19053939714439</v>
      </c>
      <c r="H49">
        <v>1149.869460602856</v>
      </c>
      <c r="I49">
        <v>0.52404469505885487</v>
      </c>
      <c r="K49">
        <v>40.16393442622951</v>
      </c>
      <c r="L49">
        <v>-492.46999999999957</v>
      </c>
    </row>
    <row r="50" spans="1:12" x14ac:dyDescent="0.35">
      <c r="A50" s="3">
        <v>66</v>
      </c>
      <c r="B50">
        <v>2027.7200000000005</v>
      </c>
      <c r="F50">
        <v>26</v>
      </c>
      <c r="G50">
        <v>232.86274457958757</v>
      </c>
      <c r="H50">
        <v>-1387.6627445795873</v>
      </c>
      <c r="I50">
        <v>-0.63241726538809628</v>
      </c>
      <c r="K50">
        <v>41.803278688524593</v>
      </c>
      <c r="L50">
        <v>-423.30999999999972</v>
      </c>
    </row>
    <row r="51" spans="1:12" x14ac:dyDescent="0.35">
      <c r="A51" s="3">
        <v>67</v>
      </c>
      <c r="B51">
        <v>1054.79</v>
      </c>
      <c r="F51">
        <v>27</v>
      </c>
      <c r="G51">
        <v>234.53494976203072</v>
      </c>
      <c r="H51">
        <v>-2731.8749497620302</v>
      </c>
      <c r="I51">
        <v>-1.2450322615198359</v>
      </c>
      <c r="K51">
        <v>43.442622950819676</v>
      </c>
      <c r="L51">
        <v>90.080000000000439</v>
      </c>
    </row>
    <row r="52" spans="1:12" x14ac:dyDescent="0.35">
      <c r="A52" s="3">
        <v>68</v>
      </c>
      <c r="B52">
        <v>847.74999999999977</v>
      </c>
      <c r="F52">
        <v>28</v>
      </c>
      <c r="G52">
        <v>236.20715494447387</v>
      </c>
      <c r="H52">
        <v>1009.8228450555262</v>
      </c>
      <c r="I52">
        <v>0.46021946232326444</v>
      </c>
      <c r="K52">
        <v>45.081967213114758</v>
      </c>
      <c r="L52">
        <v>96.330000000000155</v>
      </c>
    </row>
    <row r="53" spans="1:12" x14ac:dyDescent="0.35">
      <c r="A53" s="3">
        <v>69</v>
      </c>
      <c r="B53">
        <v>-942.67000000000075</v>
      </c>
      <c r="F53">
        <v>29</v>
      </c>
      <c r="G53">
        <v>237.87936012691705</v>
      </c>
      <c r="H53">
        <v>-2414.8693601269169</v>
      </c>
      <c r="I53">
        <v>-1.1005592554577486</v>
      </c>
      <c r="K53">
        <v>46.721311475409834</v>
      </c>
      <c r="L53">
        <v>99.100000000000023</v>
      </c>
    </row>
    <row r="54" spans="1:12" x14ac:dyDescent="0.35">
      <c r="A54" s="3">
        <v>70</v>
      </c>
      <c r="B54">
        <v>453.18999999999994</v>
      </c>
      <c r="F54">
        <v>30</v>
      </c>
      <c r="G54">
        <v>239.55156530936017</v>
      </c>
      <c r="H54">
        <v>-3426.7515653093606</v>
      </c>
      <c r="I54">
        <v>-1.561717256273166</v>
      </c>
      <c r="K54">
        <v>48.360655737704917</v>
      </c>
      <c r="L54">
        <v>170.81999999999971</v>
      </c>
    </row>
    <row r="55" spans="1:12" x14ac:dyDescent="0.35">
      <c r="A55" s="3">
        <v>71</v>
      </c>
      <c r="B55">
        <v>90.080000000000439</v>
      </c>
      <c r="F55">
        <v>31</v>
      </c>
      <c r="G55">
        <v>241.22377049180335</v>
      </c>
      <c r="H55">
        <v>2068.7062295081969</v>
      </c>
      <c r="I55">
        <v>0.94279791085207632</v>
      </c>
      <c r="K55">
        <v>50</v>
      </c>
      <c r="L55">
        <v>356.85000000000036</v>
      </c>
    </row>
    <row r="56" spans="1:12" x14ac:dyDescent="0.35">
      <c r="A56" s="3">
        <v>72</v>
      </c>
      <c r="B56">
        <v>364.75999999999976</v>
      </c>
      <c r="F56">
        <v>32</v>
      </c>
      <c r="G56">
        <v>242.8959756742465</v>
      </c>
      <c r="H56">
        <v>-1110.5559756742468</v>
      </c>
      <c r="I56">
        <v>-0.50612785847262831</v>
      </c>
      <c r="K56">
        <v>51.639344262295083</v>
      </c>
      <c r="L56">
        <v>364.75999999999976</v>
      </c>
    </row>
    <row r="57" spans="1:12" x14ac:dyDescent="0.35">
      <c r="A57" s="3">
        <v>73</v>
      </c>
      <c r="B57">
        <v>5338.89</v>
      </c>
      <c r="F57">
        <v>33</v>
      </c>
      <c r="G57">
        <v>244.56818085668965</v>
      </c>
      <c r="H57">
        <v>112.28181914331071</v>
      </c>
      <c r="I57">
        <v>5.1171627466965366E-2</v>
      </c>
      <c r="K57">
        <v>53.278688524590166</v>
      </c>
      <c r="L57">
        <v>441.28999999999985</v>
      </c>
    </row>
    <row r="58" spans="1:12" x14ac:dyDescent="0.35">
      <c r="A58" s="3">
        <v>74</v>
      </c>
      <c r="B58">
        <v>-3242.1200000000003</v>
      </c>
      <c r="F58">
        <v>34</v>
      </c>
      <c r="G58">
        <v>246.24038603913283</v>
      </c>
      <c r="H58">
        <v>-989.91038603913262</v>
      </c>
      <c r="I58">
        <v>-0.45114450305993464</v>
      </c>
      <c r="K58">
        <v>54.918032786885249</v>
      </c>
      <c r="L58">
        <v>453.18999999999994</v>
      </c>
    </row>
    <row r="59" spans="1:12" x14ac:dyDescent="0.35">
      <c r="A59" s="3">
        <v>75</v>
      </c>
      <c r="B59">
        <v>2201.0700000000006</v>
      </c>
      <c r="F59">
        <v>35</v>
      </c>
      <c r="G59">
        <v>247.91259122157595</v>
      </c>
      <c r="H59">
        <v>-2769.1525912215757</v>
      </c>
      <c r="I59">
        <v>-1.2620212771607409</v>
      </c>
      <c r="K59">
        <v>56.557377049180332</v>
      </c>
      <c r="L59">
        <v>549.55999999999995</v>
      </c>
    </row>
    <row r="60" spans="1:12" x14ac:dyDescent="0.35">
      <c r="A60" s="3">
        <v>76</v>
      </c>
      <c r="B60">
        <v>-492.46999999999957</v>
      </c>
      <c r="F60">
        <v>36</v>
      </c>
      <c r="G60">
        <v>249.58479640401913</v>
      </c>
      <c r="H60">
        <v>-2790.7947964040191</v>
      </c>
      <c r="I60">
        <v>-1.2718845557361094</v>
      </c>
      <c r="K60">
        <v>58.196721311475414</v>
      </c>
      <c r="L60">
        <v>657.99000000000012</v>
      </c>
    </row>
    <row r="61" spans="1:12" x14ac:dyDescent="0.35">
      <c r="A61" s="3">
        <v>77</v>
      </c>
      <c r="B61">
        <v>-2786.6699999999996</v>
      </c>
      <c r="F61">
        <v>37</v>
      </c>
      <c r="G61">
        <v>251.25700158646228</v>
      </c>
      <c r="H61">
        <v>-2084.3370015864625</v>
      </c>
      <c r="I61">
        <v>-0.94992152224270732</v>
      </c>
      <c r="K61">
        <v>59.836065573770497</v>
      </c>
      <c r="L61">
        <v>847.74999999999977</v>
      </c>
    </row>
    <row r="62" spans="1:12" x14ac:dyDescent="0.35">
      <c r="A62" s="3">
        <v>78</v>
      </c>
      <c r="B62">
        <v>3846.5200000000004</v>
      </c>
      <c r="F62">
        <v>38</v>
      </c>
      <c r="G62">
        <v>252.92920676890543</v>
      </c>
      <c r="H62">
        <v>-1160.2392067689057</v>
      </c>
      <c r="I62">
        <v>-0.52877063191831042</v>
      </c>
      <c r="K62">
        <v>61.475409836065573</v>
      </c>
      <c r="L62">
        <v>1039.2999999999997</v>
      </c>
    </row>
    <row r="63" spans="1:12" x14ac:dyDescent="0.35">
      <c r="A63" s="3">
        <v>79</v>
      </c>
      <c r="B63">
        <v>-1914.1300000000003</v>
      </c>
      <c r="F63">
        <v>39</v>
      </c>
      <c r="G63">
        <v>254.60141195134861</v>
      </c>
      <c r="H63">
        <v>2958.4185880486511</v>
      </c>
      <c r="I63">
        <v>1.348277887141716</v>
      </c>
      <c r="K63">
        <v>63.114754098360656</v>
      </c>
      <c r="L63">
        <v>1054.79</v>
      </c>
    </row>
    <row r="64" spans="1:12" x14ac:dyDescent="0.35">
      <c r="A64" s="3" t="s">
        <v>956</v>
      </c>
      <c r="B64">
        <v>15303.740000000005</v>
      </c>
      <c r="F64">
        <v>40</v>
      </c>
      <c r="G64">
        <v>256.27361713379173</v>
      </c>
      <c r="H64">
        <v>-1379.6136171337912</v>
      </c>
      <c r="I64">
        <v>-0.62874893373624896</v>
      </c>
      <c r="K64">
        <v>64.754098360655732</v>
      </c>
      <c r="L64">
        <v>1137.42</v>
      </c>
    </row>
    <row r="65" spans="6:12" x14ac:dyDescent="0.35">
      <c r="F65">
        <v>41</v>
      </c>
      <c r="G65">
        <v>257.94582231623491</v>
      </c>
      <c r="H65">
        <v>3517.1141776837653</v>
      </c>
      <c r="I65">
        <v>1.6028993636939854</v>
      </c>
      <c r="K65">
        <v>66.393442622950829</v>
      </c>
      <c r="L65">
        <v>1160.76</v>
      </c>
    </row>
    <row r="66" spans="6:12" x14ac:dyDescent="0.35">
      <c r="F66">
        <v>42</v>
      </c>
      <c r="G66">
        <v>259.61802749867809</v>
      </c>
      <c r="H66">
        <v>877.80197250132198</v>
      </c>
      <c r="I66">
        <v>0.40005190394424678</v>
      </c>
      <c r="K66">
        <v>68.032786885245898</v>
      </c>
      <c r="L66">
        <v>1204.43</v>
      </c>
    </row>
    <row r="67" spans="6:12" x14ac:dyDescent="0.35">
      <c r="F67">
        <v>43</v>
      </c>
      <c r="G67">
        <v>261.29023268112121</v>
      </c>
      <c r="H67">
        <v>1015.2397673188785</v>
      </c>
      <c r="I67">
        <v>0.46268818548960344</v>
      </c>
      <c r="K67">
        <v>69.672131147540981</v>
      </c>
      <c r="L67">
        <v>1246.03</v>
      </c>
    </row>
    <row r="68" spans="6:12" x14ac:dyDescent="0.35">
      <c r="F68">
        <v>44</v>
      </c>
      <c r="G68">
        <v>262.96243786356439</v>
      </c>
      <c r="H68">
        <v>2329.2175621364358</v>
      </c>
      <c r="I68">
        <v>1.0615240676411841</v>
      </c>
      <c r="K68">
        <v>71.311475409836063</v>
      </c>
      <c r="L68">
        <v>1276.5299999999997</v>
      </c>
    </row>
    <row r="69" spans="6:12" x14ac:dyDescent="0.35">
      <c r="F69">
        <v>45</v>
      </c>
      <c r="G69">
        <v>264.63464304600757</v>
      </c>
      <c r="H69">
        <v>896.12535695399242</v>
      </c>
      <c r="I69">
        <v>0.40840265396148051</v>
      </c>
      <c r="K69">
        <v>72.950819672131146</v>
      </c>
      <c r="L69">
        <v>1368.58</v>
      </c>
    </row>
    <row r="70" spans="6:12" x14ac:dyDescent="0.35">
      <c r="F70">
        <v>46</v>
      </c>
      <c r="G70">
        <v>266.30684822845069</v>
      </c>
      <c r="H70">
        <v>-4288.4968482284512</v>
      </c>
      <c r="I70">
        <v>-1.9544514400030124</v>
      </c>
      <c r="K70">
        <v>74.590163934426229</v>
      </c>
      <c r="L70">
        <v>1381.0600000000004</v>
      </c>
    </row>
    <row r="71" spans="6:12" x14ac:dyDescent="0.35">
      <c r="F71">
        <v>47</v>
      </c>
      <c r="G71">
        <v>267.97905341089381</v>
      </c>
      <c r="H71">
        <v>3528.7309465891062</v>
      </c>
      <c r="I71">
        <v>1.608193622153008</v>
      </c>
      <c r="K71">
        <v>76.229508196721312</v>
      </c>
      <c r="L71">
        <v>2027.7200000000005</v>
      </c>
    </row>
    <row r="72" spans="6:12" x14ac:dyDescent="0.35">
      <c r="F72">
        <v>48</v>
      </c>
      <c r="G72">
        <v>269.65125859333699</v>
      </c>
      <c r="H72">
        <v>1758.0687414066635</v>
      </c>
      <c r="I72">
        <v>0.80122712103331739</v>
      </c>
      <c r="K72">
        <v>77.868852459016395</v>
      </c>
      <c r="L72">
        <v>2201.0700000000006</v>
      </c>
    </row>
    <row r="73" spans="6:12" x14ac:dyDescent="0.35">
      <c r="F73">
        <v>49</v>
      </c>
      <c r="G73">
        <v>271.32346377578017</v>
      </c>
      <c r="H73">
        <v>783.46653622421979</v>
      </c>
      <c r="I73">
        <v>0.35705921074656882</v>
      </c>
      <c r="K73">
        <v>79.508196721311478</v>
      </c>
      <c r="L73">
        <v>2309.9300000000003</v>
      </c>
    </row>
    <row r="74" spans="6:12" x14ac:dyDescent="0.35">
      <c r="F74">
        <v>50</v>
      </c>
      <c r="G74">
        <v>272.99566895822329</v>
      </c>
      <c r="H74">
        <v>574.75433104177648</v>
      </c>
      <c r="I74">
        <v>0.26194013187082271</v>
      </c>
      <c r="K74">
        <v>81.147540983606561</v>
      </c>
      <c r="L74">
        <v>2352.1</v>
      </c>
    </row>
    <row r="75" spans="6:12" x14ac:dyDescent="0.35">
      <c r="F75">
        <v>51</v>
      </c>
      <c r="G75">
        <v>274.66787414066647</v>
      </c>
      <c r="H75">
        <v>-1217.3378741406673</v>
      </c>
      <c r="I75">
        <v>-0.55479293684622288</v>
      </c>
      <c r="K75">
        <v>82.786885245901644</v>
      </c>
      <c r="L75">
        <v>2592.1800000000003</v>
      </c>
    </row>
    <row r="76" spans="6:12" x14ac:dyDescent="0.35">
      <c r="F76">
        <v>52</v>
      </c>
      <c r="G76">
        <v>276.34007932310965</v>
      </c>
      <c r="H76">
        <v>176.84992067689029</v>
      </c>
      <c r="I76">
        <v>8.0598073022753916E-2</v>
      </c>
      <c r="K76">
        <v>84.426229508196727</v>
      </c>
      <c r="L76">
        <v>2809.57</v>
      </c>
    </row>
    <row r="77" spans="6:12" x14ac:dyDescent="0.35">
      <c r="F77">
        <v>53</v>
      </c>
      <c r="G77">
        <v>278.01228450555277</v>
      </c>
      <c r="H77">
        <v>-187.93228450555233</v>
      </c>
      <c r="I77">
        <v>-8.564878023092487E-2</v>
      </c>
      <c r="K77">
        <v>86.06557377049181</v>
      </c>
      <c r="L77">
        <v>2957.3400000000011</v>
      </c>
    </row>
    <row r="78" spans="6:12" x14ac:dyDescent="0.35">
      <c r="F78">
        <v>54</v>
      </c>
      <c r="G78">
        <v>279.68448968799595</v>
      </c>
      <c r="H78">
        <v>85.075510312003814</v>
      </c>
      <c r="I78">
        <v>3.8772548872683547E-2</v>
      </c>
      <c r="K78">
        <v>87.704918032786892</v>
      </c>
      <c r="L78">
        <v>2997.6</v>
      </c>
    </row>
    <row r="79" spans="6:12" x14ac:dyDescent="0.35">
      <c r="F79">
        <v>55</v>
      </c>
      <c r="G79">
        <v>281.35669487043913</v>
      </c>
      <c r="H79">
        <v>5057.5333051295611</v>
      </c>
      <c r="I79">
        <v>2.304934246403135</v>
      </c>
      <c r="K79">
        <v>89.344262295081975</v>
      </c>
      <c r="L79">
        <v>3213.0199999999995</v>
      </c>
    </row>
    <row r="80" spans="6:12" x14ac:dyDescent="0.35">
      <c r="F80">
        <v>56</v>
      </c>
      <c r="G80">
        <v>283.02890005288225</v>
      </c>
      <c r="H80">
        <v>-3525.1489000528827</v>
      </c>
      <c r="I80">
        <v>-1.6065611303362608</v>
      </c>
      <c r="K80">
        <v>90.983606557377058</v>
      </c>
      <c r="L80">
        <v>3367.1</v>
      </c>
    </row>
    <row r="81" spans="6:12" x14ac:dyDescent="0.35">
      <c r="F81">
        <v>57</v>
      </c>
      <c r="G81">
        <v>284.70110523532543</v>
      </c>
      <c r="H81">
        <v>1916.3688947646751</v>
      </c>
      <c r="I81">
        <v>0.87337127168392825</v>
      </c>
      <c r="K81">
        <v>92.622950819672127</v>
      </c>
      <c r="L81">
        <v>3775.0600000000004</v>
      </c>
    </row>
    <row r="82" spans="6:12" x14ac:dyDescent="0.35">
      <c r="F82">
        <v>58</v>
      </c>
      <c r="G82">
        <v>286.37331041776855</v>
      </c>
      <c r="H82">
        <v>-778.84331041776818</v>
      </c>
      <c r="I82">
        <v>-0.3549522090033797</v>
      </c>
      <c r="K82">
        <v>94.26229508196721</v>
      </c>
      <c r="L82">
        <v>3796.71</v>
      </c>
    </row>
    <row r="83" spans="6:12" x14ac:dyDescent="0.35">
      <c r="F83">
        <v>59</v>
      </c>
      <c r="G83">
        <v>288.04551560021173</v>
      </c>
      <c r="H83">
        <v>-3074.7155156002113</v>
      </c>
      <c r="I83">
        <v>-1.4012793712433</v>
      </c>
      <c r="K83">
        <v>95.901639344262293</v>
      </c>
      <c r="L83">
        <v>3846.5200000000004</v>
      </c>
    </row>
    <row r="84" spans="6:12" x14ac:dyDescent="0.35">
      <c r="F84">
        <v>60</v>
      </c>
      <c r="G84">
        <v>289.71772078265485</v>
      </c>
      <c r="H84">
        <v>3556.8022792173456</v>
      </c>
      <c r="I84">
        <v>1.6209869290900831</v>
      </c>
      <c r="K84">
        <v>97.540983606557376</v>
      </c>
      <c r="L84">
        <v>3871.5300000000007</v>
      </c>
    </row>
    <row r="85" spans="6:12" ht="15" thickBot="1" x14ac:dyDescent="0.4">
      <c r="F85" s="6">
        <v>61</v>
      </c>
      <c r="G85" s="6">
        <v>291.38992596509803</v>
      </c>
      <c r="H85" s="6">
        <v>-2205.5199259650985</v>
      </c>
      <c r="I85" s="6">
        <v>-1.0051497640807399</v>
      </c>
      <c r="K85" s="6">
        <v>99.180327868852459</v>
      </c>
      <c r="L85" s="6">
        <v>5338.89</v>
      </c>
    </row>
  </sheetData>
  <sortState xmlns:xlrd2="http://schemas.microsoft.com/office/spreadsheetml/2017/richdata2" ref="L25:L85">
    <sortCondition ref="L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Insurance Policies</vt:lpstr>
      <vt:lpstr>Age &amp; Smoking Profits</vt:lpstr>
      <vt:lpstr>Gender Profits &amp; Costs</vt:lpstr>
      <vt:lpstr>Normal Distribution</vt:lpstr>
      <vt:lpstr>Age vs. Premium Reggressions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A. Pearson</dc:creator>
  <cp:lastModifiedBy>Isaac A. Pearson</cp:lastModifiedBy>
  <dcterms:created xsi:type="dcterms:W3CDTF">2025-04-21T13:19:51Z</dcterms:created>
  <dcterms:modified xsi:type="dcterms:W3CDTF">2025-05-14T18:53:11Z</dcterms:modified>
</cp:coreProperties>
</file>