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<sst xmlns="http://schemas.openxmlformats.org/spreadsheetml/2006/main" count="31" uniqueCount="30">
  <si>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</si>
  <si>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</si>
  <si>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</si>
  <si>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</si>
  <si>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</si>
  <si>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</si>
  <si>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</si>
  <si>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</si>
  <si>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</si>
  <si>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</si>
  <si>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</si>
  <si>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</si>
  <si>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</si>
  <si>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</si>
  <si>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</si>
  <si>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</si>
  <si>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t>YANA ÇEKİNCE RENK DEĞİŞTİ?</t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</si>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</sst>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color rgb="FF000000"/>
      <name val="Arial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4" fontId="2" numFmtId="0" xfId="0" applyAlignment="1" applyFill="1" applyFont="1">
      <alignment horizontal="left" readingOrder="0"/>
    </xf>
    <xf borderId="2" fillId="5" fontId="3" numFmtId="0" xfId="0" applyAlignment="1" applyBorder="1" applyFill="1" applyFont="1">
      <alignment readingOrder="0"/>
    </xf>
    <xf borderId="0" fillId="0" fontId="4" numFmtId="0" xfId="0" applyAlignment="1" applyFont="1">
      <alignment readingOrder="0"/>
    </xf>
    <xf borderId="1" fillId="6" fontId="5" numFmtId="0" xfId="0" applyAlignment="1" applyBorder="1" applyFill="1" applyFont="1">
      <alignment readingOrder="0"/>
    </xf>
    <xf borderId="1" fillId="7" fontId="5" numFmtId="0" xfId="0" applyAlignment="1" applyBorder="1" applyFill="1" applyFont="1">
      <alignment readingOrder="0"/>
    </xf>
    <xf borderId="0" fillId="0" fontId="6" numFmtId="2" xfId="0" applyFont="1" applyNumberForma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3" fillId="5" fontId="3" numFmtId="0" xfId="0" applyAlignment="1" applyBorder="1" applyFont="1">
      <alignment readingOrder="0"/>
    </xf>
    <xf borderId="4" fillId="6" fontId="6" numFmtId="0" xfId="0" applyBorder="1" applyFont="1"/>
    <xf borderId="4" fillId="7" fontId="6" numFmtId="0" xfId="0" applyBorder="1" applyFont="1"/>
    <xf borderId="3" fillId="7" fontId="6" numFmtId="0" xfId="0" applyBorder="1" applyFont="1"/>
    <xf borderId="3" fillId="6" fontId="6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5" fillId="6" fontId="6" numFmtId="2" xfId="0" applyBorder="1" applyFont="1" applyNumberFormat="1"/>
    <xf borderId="5" fillId="7" fontId="6" numFmtId="2" xfId="0" applyBorder="1" applyFont="1" applyNumberFormat="1"/>
    <xf borderId="6" fillId="5" fontId="3" numFmtId="0" xfId="0" applyAlignment="1" applyBorder="1" applyFont="1">
      <alignment readingOrder="0"/>
    </xf>
    <xf borderId="7" fillId="6" fontId="6" numFmtId="2" xfId="0" applyBorder="1" applyFont="1" applyNumberFormat="1"/>
    <xf borderId="8" fillId="7" fontId="6" numFmtId="2" xfId="0" applyBorder="1" applyFont="1" applyNumberFormat="1"/>
    <xf borderId="9" fillId="5" fontId="3" numFmtId="0" xfId="0" applyAlignment="1" applyBorder="1" applyFont="1">
      <alignment readingOrder="0"/>
    </xf>
    <xf borderId="8" fillId="8" fontId="6" numFmtId="0" xfId="0" applyBorder="1" applyFill="1" applyFont="1"/>
    <xf borderId="0" fillId="4" fontId="6" numFmtId="0" xfId="0" applyAlignment="1" applyFont="1">
      <alignment readingOrder="0"/>
    </xf>
    <xf borderId="10" fillId="5" fontId="3" numFmtId="0" xfId="0" applyAlignment="1" applyBorder="1" applyFont="1">
      <alignment readingOrder="0"/>
    </xf>
    <xf borderId="11" fillId="6" fontId="6" numFmtId="2" xfId="0" applyBorder="1" applyFont="1" applyNumberFormat="1"/>
    <xf borderId="12" fillId="7" fontId="6" numFmtId="2" xfId="0" applyBorder="1" applyFont="1" applyNumberFormat="1"/>
    <xf borderId="13" fillId="5" fontId="3" numFmtId="0" xfId="0" applyAlignment="1" applyBorder="1" applyFont="1">
      <alignment readingOrder="0"/>
    </xf>
    <xf borderId="12" fillId="8" fontId="6" numFmtId="2" xfId="0" applyBorder="1" applyFont="1" applyNumberFormat="1"/>
    <xf borderId="4" fillId="5" fontId="3" numFmtId="0" xfId="0" applyAlignment="1" applyBorder="1" applyFont="1">
      <alignment readingOrder="0"/>
    </xf>
    <xf borderId="8" fillId="8" fontId="6" numFmtId="2" xfId="0" applyBorder="1" applyFont="1" applyNumberFormat="1"/>
    <xf borderId="3" fillId="6" fontId="6" numFmtId="0" xfId="0" applyBorder="1" applyFont="1"/>
    <xf borderId="0" fillId="9" fontId="6" numFmtId="0" xfId="0" applyAlignment="1" applyFill="1" applyFont="1">
      <alignment readingOrder="0"/>
    </xf>
    <xf borderId="3" fillId="6" fontId="6" numFmtId="0" xfId="0" applyAlignment="1" applyBorder="1" applyFont="1">
      <alignment horizontal="right"/>
    </xf>
    <xf borderId="3" fillId="7" fontId="6" numFmtId="0" xfId="0" applyAlignment="1" applyBorder="1" applyFont="1">
      <alignment horizontal="right"/>
    </xf>
    <xf borderId="5" fillId="6" fontId="6" numFmtId="0" xfId="0" applyBorder="1" applyFont="1"/>
    <xf borderId="5" fillId="7" fontId="6" numFmtId="0" xfId="0" applyBorder="1" applyFont="1"/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87694"/>
        <c:axId val="1356622618"/>
      </c:scatterChart>
      <c:valAx>
        <c:axId val="2016787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622618"/>
      </c:valAx>
      <c:valAx>
        <c:axId val="1356622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787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1</xdr:row>
      <xdr:rowOff>114300</xdr:rowOff>
    </xdr:from>
    <xdr:ext cx="4924425" cy="303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13.25"/>
    <col customWidth="1" min="3" max="3" width="27.25"/>
    <col customWidth="1" min="4" max="9" width="35.75"/>
    <col customWidth="1" min="10" max="10" width="32.0"/>
  </cols>
  <sheetData>
    <row r="1">
      <c r="B1" s="1" t="s">
        <v>0</v>
      </c>
      <c r="C1" s="2" t="s">
        <v>1</v>
      </c>
      <c r="E1" s="3"/>
      <c r="F1" s="3"/>
      <c r="G1" s="3"/>
      <c r="H1" s="3"/>
      <c r="I1" s="3"/>
      <c r="J1" s="4" t="s">
        <v>2</v>
      </c>
      <c r="K1" s="5" t="s">
        <v>3</v>
      </c>
    </row>
    <row r="2">
      <c r="B2" s="6">
        <v>12.0</v>
      </c>
      <c r="C2" s="7">
        <v>77.0</v>
      </c>
      <c r="D2" s="8">
        <f t="shared" ref="D2:D13" si="1">(B2-$B$19)</f>
        <v>-1.75</v>
      </c>
      <c r="E2" s="8">
        <f t="shared" ref="E2:E13" si="2">(C2-$C$19)</f>
        <v>18.91666667</v>
      </c>
      <c r="F2" s="9">
        <f t="shared" ref="F2:F13" si="3">D2 * E2</f>
        <v>-33.10416667</v>
      </c>
      <c r="G2" s="9">
        <f t="shared" ref="G2:G13" si="4">(B2 - $B$19)^2 </f>
        <v>3.0625</v>
      </c>
      <c r="H2" s="9">
        <f t="shared" ref="H2:H13" si="5">(C2 - $C$19)^2 </f>
        <v>357.8402778</v>
      </c>
      <c r="I2" s="9">
        <f t="shared" ref="I2:I13" si="6">D2*E2</f>
        <v>-33.10416667</v>
      </c>
    </row>
    <row r="3">
      <c r="B3" s="6">
        <v>16.0</v>
      </c>
      <c r="C3" s="7">
        <v>64.0</v>
      </c>
      <c r="D3" s="8">
        <f t="shared" si="1"/>
        <v>2.25</v>
      </c>
      <c r="E3" s="8">
        <f t="shared" si="2"/>
        <v>5.916666667</v>
      </c>
      <c r="F3" s="9">
        <f t="shared" si="3"/>
        <v>13.3125</v>
      </c>
      <c r="G3" s="9">
        <f t="shared" si="4"/>
        <v>5.0625</v>
      </c>
      <c r="H3" s="9">
        <f t="shared" si="5"/>
        <v>35.00694444</v>
      </c>
      <c r="I3" s="9">
        <f t="shared" si="6"/>
        <v>13.3125</v>
      </c>
    </row>
    <row r="4">
      <c r="B4" s="6">
        <v>18.0</v>
      </c>
      <c r="C4" s="7">
        <v>53.0</v>
      </c>
      <c r="D4" s="8">
        <f t="shared" si="1"/>
        <v>4.25</v>
      </c>
      <c r="E4" s="8">
        <f t="shared" si="2"/>
        <v>-5.083333333</v>
      </c>
      <c r="F4" s="9">
        <f t="shared" si="3"/>
        <v>-21.60416667</v>
      </c>
      <c r="G4" s="9">
        <f t="shared" si="4"/>
        <v>18.0625</v>
      </c>
      <c r="H4" s="9">
        <f t="shared" si="5"/>
        <v>25.84027778</v>
      </c>
      <c r="I4" s="9">
        <f t="shared" si="6"/>
        <v>-21.60416667</v>
      </c>
    </row>
    <row r="5">
      <c r="B5" s="6">
        <v>20.0</v>
      </c>
      <c r="C5" s="7">
        <v>21.0</v>
      </c>
      <c r="D5" s="8">
        <f t="shared" si="1"/>
        <v>6.25</v>
      </c>
      <c r="E5" s="8">
        <f t="shared" si="2"/>
        <v>-37.08333333</v>
      </c>
      <c r="F5" s="9">
        <f t="shared" si="3"/>
        <v>-231.7708333</v>
      </c>
      <c r="G5" s="9">
        <f t="shared" si="4"/>
        <v>39.0625</v>
      </c>
      <c r="H5" s="9">
        <f t="shared" si="5"/>
        <v>1375.173611</v>
      </c>
      <c r="I5" s="9">
        <f t="shared" si="6"/>
        <v>-231.7708333</v>
      </c>
    </row>
    <row r="6">
      <c r="B6" s="6">
        <v>19.0</v>
      </c>
      <c r="C6" s="7">
        <v>84.0</v>
      </c>
      <c r="D6" s="8">
        <f t="shared" si="1"/>
        <v>5.25</v>
      </c>
      <c r="E6" s="8">
        <f t="shared" si="2"/>
        <v>25.91666667</v>
      </c>
      <c r="F6" s="9">
        <f t="shared" si="3"/>
        <v>136.0625</v>
      </c>
      <c r="G6" s="9">
        <f t="shared" si="4"/>
        <v>27.5625</v>
      </c>
      <c r="H6" s="9">
        <f t="shared" si="5"/>
        <v>671.6736111</v>
      </c>
      <c r="I6" s="9">
        <f t="shared" si="6"/>
        <v>136.0625</v>
      </c>
    </row>
    <row r="7">
      <c r="B7" s="6">
        <v>7.0</v>
      </c>
      <c r="C7" s="7">
        <v>90.0</v>
      </c>
      <c r="D7" s="8">
        <f t="shared" si="1"/>
        <v>-6.75</v>
      </c>
      <c r="E7" s="8">
        <f t="shared" si="2"/>
        <v>31.91666667</v>
      </c>
      <c r="F7" s="9">
        <f t="shared" si="3"/>
        <v>-215.4375</v>
      </c>
      <c r="G7" s="9">
        <f t="shared" si="4"/>
        <v>45.5625</v>
      </c>
      <c r="H7" s="9">
        <f t="shared" si="5"/>
        <v>1018.673611</v>
      </c>
      <c r="I7" s="9">
        <f t="shared" si="6"/>
        <v>-215.4375</v>
      </c>
    </row>
    <row r="8">
      <c r="A8" s="10"/>
      <c r="B8" s="6">
        <v>15.0</v>
      </c>
      <c r="C8" s="7">
        <v>26.0</v>
      </c>
      <c r="D8" s="8">
        <f t="shared" si="1"/>
        <v>1.25</v>
      </c>
      <c r="E8" s="8">
        <f t="shared" si="2"/>
        <v>-32.08333333</v>
      </c>
      <c r="F8" s="9">
        <f t="shared" si="3"/>
        <v>-40.10416667</v>
      </c>
      <c r="G8" s="9">
        <f t="shared" si="4"/>
        <v>1.5625</v>
      </c>
      <c r="H8" s="9">
        <f t="shared" si="5"/>
        <v>1029.340278</v>
      </c>
      <c r="I8" s="9">
        <f t="shared" si="6"/>
        <v>-40.10416667</v>
      </c>
    </row>
    <row r="9">
      <c r="A9" s="10"/>
      <c r="B9" s="6">
        <v>16.0</v>
      </c>
      <c r="C9" s="7">
        <v>46.0</v>
      </c>
      <c r="D9" s="8">
        <f t="shared" si="1"/>
        <v>2.25</v>
      </c>
      <c r="E9" s="8">
        <f t="shared" si="2"/>
        <v>-12.08333333</v>
      </c>
      <c r="F9" s="9">
        <f t="shared" si="3"/>
        <v>-27.1875</v>
      </c>
      <c r="G9" s="9">
        <f t="shared" si="4"/>
        <v>5.0625</v>
      </c>
      <c r="H9" s="9">
        <f t="shared" si="5"/>
        <v>146.0069444</v>
      </c>
      <c r="I9" s="9">
        <f t="shared" si="6"/>
        <v>-27.1875</v>
      </c>
    </row>
    <row r="10">
      <c r="B10" s="6">
        <v>12.0</v>
      </c>
      <c r="C10" s="7">
        <v>33.0</v>
      </c>
      <c r="D10" s="8">
        <f t="shared" si="1"/>
        <v>-1.75</v>
      </c>
      <c r="E10" s="8">
        <f t="shared" si="2"/>
        <v>-25.08333333</v>
      </c>
      <c r="F10" s="9">
        <f t="shared" si="3"/>
        <v>43.89583333</v>
      </c>
      <c r="G10" s="9">
        <f t="shared" si="4"/>
        <v>3.0625</v>
      </c>
      <c r="H10" s="9">
        <f t="shared" si="5"/>
        <v>629.1736111</v>
      </c>
      <c r="I10" s="9">
        <f t="shared" si="6"/>
        <v>43.89583333</v>
      </c>
    </row>
    <row r="11">
      <c r="A11" s="10" t="s">
        <v>4</v>
      </c>
      <c r="B11" s="6">
        <v>10.0</v>
      </c>
      <c r="C11" s="7">
        <v>85.0</v>
      </c>
      <c r="D11" s="8">
        <f t="shared" si="1"/>
        <v>-3.75</v>
      </c>
      <c r="E11" s="8">
        <f t="shared" si="2"/>
        <v>26.91666667</v>
      </c>
      <c r="F11" s="9">
        <f t="shared" si="3"/>
        <v>-100.9375</v>
      </c>
      <c r="G11" s="9">
        <f t="shared" si="4"/>
        <v>14.0625</v>
      </c>
      <c r="H11" s="9">
        <f t="shared" si="5"/>
        <v>724.5069444</v>
      </c>
      <c r="I11" s="9">
        <f t="shared" si="6"/>
        <v>-100.9375</v>
      </c>
    </row>
    <row r="12">
      <c r="B12" s="6">
        <v>9.0</v>
      </c>
      <c r="C12" s="7">
        <v>72.0</v>
      </c>
      <c r="D12" s="8">
        <f t="shared" si="1"/>
        <v>-4.75</v>
      </c>
      <c r="E12" s="8">
        <f t="shared" si="2"/>
        <v>13.91666667</v>
      </c>
      <c r="F12" s="9">
        <f t="shared" si="3"/>
        <v>-66.10416667</v>
      </c>
      <c r="G12" s="9">
        <f t="shared" si="4"/>
        <v>22.5625</v>
      </c>
      <c r="H12" s="9">
        <f t="shared" si="5"/>
        <v>193.6736111</v>
      </c>
      <c r="I12" s="9">
        <f t="shared" si="6"/>
        <v>-66.10416667</v>
      </c>
    </row>
    <row r="13">
      <c r="B13" s="6">
        <v>11.0</v>
      </c>
      <c r="C13" s="7">
        <v>46.0</v>
      </c>
      <c r="D13" s="8">
        <f t="shared" si="1"/>
        <v>-2.75</v>
      </c>
      <c r="E13" s="8">
        <f t="shared" si="2"/>
        <v>-12.08333333</v>
      </c>
      <c r="F13" s="9">
        <f t="shared" si="3"/>
        <v>33.22916667</v>
      </c>
      <c r="G13" s="9">
        <f t="shared" si="4"/>
        <v>7.5625</v>
      </c>
      <c r="H13" s="9">
        <f t="shared" si="5"/>
        <v>146.0069444</v>
      </c>
      <c r="I13" s="9">
        <f t="shared" si="6"/>
        <v>33.22916667</v>
      </c>
    </row>
    <row r="14">
      <c r="A14" s="11" t="s">
        <v>5</v>
      </c>
      <c r="B14" s="12">
        <f>COUNT(B2:B13)</f>
        <v>12</v>
      </c>
      <c r="C14" s="13">
        <f>COUNT(B1:B13)</f>
        <v>12</v>
      </c>
    </row>
    <row r="15">
      <c r="A15" s="11" t="s">
        <v>6</v>
      </c>
      <c r="B15" s="12">
        <f t="shared" ref="B15:C15" si="7">SUM(B2:B13)</f>
        <v>165</v>
      </c>
      <c r="C15" s="14">
        <f t="shared" si="7"/>
        <v>697</v>
      </c>
    </row>
    <row r="16">
      <c r="A16" s="11" t="s">
        <v>7</v>
      </c>
      <c r="B16" s="15">
        <f t="shared" ref="B16:C16" si="8">MODE(B2:B13)</f>
        <v>12</v>
      </c>
      <c r="C16" s="14">
        <f t="shared" si="8"/>
        <v>46</v>
      </c>
    </row>
    <row r="17">
      <c r="A17" s="16" t="s">
        <v>8</v>
      </c>
      <c r="B17" s="17">
        <f t="shared" ref="B17:C17" si="9">MEDIAN(B2:B13)</f>
        <v>13.5</v>
      </c>
      <c r="C17" s="18">
        <f t="shared" si="9"/>
        <v>58.5</v>
      </c>
    </row>
    <row r="18">
      <c r="A18" s="19" t="s">
        <v>9</v>
      </c>
      <c r="B18" s="20">
        <f t="shared" ref="B18:C18" si="10">B15/B14</f>
        <v>13.75</v>
      </c>
      <c r="C18" s="21">
        <f t="shared" si="10"/>
        <v>58.08333333</v>
      </c>
      <c r="J18" s="22" t="s">
        <v>10</v>
      </c>
      <c r="K18" s="23">
        <f>SUM(F2:F13)/(COUNT(F2:F13)-1)</f>
        <v>-46.34090909</v>
      </c>
      <c r="M18" s="24"/>
    </row>
    <row r="19">
      <c r="A19" s="25" t="s">
        <v>11</v>
      </c>
      <c r="B19" s="26">
        <f t="shared" ref="B19:C19" si="11">AVERAGE(B2:B13)</f>
        <v>13.75</v>
      </c>
      <c r="C19" s="27">
        <f t="shared" si="11"/>
        <v>58.08333333</v>
      </c>
      <c r="J19" s="28" t="s">
        <v>12</v>
      </c>
      <c r="K19" s="29">
        <f>_xlfn.COVARIANCE.S(C2:C13 , B2:B13)</f>
        <v>-46.34090909</v>
      </c>
    </row>
    <row r="20">
      <c r="A20" s="30" t="s">
        <v>13</v>
      </c>
      <c r="B20" s="12">
        <f t="shared" ref="B20:C20" si="12">MIN(B2:B13)</f>
        <v>7</v>
      </c>
      <c r="C20" s="13">
        <f t="shared" si="12"/>
        <v>21</v>
      </c>
      <c r="J20" s="22" t="s">
        <v>14</v>
      </c>
      <c r="K20" s="31">
        <f>SUM(F2:F13) / (SQRT(SUM(G2:G13)) * SQRT(SUM(H2:H13)))</f>
        <v>-0.4612511701</v>
      </c>
      <c r="M20" s="24"/>
    </row>
    <row r="21">
      <c r="A21" s="11" t="s">
        <v>15</v>
      </c>
      <c r="B21" s="32">
        <f t="shared" ref="B21:C21" si="13">MAX(B3:B14)</f>
        <v>20</v>
      </c>
      <c r="C21" s="14">
        <f t="shared" si="13"/>
        <v>90</v>
      </c>
      <c r="D21" s="33" t="s">
        <v>16</v>
      </c>
      <c r="E21" s="9"/>
      <c r="F21" s="9"/>
      <c r="G21" s="9"/>
      <c r="H21" s="9"/>
      <c r="I21" s="9"/>
      <c r="J21" s="28" t="s">
        <v>17</v>
      </c>
      <c r="K21" s="29">
        <f>CORREL(B2:B13, C2:C13)</f>
        <v>-0.4612511701</v>
      </c>
    </row>
    <row r="22">
      <c r="A22" s="11" t="s">
        <v>18</v>
      </c>
      <c r="B22" s="34" t="str">
        <f t="shared" ref="B22:C22" si="14">"MAX: " &amp; MAX(B2:B13) &amp; ", MIN: " &amp; MIN(B2:B13)</f>
        <v>MAX: 20, MIN: 7</v>
      </c>
      <c r="C22" s="35" t="str">
        <f t="shared" si="14"/>
        <v>MAX: 90, MIN: 21</v>
      </c>
      <c r="D22" s="24"/>
    </row>
    <row r="23">
      <c r="A23" s="11" t="s">
        <v>19</v>
      </c>
      <c r="B23" s="32">
        <f t="shared" ref="B23:C23" si="15">QUARTILE(B2:B13 , 1)</f>
        <v>10.75</v>
      </c>
      <c r="C23" s="14">
        <f t="shared" si="15"/>
        <v>42.75</v>
      </c>
    </row>
    <row r="24">
      <c r="A24" s="11" t="s">
        <v>20</v>
      </c>
      <c r="B24" s="32">
        <f t="shared" ref="B24:C24" si="16">QUARTILE(B3:B14 , 2)</f>
        <v>13.5</v>
      </c>
      <c r="C24" s="14">
        <f t="shared" si="16"/>
        <v>49.5</v>
      </c>
    </row>
    <row r="25">
      <c r="A25" s="11" t="s">
        <v>21</v>
      </c>
      <c r="B25" s="32">
        <f t="shared" ref="B25:C25" si="17">QUARTILE(B4:B15 , 3)</f>
        <v>18.25</v>
      </c>
      <c r="C25" s="14">
        <f t="shared" si="17"/>
        <v>84.25</v>
      </c>
    </row>
    <row r="26">
      <c r="A26" s="16" t="s">
        <v>22</v>
      </c>
      <c r="B26" s="36">
        <f t="shared" ref="B26:C26" si="18">B25-B23</f>
        <v>7.5</v>
      </c>
      <c r="C26" s="37">
        <f t="shared" si="18"/>
        <v>41.5</v>
      </c>
    </row>
    <row r="27">
      <c r="A27" s="19" t="s">
        <v>23</v>
      </c>
      <c r="B27" s="20">
        <f t="shared" ref="B27:C27" si="19">SUM(G2:G13) / (COUNT(G2:G13)-1)</f>
        <v>17.47727273</v>
      </c>
      <c r="C27" s="21">
        <f t="shared" si="19"/>
        <v>577.5378788</v>
      </c>
      <c r="D27" s="5" t="s">
        <v>24</v>
      </c>
      <c r="E27" s="38"/>
      <c r="F27" s="38"/>
      <c r="G27" s="38"/>
      <c r="H27" s="38"/>
      <c r="I27" s="38"/>
    </row>
    <row r="28">
      <c r="A28" s="25" t="s">
        <v>25</v>
      </c>
      <c r="B28" s="26">
        <f t="shared" ref="B28:C28" si="20">VAR(B2:B13)</f>
        <v>17.47727273</v>
      </c>
      <c r="C28" s="27">
        <f t="shared" si="20"/>
        <v>577.5378788</v>
      </c>
    </row>
    <row r="29">
      <c r="A29" s="19" t="s">
        <v>26</v>
      </c>
      <c r="B29" s="20">
        <f t="shared" ref="B29:C29" si="21">SQRT(B27)</f>
        <v>4.180582821</v>
      </c>
      <c r="C29" s="21">
        <f t="shared" si="21"/>
        <v>24.03201778</v>
      </c>
      <c r="D29" s="5" t="s">
        <v>24</v>
      </c>
      <c r="E29" s="38"/>
      <c r="F29" s="38"/>
      <c r="G29" s="38"/>
      <c r="H29" s="38"/>
      <c r="I29" s="38"/>
    </row>
    <row r="30">
      <c r="A30" s="25" t="s">
        <v>27</v>
      </c>
      <c r="B30" s="26">
        <f t="shared" ref="B30:C30" si="22">STDEV(B2:B13)</f>
        <v>4.180582821</v>
      </c>
      <c r="C30" s="27">
        <f t="shared" si="22"/>
        <v>24.03201778</v>
      </c>
    </row>
    <row r="31">
      <c r="A31" s="11" t="s">
        <v>28</v>
      </c>
      <c r="B31" s="32">
        <f t="shared" ref="B31:C31" si="23">SKEW(B2:B13)</f>
        <v>-0.01287766638</v>
      </c>
      <c r="C31" s="14">
        <f t="shared" si="23"/>
        <v>-0.191540125</v>
      </c>
    </row>
    <row r="32">
      <c r="A32" s="11" t="s">
        <v>29</v>
      </c>
      <c r="B32" s="32">
        <f t="shared" ref="B32:C32" si="24">KURT(B2:B13)</f>
        <v>-1.183534705</v>
      </c>
      <c r="C32" s="14">
        <f t="shared" si="24"/>
        <v>-1.401790616</v>
      </c>
    </row>
  </sheetData>
  <mergeCells count="1">
    <mergeCell ref="A11:A13"/>
  </mergeCells>
  <drawing r:id="rId1"/>
</worksheet>
</file>