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urrent - Current" sheetId="1" r:id="rId4"/>
    <sheet name="Common variables - Given" sheetId="2" r:id="rId5"/>
    <sheet name="Common variables - Derived" sheetId="3" r:id="rId6"/>
    <sheet name="5 nodes - Variables" sheetId="4" r:id="rId7"/>
    <sheet name="5 nodes - Primary shards" sheetId="5" r:id="rId8"/>
    <sheet name="5 nodes - Per node" sheetId="6" r:id="rId9"/>
    <sheet name="15 nodes - Variables" sheetId="7" r:id="rId10"/>
    <sheet name="15 nodes - Primary shards" sheetId="8" r:id="rId11"/>
    <sheet name="15 nodes - Per node" sheetId="9" r:id="rId12"/>
    <sheet name="50 nodes - Variables" sheetId="10" r:id="rId13"/>
    <sheet name="50 nodes - Primary shards" sheetId="11" r:id="rId14"/>
    <sheet name="50 nodes - Per node" sheetId="12" r:id="rId15"/>
    <sheet name="100 nodes - Variables" sheetId="13" r:id="rId16"/>
    <sheet name="100 nodes - Primary shards" sheetId="14" r:id="rId17"/>
    <sheet name="100 nodes - Per node" sheetId="15" r:id="rId18"/>
  </sheets>
</workbook>
</file>

<file path=xl/sharedStrings.xml><?xml version="1.0" encoding="utf-8"?>
<sst xmlns="http://schemas.openxmlformats.org/spreadsheetml/2006/main" uniqueCount="44">
  <si>
    <t>Current</t>
  </si>
  <si>
    <t>Index</t>
  </si>
  <si>
    <t>Size (TB)</t>
  </si>
  <si>
    <t>Shards</t>
  </si>
  <si>
    <t>Size/shard (GB)</t>
  </si>
  <si>
    <t>Percentage</t>
  </si>
  <si>
    <t>Files</t>
  </si>
  <si>
    <t>Directories</t>
  </si>
  <si>
    <t>Invalids</t>
  </si>
  <si>
    <t>Partials</t>
  </si>
  <si>
    <t>Total</t>
  </si>
  <si>
    <t>Given</t>
  </si>
  <si>
    <t>Redundancy</t>
  </si>
  <si>
    <t>Disk size (TB)</t>
  </si>
  <si>
    <t>Disks/node</t>
  </si>
  <si>
    <t>Max disk usage</t>
  </si>
  <si>
    <t>Master nodes</t>
  </si>
  <si>
    <t>Max shard size (GB)</t>
  </si>
  <si>
    <t>Ideal max shard size (GB)</t>
  </si>
  <si>
    <t>Ideal min shard size (GB)</t>
  </si>
  <si>
    <t>Min shard size (GB)</t>
  </si>
  <si>
    <t>Heap memory (GB)</t>
  </si>
  <si>
    <t>Shards/GB of heap</t>
  </si>
  <si>
    <t>Derived</t>
  </si>
  <si>
    <t>Replicas</t>
  </si>
  <si>
    <t>Storage/node (TB)</t>
  </si>
  <si>
    <t xml:space="preserve">Effective storage/node (TB) </t>
  </si>
  <si>
    <t>Primary storage/node (TB)</t>
  </si>
  <si>
    <t>Secondary storage/node (TB)</t>
  </si>
  <si>
    <t>Max shards/node</t>
  </si>
  <si>
    <t>Variables</t>
  </si>
  <si>
    <t>Total nodes</t>
  </si>
  <si>
    <t>Sniffer nodes</t>
  </si>
  <si>
    <t>Data nodes</t>
  </si>
  <si>
    <t>Primary storage (TB)</t>
  </si>
  <si>
    <t>Replica storage (TB)</t>
  </si>
  <si>
    <t>Primary shards</t>
  </si>
  <si>
    <t>Min</t>
  </si>
  <si>
    <t>Ideal min</t>
  </si>
  <si>
    <t>Chosen</t>
  </si>
  <si>
    <t>Ideal max</t>
  </si>
  <si>
    <t>Max</t>
  </si>
  <si>
    <t>Per node</t>
  </si>
  <si>
    <t>Secondary shards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</si>
</sst>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1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10" fontId="0" borderId="1" applyNumberFormat="1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0" fontId="2" fillId="2" borderId="7" applyNumberFormat="0" applyFont="1" applyFill="1" applyBorder="1" applyAlignment="1" applyProtection="0">
      <alignment vertical="top" wrapText="1"/>
    </xf>
    <xf numFmtId="1" fontId="2" fillId="2" borderId="7" applyNumberFormat="1" applyFont="1" applyFill="1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60" fontId="2" borderId="4" applyNumberFormat="1" applyFont="1" applyFill="0" applyBorder="1" applyAlignment="1" applyProtection="0">
      <alignment vertical="top" wrapText="1"/>
    </xf>
    <xf numFmtId="1" fontId="2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2" fillId="2" borderId="1" applyNumberFormat="1" applyFont="1" applyFill="1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1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0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ff9781"/>
      <rgbColor rgb="e5ffd38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t="s" s="4">
        <v>6</v>
      </c>
      <c r="B3" s="5">
        <v>15.9</v>
      </c>
      <c r="C3" s="6">
        <v>1024</v>
      </c>
      <c r="D3" s="7">
        <f>B3/C2:C7*1024</f>
        <v>15.9</v>
      </c>
      <c r="E3" s="8">
        <f>B3/B$7</f>
        <v>0.832373573447807</v>
      </c>
    </row>
    <row r="4" ht="20.05" customHeight="1">
      <c r="A4" t="s" s="9">
        <v>7</v>
      </c>
      <c r="B4" s="10">
        <v>3.17</v>
      </c>
      <c r="C4" s="11">
        <v>10</v>
      </c>
      <c r="D4" s="12">
        <f>B4/C2:C7*1024</f>
        <v>324.608</v>
      </c>
      <c r="E4" s="13">
        <f>B4/B$7</f>
        <v>0.165951209297456</v>
      </c>
    </row>
    <row r="5" ht="20.05" customHeight="1">
      <c r="A5" t="s" s="9">
        <v>8</v>
      </c>
      <c r="B5" s="10">
        <v>0.02</v>
      </c>
      <c r="C5" s="11">
        <v>4</v>
      </c>
      <c r="D5" s="12">
        <f>B5/C2:C7*1024</f>
        <v>5.12</v>
      </c>
      <c r="E5" s="13">
        <f>B5/B$7</f>
        <v>0.00104701078421108</v>
      </c>
    </row>
    <row r="6" ht="20.25" customHeight="1">
      <c r="A6" t="s" s="14">
        <v>9</v>
      </c>
      <c r="B6" s="15">
        <v>0.012</v>
      </c>
      <c r="C6" s="16">
        <v>1</v>
      </c>
      <c r="D6" s="17">
        <f>B6/C2:C7*1024</f>
        <v>12.288</v>
      </c>
      <c r="E6" s="18">
        <f>B6/B$7</f>
        <v>0.000628206470526646</v>
      </c>
    </row>
    <row r="7" ht="20.25" customHeight="1">
      <c r="A7" t="s" s="19">
        <v>10</v>
      </c>
      <c r="B7" s="20">
        <f>SUM(B3:B6)</f>
        <v>19.102</v>
      </c>
      <c r="C7" s="20">
        <f>SUM(C3:C6)</f>
        <v>1039</v>
      </c>
      <c r="D7" s="21"/>
      <c r="E7" s="21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9.2812" style="48" customWidth="1"/>
    <col min="2" max="2" width="16.3516" style="48" customWidth="1"/>
    <col min="3" max="16384" width="16.3516" style="48" customWidth="1"/>
  </cols>
  <sheetData>
    <row r="1" ht="27.65" customHeight="1">
      <c r="A1" t="s" s="2">
        <v>30</v>
      </c>
      <c r="B1" s="2"/>
    </row>
    <row r="2" ht="20.25" customHeight="1">
      <c r="A2" s="28"/>
      <c r="B2" s="28"/>
    </row>
    <row r="3" ht="20.25" customHeight="1">
      <c r="A3" t="s" s="4">
        <v>31</v>
      </c>
      <c r="B3" s="5">
        <v>50</v>
      </c>
    </row>
    <row r="4" ht="20.05" customHeight="1">
      <c r="A4" t="s" s="9">
        <v>16</v>
      </c>
      <c r="B4" s="10">
        <v>3</v>
      </c>
    </row>
    <row r="5" ht="20.05" customHeight="1">
      <c r="A5" t="s" s="9">
        <v>32</v>
      </c>
      <c r="B5" s="10">
        <v>1</v>
      </c>
    </row>
    <row r="6" ht="20.05" customHeight="1">
      <c r="A6" t="s" s="9">
        <v>33</v>
      </c>
      <c r="B6" s="10">
        <f>B3-B5-B4</f>
        <v>46</v>
      </c>
    </row>
    <row r="7" ht="20.05" customHeight="1">
      <c r="A7" t="s" s="9">
        <v>34</v>
      </c>
      <c r="B7" s="10">
        <v>20</v>
      </c>
    </row>
    <row r="8" ht="20.05" customHeight="1">
      <c r="A8" t="s" s="9">
        <v>35</v>
      </c>
      <c r="B8" s="10">
        <v>40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8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2" width="16.3516" style="49" customWidth="1"/>
    <col min="3" max="3" width="7" style="49" customWidth="1"/>
    <col min="4" max="4" width="8.67188" style="49" customWidth="1"/>
    <col min="5" max="5" width="7.5" style="49" customWidth="1"/>
    <col min="6" max="6" width="9.17188" style="49" customWidth="1"/>
    <col min="7" max="7" width="4.85156" style="49" customWidth="1"/>
    <col min="8" max="8" width="13.9062" style="49" customWidth="1"/>
    <col min="9" max="9" width="16.3516" style="49" customWidth="1"/>
    <col min="10" max="16384" width="16.3516" style="49" customWidth="1"/>
  </cols>
  <sheetData>
    <row r="1" ht="27.65" customHeight="1">
      <c r="A1" t="s" s="2">
        <v>36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0">
        <v>1</v>
      </c>
      <c r="B2" t="s" s="30">
        <v>2</v>
      </c>
      <c r="C2" t="s" s="30">
        <v>3</v>
      </c>
      <c r="D2" s="31"/>
      <c r="E2" s="31"/>
      <c r="F2" s="32"/>
      <c r="G2" s="32"/>
      <c r="H2" t="s" s="30">
        <v>4</v>
      </c>
      <c r="I2" t="s" s="30">
        <v>5</v>
      </c>
    </row>
    <row r="3" ht="20.25" customHeight="1">
      <c r="A3" s="28"/>
      <c r="B3" s="28"/>
      <c r="C3" t="s" s="3">
        <v>37</v>
      </c>
      <c r="D3" t="s" s="3">
        <v>38</v>
      </c>
      <c r="E3" t="s" s="3">
        <v>39</v>
      </c>
      <c r="F3" t="s" s="3">
        <v>40</v>
      </c>
      <c r="G3" t="s" s="3">
        <v>41</v>
      </c>
      <c r="H3" s="28"/>
      <c r="I3" s="28"/>
    </row>
    <row r="4" ht="20.25" customHeight="1">
      <c r="A4" t="s" s="4">
        <v>6</v>
      </c>
      <c r="B4" s="33">
        <f>'50 nodes - Variables'!B$7*I4</f>
        <v>16.6474714689561</v>
      </c>
      <c r="C4" s="34">
        <f>CEILING($B4*1024/'Common variables - Given'!B$7,1)</f>
        <v>341</v>
      </c>
      <c r="D4" s="34">
        <f>CEILING($B4*1024/'Common variables - Given'!B$8,1)</f>
        <v>682</v>
      </c>
      <c r="E4" s="6">
        <v>512</v>
      </c>
      <c r="F4" s="34">
        <f>CEILING($B4*1024/'Common variables - Given'!B$9,1)</f>
        <v>853</v>
      </c>
      <c r="G4" s="34">
        <f>CEILING($B4*1024/'Common variables - Given'!B$10,1)</f>
        <v>1705</v>
      </c>
      <c r="H4" s="7">
        <f>B4/E2:E8*1024</f>
        <v>33.2949429379122</v>
      </c>
      <c r="I4" s="8">
        <f>'Current - Current'!E3</f>
        <v>0.832373573447807</v>
      </c>
    </row>
    <row r="5" ht="20.05" customHeight="1">
      <c r="A5" t="s" s="9">
        <v>7</v>
      </c>
      <c r="B5" s="35">
        <f>'50 nodes - Variables'!B$7*I5</f>
        <v>3.31902418594912</v>
      </c>
      <c r="C5" s="36">
        <f>CEILING($B5*1024/'Common variables - Given'!B$7,1)</f>
        <v>68</v>
      </c>
      <c r="D5" s="36">
        <f>CEILING($B5*1024/'Common variables - Given'!B$8,1)</f>
        <v>136</v>
      </c>
      <c r="E5" s="11">
        <v>256</v>
      </c>
      <c r="F5" s="36">
        <f>CEILING($B5*1024/'Common variables - Given'!B$9,1)</f>
        <v>170</v>
      </c>
      <c r="G5" s="36">
        <f>CEILING($B5*1024/'Common variables - Given'!B$10,1)</f>
        <v>340</v>
      </c>
      <c r="H5" s="12">
        <f>B5/E2:E8*1024</f>
        <v>13.2760967437965</v>
      </c>
      <c r="I5" s="13">
        <f>'Current - Current'!E4</f>
        <v>0.165951209297456</v>
      </c>
    </row>
    <row r="6" ht="20.05" customHeight="1">
      <c r="A6" t="s" s="9">
        <v>8</v>
      </c>
      <c r="B6" s="35">
        <f>'50 nodes - Variables'!B$7*I6</f>
        <v>0.0209402156842216</v>
      </c>
      <c r="C6" s="36">
        <f>CEILING($B6*1024/'Common variables - Given'!B$7,1)</f>
        <v>1</v>
      </c>
      <c r="D6" s="36">
        <f>CEILING($B6*1024/'Common variables - Given'!B$8,1)</f>
        <v>1</v>
      </c>
      <c r="E6" s="11">
        <v>4</v>
      </c>
      <c r="F6" s="36">
        <f>CEILING($B6*1024/'Common variables - Given'!B$9,1)</f>
        <v>2</v>
      </c>
      <c r="G6" s="36">
        <f>CEILING($B6*1024/'Common variables - Given'!B$10,1)</f>
        <v>3</v>
      </c>
      <c r="H6" s="12">
        <f>B6/E2:E8*1024</f>
        <v>5.36069521516073</v>
      </c>
      <c r="I6" s="13">
        <f>'Current - Current'!E5</f>
        <v>0.00104701078421108</v>
      </c>
    </row>
    <row r="7" ht="20.25" customHeight="1">
      <c r="A7" t="s" s="14">
        <v>9</v>
      </c>
      <c r="B7" s="37">
        <f>'50 nodes - Variables'!B$7*I7</f>
        <v>0.0125641294105329</v>
      </c>
      <c r="C7" s="38">
        <f>CEILING($B7*1024/'Common variables - Given'!B$7,1)</f>
        <v>1</v>
      </c>
      <c r="D7" s="38">
        <f>CEILING($B7*1024/'Common variables - Given'!B$8,1)</f>
        <v>1</v>
      </c>
      <c r="E7" s="16">
        <v>4</v>
      </c>
      <c r="F7" s="38">
        <f>CEILING($B7*1024/'Common variables - Given'!B$9,1)</f>
        <v>1</v>
      </c>
      <c r="G7" s="38">
        <f>CEILING($B7*1024/'Common variables - Given'!B$10,1)</f>
        <v>2</v>
      </c>
      <c r="H7" s="17">
        <f>B7/E2:E8*1024</f>
        <v>3.21641712909642</v>
      </c>
      <c r="I7" s="18">
        <f>'Current - Current'!E6</f>
        <v>0.000628206470526646</v>
      </c>
    </row>
    <row r="8" ht="20.25" customHeight="1">
      <c r="A8" t="s" s="19">
        <v>10</v>
      </c>
      <c r="B8" s="39">
        <f>SUM(B4:B7)</f>
        <v>20</v>
      </c>
      <c r="C8" s="40">
        <f>SUM(C4:C7)</f>
        <v>411</v>
      </c>
      <c r="D8" s="40">
        <f>SUM(D4:D7)</f>
        <v>820</v>
      </c>
      <c r="E8" s="20">
        <f>SUM(E4:E7)</f>
        <v>776</v>
      </c>
      <c r="F8" s="40">
        <f>SUM(F4:F7)</f>
        <v>1026</v>
      </c>
      <c r="G8" s="40">
        <f>SUM(G4:G7)</f>
        <v>2050</v>
      </c>
      <c r="H8" s="21"/>
      <c r="I8" s="21"/>
    </row>
  </sheetData>
  <mergeCells count="1">
    <mergeCell ref="A1:I1"/>
  </mergeCells>
  <conditionalFormatting sqref="H4:H7">
    <cfRule type="cellIs" dxfId="10" priority="1" operator="lessThan" stopIfTrue="1">
      <formula>'Common variables - Given'!B$10</formula>
    </cfRule>
    <cfRule type="cellIs" dxfId="11" priority="2" operator="greaterThan" stopIfTrue="1">
      <formula>'Common variables - Given'!B$7</formula>
    </cfRule>
    <cfRule type="cellIs" dxfId="12" priority="3" operator="lessThan" stopIfTrue="1">
      <formula>'Common variables - Given'!B$9</formula>
    </cfRule>
    <cfRule type="cellIs" dxfId="13" priority="4" operator="greaterThan" stopIfTrue="1">
      <formula>'Common variables - Given'!B$8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375" style="50" customWidth="1"/>
    <col min="2" max="2" width="16.3516" style="50" customWidth="1"/>
    <col min="3" max="16384" width="16.3516" style="50" customWidth="1"/>
  </cols>
  <sheetData>
    <row r="1" ht="27.65" customHeight="1">
      <c r="A1" t="s" s="2">
        <v>42</v>
      </c>
      <c r="B1" s="2"/>
    </row>
    <row r="2" ht="20.25" customHeight="1">
      <c r="A2" s="28"/>
      <c r="B2" s="42"/>
    </row>
    <row r="3" ht="20.25" customHeight="1">
      <c r="A3" t="s" s="4">
        <v>36</v>
      </c>
      <c r="B3" s="43">
        <f>'50 nodes - Primary shards'!E$8/'50 nodes - Variables'!B6</f>
        <v>16.8695652173913</v>
      </c>
    </row>
    <row r="4" ht="20.25" customHeight="1">
      <c r="A4" t="s" s="14">
        <v>43</v>
      </c>
      <c r="B4" s="44">
        <f>B3*'Common variables - Derived'!B2</f>
        <v>33.7391304347826</v>
      </c>
    </row>
    <row r="5" ht="20.25" customHeight="1">
      <c r="A5" t="s" s="19">
        <v>10</v>
      </c>
      <c r="B5" s="40">
        <f>SUM(B3:B4)</f>
        <v>50.6086956521739</v>
      </c>
    </row>
  </sheetData>
  <mergeCells count="1">
    <mergeCell ref="A1:B1"/>
  </mergeCells>
  <conditionalFormatting sqref="B5">
    <cfRule type="cellIs" dxfId="14" priority="1" operator="greaterThan" stopIfTrue="1">
      <formula>'Common variables - Derived'!$B$7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9.2812" style="51" customWidth="1"/>
    <col min="2" max="2" width="16.3516" style="51" customWidth="1"/>
    <col min="3" max="16384" width="16.3516" style="51" customWidth="1"/>
  </cols>
  <sheetData>
    <row r="1" ht="27.65" customHeight="1">
      <c r="A1" t="s" s="2">
        <v>30</v>
      </c>
      <c r="B1" s="2"/>
    </row>
    <row r="2" ht="20.25" customHeight="1">
      <c r="A2" s="28"/>
      <c r="B2" s="28"/>
    </row>
    <row r="3" ht="20.25" customHeight="1">
      <c r="A3" t="s" s="4">
        <v>31</v>
      </c>
      <c r="B3" s="5">
        <v>100</v>
      </c>
    </row>
    <row r="4" ht="20.05" customHeight="1">
      <c r="A4" t="s" s="9">
        <v>16</v>
      </c>
      <c r="B4" s="10">
        <v>3</v>
      </c>
    </row>
    <row r="5" ht="20.05" customHeight="1">
      <c r="A5" t="s" s="9">
        <v>32</v>
      </c>
      <c r="B5" s="10">
        <v>1</v>
      </c>
    </row>
    <row r="6" ht="20.05" customHeight="1">
      <c r="A6" t="s" s="9">
        <v>33</v>
      </c>
      <c r="B6" s="10">
        <f>B3-B5-B4</f>
        <v>96</v>
      </c>
    </row>
    <row r="7" ht="20.05" customHeight="1">
      <c r="A7" t="s" s="9">
        <v>34</v>
      </c>
      <c r="B7" s="10">
        <f>B6*'Common variables - Derived'!B5</f>
        <v>92.16</v>
      </c>
    </row>
    <row r="8" ht="20.05" customHeight="1">
      <c r="A8" t="s" s="9">
        <v>35</v>
      </c>
      <c r="B8" s="10">
        <f>B6*'Common variables - Derived'!B6</f>
        <v>184.32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8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2" width="16.3516" style="52" customWidth="1"/>
    <col min="3" max="3" width="7" style="52" customWidth="1"/>
    <col min="4" max="4" width="8.67188" style="52" customWidth="1"/>
    <col min="5" max="5" width="7.5" style="52" customWidth="1"/>
    <col min="6" max="6" width="9.17188" style="52" customWidth="1"/>
    <col min="7" max="7" width="4.85156" style="52" customWidth="1"/>
    <col min="8" max="8" width="13.9062" style="52" customWidth="1"/>
    <col min="9" max="9" width="16.3516" style="52" customWidth="1"/>
    <col min="10" max="16384" width="16.3516" style="52" customWidth="1"/>
  </cols>
  <sheetData>
    <row r="1" ht="27.65" customHeight="1">
      <c r="A1" t="s" s="2">
        <v>36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0">
        <v>1</v>
      </c>
      <c r="B2" t="s" s="30">
        <v>2</v>
      </c>
      <c r="C2" t="s" s="30">
        <v>3</v>
      </c>
      <c r="D2" s="31"/>
      <c r="E2" s="31"/>
      <c r="F2" s="32"/>
      <c r="G2" s="32"/>
      <c r="H2" t="s" s="30">
        <v>4</v>
      </c>
      <c r="I2" t="s" s="30">
        <v>5</v>
      </c>
    </row>
    <row r="3" ht="20.25" customHeight="1">
      <c r="A3" s="28"/>
      <c r="B3" s="28"/>
      <c r="C3" t="s" s="3">
        <v>37</v>
      </c>
      <c r="D3" t="s" s="3">
        <v>38</v>
      </c>
      <c r="E3" t="s" s="3">
        <v>39</v>
      </c>
      <c r="F3" t="s" s="3">
        <v>40</v>
      </c>
      <c r="G3" t="s" s="3">
        <v>41</v>
      </c>
      <c r="H3" s="28"/>
      <c r="I3" s="28"/>
    </row>
    <row r="4" ht="20.25" customHeight="1">
      <c r="A4" t="s" s="4">
        <v>6</v>
      </c>
      <c r="B4" s="33">
        <f>'100 nodes - Variables'!B$7*I4</f>
        <v>76.7115485289499</v>
      </c>
      <c r="C4" s="34">
        <f>CEILING($B4*1024/'Common variables - Given'!B$7,1)</f>
        <v>1572</v>
      </c>
      <c r="D4" s="34">
        <f>CEILING($B4*1024/'Common variables - Given'!B$8,1)</f>
        <v>3143</v>
      </c>
      <c r="E4" s="6">
        <v>1024</v>
      </c>
      <c r="F4" s="34">
        <f>CEILING($B4*1024/'Common variables - Given'!B$9,1)</f>
        <v>3928</v>
      </c>
      <c r="G4" s="34">
        <f>CEILING($B4*1024/'Common variables - Given'!B$10,1)</f>
        <v>7856</v>
      </c>
      <c r="H4" s="7">
        <f>B4/E2:E8*1024</f>
        <v>76.7115485289499</v>
      </c>
      <c r="I4" s="8">
        <f>'Current - Current'!E3</f>
        <v>0.832373573447807</v>
      </c>
    </row>
    <row r="5" ht="20.05" customHeight="1">
      <c r="A5" t="s" s="9">
        <v>7</v>
      </c>
      <c r="B5" s="35">
        <f>'100 nodes - Variables'!B$7*I5</f>
        <v>15.2940634488535</v>
      </c>
      <c r="C5" s="36">
        <f>CEILING($B5*1024/'Common variables - Given'!B$7,1)</f>
        <v>314</v>
      </c>
      <c r="D5" s="36">
        <f>CEILING($B5*1024/'Common variables - Given'!B$8,1)</f>
        <v>627</v>
      </c>
      <c r="E5" s="11">
        <v>512</v>
      </c>
      <c r="F5" s="36">
        <f>CEILING($B5*1024/'Common variables - Given'!B$9,1)</f>
        <v>784</v>
      </c>
      <c r="G5" s="36">
        <f>CEILING($B5*1024/'Common variables - Given'!B$10,1)</f>
        <v>1567</v>
      </c>
      <c r="H5" s="12">
        <f>B5/E2:E8*1024</f>
        <v>30.588126897707</v>
      </c>
      <c r="I5" s="13">
        <f>'Current - Current'!E4</f>
        <v>0.165951209297456</v>
      </c>
    </row>
    <row r="6" ht="20.05" customHeight="1">
      <c r="A6" t="s" s="9">
        <v>8</v>
      </c>
      <c r="B6" s="35">
        <f>'100 nodes - Variables'!B$7*I6</f>
        <v>0.09649251387289309</v>
      </c>
      <c r="C6" s="36">
        <f>CEILING($B6*1024/'Common variables - Given'!B$7,1)</f>
        <v>2</v>
      </c>
      <c r="D6" s="36">
        <f>CEILING($B6*1024/'Common variables - Given'!B$8,1)</f>
        <v>4</v>
      </c>
      <c r="E6" s="11">
        <v>4</v>
      </c>
      <c r="F6" s="36">
        <f>CEILING($B6*1024/'Common variables - Given'!B$9,1)</f>
        <v>5</v>
      </c>
      <c r="G6" s="36">
        <f>CEILING($B6*1024/'Common variables - Given'!B$10,1)</f>
        <v>10</v>
      </c>
      <c r="H6" s="12">
        <f>B6/E2:E8*1024</f>
        <v>24.7020835514606</v>
      </c>
      <c r="I6" s="13">
        <f>'Current - Current'!E5</f>
        <v>0.00104701078421108</v>
      </c>
    </row>
    <row r="7" ht="20.25" customHeight="1">
      <c r="A7" t="s" s="14">
        <v>9</v>
      </c>
      <c r="B7" s="37">
        <f>'100 nodes - Variables'!B$7*I7</f>
        <v>0.0578955083237357</v>
      </c>
      <c r="C7" s="38">
        <f>CEILING($B7*1024/'Common variables - Given'!B$7,1)</f>
        <v>2</v>
      </c>
      <c r="D7" s="38">
        <f>CEILING($B7*1024/'Common variables - Given'!B$8,1)</f>
        <v>3</v>
      </c>
      <c r="E7" s="16">
        <v>4</v>
      </c>
      <c r="F7" s="38">
        <f>CEILING($B7*1024/'Common variables - Given'!B$9,1)</f>
        <v>3</v>
      </c>
      <c r="G7" s="38">
        <f>CEILING($B7*1024/'Common variables - Given'!B$10,1)</f>
        <v>6</v>
      </c>
      <c r="H7" s="17">
        <f>B7/E2:E8*1024</f>
        <v>14.8212501308763</v>
      </c>
      <c r="I7" s="18">
        <f>'Current - Current'!E6</f>
        <v>0.000628206470526646</v>
      </c>
    </row>
    <row r="8" ht="20.25" customHeight="1">
      <c r="A8" t="s" s="19">
        <v>10</v>
      </c>
      <c r="B8" s="39">
        <f>SUM(B4:B7)</f>
        <v>92.16</v>
      </c>
      <c r="C8" s="40">
        <f>SUM(C4:C7)</f>
        <v>1890</v>
      </c>
      <c r="D8" s="40">
        <f>SUM(D4:D7)</f>
        <v>3777</v>
      </c>
      <c r="E8" s="20">
        <f>SUM(E4:E7)</f>
        <v>1544</v>
      </c>
      <c r="F8" s="40">
        <f>SUM(F4:F7)</f>
        <v>4720</v>
      </c>
      <c r="G8" s="40">
        <f>SUM(G4:G7)</f>
        <v>9439</v>
      </c>
      <c r="H8" s="21"/>
      <c r="I8" s="21"/>
    </row>
  </sheetData>
  <mergeCells count="1">
    <mergeCell ref="A1:I1"/>
  </mergeCells>
  <conditionalFormatting sqref="H4:H7">
    <cfRule type="cellIs" dxfId="15" priority="1" operator="lessThan" stopIfTrue="1">
      <formula>'Common variables - Given'!B$10</formula>
    </cfRule>
    <cfRule type="cellIs" dxfId="16" priority="2" operator="greaterThan" stopIfTrue="1">
      <formula>'Common variables - Given'!B$7</formula>
    </cfRule>
    <cfRule type="cellIs" dxfId="17" priority="3" operator="lessThan" stopIfTrue="1">
      <formula>'Common variables - Given'!B$9</formula>
    </cfRule>
    <cfRule type="cellIs" dxfId="18" priority="4" operator="greaterThan" stopIfTrue="1">
      <formula>'Common variables - Given'!B$8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375" style="53" customWidth="1"/>
    <col min="2" max="2" width="16.3516" style="53" customWidth="1"/>
    <col min="3" max="16384" width="16.3516" style="53" customWidth="1"/>
  </cols>
  <sheetData>
    <row r="1" ht="27.65" customHeight="1">
      <c r="A1" t="s" s="2">
        <v>42</v>
      </c>
      <c r="B1" s="2"/>
    </row>
    <row r="2" ht="20.25" customHeight="1">
      <c r="A2" s="28"/>
      <c r="B2" s="42"/>
    </row>
    <row r="3" ht="20.25" customHeight="1">
      <c r="A3" t="s" s="4">
        <v>36</v>
      </c>
      <c r="B3" s="43">
        <f>'100 nodes - Primary shards'!E$8/'100 nodes - Variables'!B6</f>
        <v>16.0833333333333</v>
      </c>
    </row>
    <row r="4" ht="20.25" customHeight="1">
      <c r="A4" t="s" s="14">
        <v>43</v>
      </c>
      <c r="B4" s="44">
        <f>B3*'Common variables - Derived'!B2</f>
        <v>32.1666666666666</v>
      </c>
    </row>
    <row r="5" ht="20.25" customHeight="1">
      <c r="A5" t="s" s="19">
        <v>10</v>
      </c>
      <c r="B5" s="40">
        <f>SUM(B3:B4)</f>
        <v>48.2499999999999</v>
      </c>
    </row>
  </sheetData>
  <mergeCells count="1">
    <mergeCell ref="A1:B1"/>
  </mergeCells>
  <conditionalFormatting sqref="B5">
    <cfRule type="cellIs" dxfId="19" priority="1" operator="greaterThan" stopIfTrue="1">
      <formula>'Common variables - Derived'!$B$7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23.2266" style="22" customWidth="1"/>
    <col min="2" max="2" width="16.3516" style="22" customWidth="1"/>
    <col min="3" max="16384" width="16.3516" style="22" customWidth="1"/>
  </cols>
  <sheetData>
    <row r="1" ht="27.65" customHeight="1">
      <c r="A1" t="s" s="2">
        <v>11</v>
      </c>
      <c r="B1" s="2"/>
    </row>
    <row r="2" ht="20.05" customHeight="1">
      <c r="A2" t="s" s="9">
        <v>12</v>
      </c>
      <c r="B2" s="23">
        <v>3</v>
      </c>
    </row>
    <row r="3" ht="20.05" customHeight="1">
      <c r="A3" t="s" s="9">
        <v>13</v>
      </c>
      <c r="B3" s="24">
        <v>1.8</v>
      </c>
    </row>
    <row r="4" ht="20.05" customHeight="1">
      <c r="A4" t="s" s="9">
        <v>14</v>
      </c>
      <c r="B4" s="23">
        <v>2</v>
      </c>
    </row>
    <row r="5" ht="20.05" customHeight="1">
      <c r="A5" t="s" s="9">
        <v>15</v>
      </c>
      <c r="B5" s="25">
        <v>0.8</v>
      </c>
    </row>
    <row r="6" ht="20.05" customHeight="1">
      <c r="A6" t="s" s="9">
        <v>16</v>
      </c>
      <c r="B6" s="23">
        <v>3</v>
      </c>
    </row>
    <row r="7" ht="20.05" customHeight="1">
      <c r="A7" t="s" s="9">
        <v>17</v>
      </c>
      <c r="B7" s="23">
        <v>50</v>
      </c>
    </row>
    <row r="8" ht="20.05" customHeight="1">
      <c r="A8" t="s" s="9">
        <v>18</v>
      </c>
      <c r="B8" s="23">
        <v>25</v>
      </c>
    </row>
    <row r="9" ht="20.05" customHeight="1">
      <c r="A9" t="s" s="9">
        <v>19</v>
      </c>
      <c r="B9" s="23">
        <v>20</v>
      </c>
    </row>
    <row r="10" ht="20.05" customHeight="1">
      <c r="A10" t="s" s="9">
        <v>20</v>
      </c>
      <c r="B10" s="23">
        <v>10</v>
      </c>
    </row>
    <row r="11" ht="20.05" customHeight="1">
      <c r="A11" t="s" s="9">
        <v>21</v>
      </c>
      <c r="B11" s="23">
        <v>26</v>
      </c>
    </row>
    <row r="12" ht="20.05" customHeight="1">
      <c r="A12" t="s" s="9">
        <v>22</v>
      </c>
      <c r="B12" s="23">
        <v>50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7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24.9453" style="26" customWidth="1"/>
    <col min="2" max="2" width="16.3516" style="26" customWidth="1"/>
    <col min="3" max="16384" width="16.3516" style="26" customWidth="1"/>
  </cols>
  <sheetData>
    <row r="1" ht="27.65" customHeight="1">
      <c r="A1" t="s" s="2">
        <v>23</v>
      </c>
      <c r="B1" s="2"/>
    </row>
    <row r="2" ht="20.05" customHeight="1">
      <c r="A2" t="s" s="9">
        <v>24</v>
      </c>
      <c r="B2" s="23">
        <f>'Common variables - Given'!B2-1</f>
        <v>2</v>
      </c>
    </row>
    <row r="3" ht="20.05" customHeight="1">
      <c r="A3" t="s" s="9">
        <v>25</v>
      </c>
      <c r="B3" s="10">
        <f>'Common variables - Given'!B4*'Common variables - Given'!B3</f>
        <v>3.6</v>
      </c>
    </row>
    <row r="4" ht="20.05" customHeight="1">
      <c r="A4" t="s" s="9">
        <v>26</v>
      </c>
      <c r="B4" s="24">
        <f>B3*'Common variables - Given'!B5</f>
        <v>2.88</v>
      </c>
    </row>
    <row r="5" ht="20.05" customHeight="1">
      <c r="A5" t="s" s="9">
        <v>27</v>
      </c>
      <c r="B5" s="24">
        <f>B4/'Common variables - Given'!B2</f>
        <v>0.96</v>
      </c>
    </row>
    <row r="6" ht="20.05" customHeight="1">
      <c r="A6" t="s" s="9">
        <v>28</v>
      </c>
      <c r="B6" s="24">
        <f>B4-B5</f>
        <v>1.92</v>
      </c>
    </row>
    <row r="7" ht="20.05" customHeight="1">
      <c r="A7" t="s" s="9">
        <v>29</v>
      </c>
      <c r="B7" s="23">
        <f>'Common variables - Given'!B11*'Common variables - Given'!B12</f>
        <v>1300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9.2812" style="27" customWidth="1"/>
    <col min="2" max="2" width="16.3516" style="27" customWidth="1"/>
    <col min="3" max="16384" width="16.3516" style="27" customWidth="1"/>
  </cols>
  <sheetData>
    <row r="1" ht="27.65" customHeight="1">
      <c r="A1" t="s" s="2">
        <v>30</v>
      </c>
      <c r="B1" s="2"/>
    </row>
    <row r="2" ht="20.25" customHeight="1">
      <c r="A2" s="28"/>
      <c r="B2" s="28"/>
    </row>
    <row r="3" ht="20.25" customHeight="1">
      <c r="A3" t="s" s="4">
        <v>31</v>
      </c>
      <c r="B3" s="5">
        <v>5</v>
      </c>
    </row>
    <row r="4" ht="20.05" customHeight="1">
      <c r="A4" t="s" s="9">
        <v>16</v>
      </c>
      <c r="B4" s="10">
        <v>1</v>
      </c>
    </row>
    <row r="5" ht="20.05" customHeight="1">
      <c r="A5" t="s" s="9">
        <v>32</v>
      </c>
      <c r="B5" s="10">
        <v>1</v>
      </c>
    </row>
    <row r="6" ht="20.05" customHeight="1">
      <c r="A6" t="s" s="9">
        <v>33</v>
      </c>
      <c r="B6" s="10">
        <f>B3-B5-B4</f>
        <v>3</v>
      </c>
    </row>
    <row r="7" ht="20.05" customHeight="1">
      <c r="A7" t="s" s="9">
        <v>34</v>
      </c>
      <c r="B7" s="10">
        <f>B6*'Common variables - Derived'!B5</f>
        <v>2.88</v>
      </c>
    </row>
    <row r="8" ht="20.05" customHeight="1">
      <c r="A8" t="s" s="9">
        <v>35</v>
      </c>
      <c r="B8" s="10">
        <f>B6*'Common variables - Derived'!B6</f>
        <v>5.76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8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2" width="16.3516" style="29" customWidth="1"/>
    <col min="3" max="3" width="7" style="29" customWidth="1"/>
    <col min="4" max="4" width="8.67188" style="29" customWidth="1"/>
    <col min="5" max="5" width="7.5" style="29" customWidth="1"/>
    <col min="6" max="6" width="9.17188" style="29" customWidth="1"/>
    <col min="7" max="7" width="4.85156" style="29" customWidth="1"/>
    <col min="8" max="8" width="13.9062" style="29" customWidth="1"/>
    <col min="9" max="9" width="16.3516" style="29" customWidth="1"/>
    <col min="10" max="16384" width="16.3516" style="29" customWidth="1"/>
  </cols>
  <sheetData>
    <row r="1" ht="27.65" customHeight="1">
      <c r="A1" t="s" s="2">
        <v>36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0">
        <v>1</v>
      </c>
      <c r="B2" t="s" s="30">
        <v>2</v>
      </c>
      <c r="C2" t="s" s="30">
        <v>3</v>
      </c>
      <c r="D2" s="31"/>
      <c r="E2" s="31"/>
      <c r="F2" s="32"/>
      <c r="G2" s="32"/>
      <c r="H2" t="s" s="30">
        <v>4</v>
      </c>
      <c r="I2" t="s" s="30">
        <v>5</v>
      </c>
    </row>
    <row r="3" ht="20.25" customHeight="1">
      <c r="A3" s="28"/>
      <c r="B3" s="28"/>
      <c r="C3" t="s" s="3">
        <v>37</v>
      </c>
      <c r="D3" t="s" s="3">
        <v>38</v>
      </c>
      <c r="E3" t="s" s="3">
        <v>39</v>
      </c>
      <c r="F3" t="s" s="3">
        <v>40</v>
      </c>
      <c r="G3" t="s" s="3">
        <v>41</v>
      </c>
      <c r="H3" s="28"/>
      <c r="I3" s="28"/>
    </row>
    <row r="4" ht="20.25" customHeight="1">
      <c r="A4" t="s" s="4">
        <v>6</v>
      </c>
      <c r="B4" s="33">
        <f>'5 nodes - Variables'!B$7*I4</f>
        <v>2.39723589152968</v>
      </c>
      <c r="C4" s="34">
        <f>CEILING($B4*1024/'Common variables - Given'!B$7,1)</f>
        <v>50</v>
      </c>
      <c r="D4" s="34">
        <f>CEILING($B4*1024/'Common variables - Given'!B$8,1)</f>
        <v>99</v>
      </c>
      <c r="E4" s="6">
        <v>20</v>
      </c>
      <c r="F4" s="34">
        <f>CEILING($B4*1024/'Common variables - Given'!B$9,1)</f>
        <v>123</v>
      </c>
      <c r="G4" s="34">
        <f>CEILING($B4*1024/'Common variables - Given'!B$10,1)</f>
        <v>246</v>
      </c>
      <c r="H4" s="7">
        <f>B4/E2:E8*1024</f>
        <v>122.738477646320</v>
      </c>
      <c r="I4" s="8">
        <f>'Current - Current'!E3</f>
        <v>0.832373573447807</v>
      </c>
    </row>
    <row r="5" ht="20.05" customHeight="1">
      <c r="A5" t="s" s="9">
        <v>7</v>
      </c>
      <c r="B5" s="35">
        <f>'5 nodes - Variables'!B$7*I5</f>
        <v>0.477939482776673</v>
      </c>
      <c r="C5" s="36">
        <f>CEILING($B5*1024/'Common variables - Given'!B$7,1)</f>
        <v>10</v>
      </c>
      <c r="D5" s="36">
        <f>CEILING($B5*1024/'Common variables - Given'!B$8,1)</f>
        <v>20</v>
      </c>
      <c r="E5" s="11">
        <v>10</v>
      </c>
      <c r="F5" s="36">
        <f>CEILING($B5*1024/'Common variables - Given'!B$9,1)</f>
        <v>25</v>
      </c>
      <c r="G5" s="36">
        <f>CEILING($B5*1024/'Common variables - Given'!B$10,1)</f>
        <v>49</v>
      </c>
      <c r="H5" s="12">
        <f>B5/E2:E8*1024</f>
        <v>48.9410030363313</v>
      </c>
      <c r="I5" s="13">
        <f>'Current - Current'!E4</f>
        <v>0.165951209297456</v>
      </c>
    </row>
    <row r="6" ht="20.05" customHeight="1">
      <c r="A6" t="s" s="9">
        <v>8</v>
      </c>
      <c r="B6" s="35">
        <f>'5 nodes - Variables'!B$7*I6</f>
        <v>0.00301539105852791</v>
      </c>
      <c r="C6" s="36">
        <f>CEILING($B6*1024/'Common variables - Given'!B$7,1)</f>
        <v>1</v>
      </c>
      <c r="D6" s="36">
        <f>CEILING($B6*1024/'Common variables - Given'!B$8,1)</f>
        <v>1</v>
      </c>
      <c r="E6" s="11">
        <v>4</v>
      </c>
      <c r="F6" s="36">
        <f>CEILING($B6*1024/'Common variables - Given'!B$9,1)</f>
        <v>1</v>
      </c>
      <c r="G6" s="36">
        <f>CEILING($B6*1024/'Common variables - Given'!B$10,1)</f>
        <v>1</v>
      </c>
      <c r="H6" s="12">
        <f>B6/E2:E8*1024</f>
        <v>0.771940110983145</v>
      </c>
      <c r="I6" s="13">
        <f>'Current - Current'!E5</f>
        <v>0.00104701078421108</v>
      </c>
    </row>
    <row r="7" ht="20.25" customHeight="1">
      <c r="A7" t="s" s="14">
        <v>9</v>
      </c>
      <c r="B7" s="37">
        <f>'5 nodes - Variables'!B$7*I7</f>
        <v>0.00180923463511674</v>
      </c>
      <c r="C7" s="38">
        <f>CEILING($B7*1024/'Common variables - Given'!B$7,1)</f>
        <v>1</v>
      </c>
      <c r="D7" s="38">
        <f>CEILING($B7*1024/'Common variables - Given'!B$8,1)</f>
        <v>1</v>
      </c>
      <c r="E7" s="16">
        <v>1</v>
      </c>
      <c r="F7" s="38">
        <f>CEILING($B7*1024/'Common variables - Given'!B$9,1)</f>
        <v>1</v>
      </c>
      <c r="G7" s="38">
        <f>CEILING($B7*1024/'Common variables - Given'!B$10,1)</f>
        <v>1</v>
      </c>
      <c r="H7" s="17">
        <f>B7/E2:E8*1024</f>
        <v>1.85265626635954</v>
      </c>
      <c r="I7" s="18">
        <f>'Current - Current'!E6</f>
        <v>0.000628206470526646</v>
      </c>
    </row>
    <row r="8" ht="20.25" customHeight="1">
      <c r="A8" t="s" s="19">
        <v>10</v>
      </c>
      <c r="B8" s="39">
        <f>SUM(B4:B7)</f>
        <v>2.88</v>
      </c>
      <c r="C8" s="40">
        <f>SUM(C4:C7)</f>
        <v>62</v>
      </c>
      <c r="D8" s="40">
        <f>SUM(D4:D7)</f>
        <v>121</v>
      </c>
      <c r="E8" s="20">
        <f>SUM(E4:E7)</f>
        <v>35</v>
      </c>
      <c r="F8" s="40">
        <f>SUM(F4:F7)</f>
        <v>150</v>
      </c>
      <c r="G8" s="40">
        <f>SUM(G4:G7)</f>
        <v>297</v>
      </c>
      <c r="H8" s="21"/>
      <c r="I8" s="21"/>
    </row>
  </sheetData>
  <mergeCells count="1">
    <mergeCell ref="A1:I1"/>
  </mergeCells>
  <conditionalFormatting sqref="H4:H7">
    <cfRule type="cellIs" dxfId="0" priority="1" operator="lessThan" stopIfTrue="1">
      <formula>'Common variables - Given'!B$10</formula>
    </cfRule>
    <cfRule type="cellIs" dxfId="1" priority="2" operator="greaterThan" stopIfTrue="1">
      <formula>'Common variables - Given'!B$7</formula>
    </cfRule>
    <cfRule type="cellIs" dxfId="2" priority="3" operator="lessThan" stopIfTrue="1">
      <formula>'Common variables - Given'!B$9</formula>
    </cfRule>
    <cfRule type="cellIs" dxfId="3" priority="4" operator="greaterThan" stopIfTrue="1">
      <formula>'Common variables - Given'!B$8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375" style="41" customWidth="1"/>
    <col min="2" max="2" width="16.3516" style="41" customWidth="1"/>
    <col min="3" max="16384" width="16.3516" style="41" customWidth="1"/>
  </cols>
  <sheetData>
    <row r="1" ht="27.65" customHeight="1">
      <c r="A1" t="s" s="2">
        <v>42</v>
      </c>
      <c r="B1" s="2"/>
    </row>
    <row r="2" ht="20.25" customHeight="1">
      <c r="A2" s="28"/>
      <c r="B2" s="42"/>
    </row>
    <row r="3" ht="20.25" customHeight="1">
      <c r="A3" t="s" s="4">
        <v>36</v>
      </c>
      <c r="B3" s="43">
        <f>'5 nodes - Primary shards'!E$8/'5 nodes - Variables'!B6</f>
        <v>11.6666666666667</v>
      </c>
    </row>
    <row r="4" ht="20.25" customHeight="1">
      <c r="A4" t="s" s="14">
        <v>43</v>
      </c>
      <c r="B4" s="44">
        <f>B3*'Common variables - Derived'!B2</f>
        <v>23.3333333333334</v>
      </c>
    </row>
    <row r="5" ht="20.25" customHeight="1">
      <c r="A5" t="s" s="19">
        <v>10</v>
      </c>
      <c r="B5" s="40">
        <f>SUM(B3:B4)</f>
        <v>35.0000000000001</v>
      </c>
    </row>
  </sheetData>
  <mergeCells count="1">
    <mergeCell ref="A1:B1"/>
  </mergeCells>
  <conditionalFormatting sqref="B5">
    <cfRule type="cellIs" dxfId="4" priority="1" operator="greaterThan" stopIfTrue="1">
      <formula>'Common variables - Derived'!$B$7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9.2812" style="45" customWidth="1"/>
    <col min="2" max="2" width="16.3516" style="45" customWidth="1"/>
    <col min="3" max="16384" width="16.3516" style="45" customWidth="1"/>
  </cols>
  <sheetData>
    <row r="1" ht="27.65" customHeight="1">
      <c r="A1" t="s" s="2">
        <v>30</v>
      </c>
      <c r="B1" s="2"/>
    </row>
    <row r="2" ht="20.25" customHeight="1">
      <c r="A2" s="28"/>
      <c r="B2" s="28"/>
    </row>
    <row r="3" ht="20.25" customHeight="1">
      <c r="A3" t="s" s="4">
        <v>31</v>
      </c>
      <c r="B3" s="5">
        <v>15</v>
      </c>
    </row>
    <row r="4" ht="20.05" customHeight="1">
      <c r="A4" t="s" s="9">
        <v>16</v>
      </c>
      <c r="B4" s="10">
        <v>3</v>
      </c>
    </row>
    <row r="5" ht="20.05" customHeight="1">
      <c r="A5" t="s" s="9">
        <v>32</v>
      </c>
      <c r="B5" s="10">
        <v>1</v>
      </c>
    </row>
    <row r="6" ht="20.05" customHeight="1">
      <c r="A6" t="s" s="9">
        <v>33</v>
      </c>
      <c r="B6" s="10">
        <f>B3-B5-B4</f>
        <v>11</v>
      </c>
    </row>
    <row r="7" ht="20.05" customHeight="1">
      <c r="A7" t="s" s="9">
        <v>34</v>
      </c>
      <c r="B7" s="10">
        <f>B6*'Common variables - Derived'!B5</f>
        <v>10.56</v>
      </c>
    </row>
    <row r="8" ht="20.05" customHeight="1">
      <c r="A8" t="s" s="9">
        <v>35</v>
      </c>
      <c r="B8" s="10">
        <f>B6*'Common variables - Derived'!B6</f>
        <v>21.12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8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2" width="16.3516" style="46" customWidth="1"/>
    <col min="3" max="3" width="7" style="46" customWidth="1"/>
    <col min="4" max="4" width="8.67188" style="46" customWidth="1"/>
    <col min="5" max="5" width="7.5" style="46" customWidth="1"/>
    <col min="6" max="6" width="9.17188" style="46" customWidth="1"/>
    <col min="7" max="7" width="4.85156" style="46" customWidth="1"/>
    <col min="8" max="8" width="13.9062" style="46" customWidth="1"/>
    <col min="9" max="9" width="16.3516" style="46" customWidth="1"/>
    <col min="10" max="16384" width="16.3516" style="46" customWidth="1"/>
  </cols>
  <sheetData>
    <row r="1" ht="27.65" customHeight="1">
      <c r="A1" t="s" s="2">
        <v>36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0">
        <v>1</v>
      </c>
      <c r="B2" t="s" s="30">
        <v>2</v>
      </c>
      <c r="C2" t="s" s="30">
        <v>3</v>
      </c>
      <c r="D2" s="31"/>
      <c r="E2" s="31"/>
      <c r="F2" s="32"/>
      <c r="G2" s="32"/>
      <c r="H2" t="s" s="30">
        <v>4</v>
      </c>
      <c r="I2" t="s" s="30">
        <v>5</v>
      </c>
    </row>
    <row r="3" ht="20.25" customHeight="1">
      <c r="A3" s="28"/>
      <c r="B3" s="28"/>
      <c r="C3" t="s" s="3">
        <v>37</v>
      </c>
      <c r="D3" t="s" s="3">
        <v>38</v>
      </c>
      <c r="E3" t="s" s="3">
        <v>39</v>
      </c>
      <c r="F3" t="s" s="3">
        <v>40</v>
      </c>
      <c r="G3" t="s" s="3">
        <v>41</v>
      </c>
      <c r="H3" s="28"/>
      <c r="I3" s="28"/>
    </row>
    <row r="4" ht="20.25" customHeight="1">
      <c r="A4" t="s" s="4">
        <v>6</v>
      </c>
      <c r="B4" s="33">
        <f>'15 nodes - Variables'!B$7*I4</f>
        <v>8.78986493560884</v>
      </c>
      <c r="C4" s="34">
        <f>CEILING($B4*1024/'Common variables - Given'!B$7,1)</f>
        <v>181</v>
      </c>
      <c r="D4" s="34">
        <f>CEILING($B4*1024/'Common variables - Given'!B$8,1)</f>
        <v>361</v>
      </c>
      <c r="E4" s="6">
        <v>1024</v>
      </c>
      <c r="F4" s="34">
        <f>CEILING($B4*1024/'Common variables - Given'!B$9,1)</f>
        <v>451</v>
      </c>
      <c r="G4" s="34">
        <f>CEILING($B4*1024/'Common variables - Given'!B$10,1)</f>
        <v>901</v>
      </c>
      <c r="H4" s="7">
        <f>B4/E2:E8*1024</f>
        <v>8.78986493560884</v>
      </c>
      <c r="I4" s="8">
        <f>'Current - Current'!E3</f>
        <v>0.832373573447807</v>
      </c>
    </row>
    <row r="5" ht="20.05" customHeight="1">
      <c r="A5" t="s" s="9">
        <v>7</v>
      </c>
      <c r="B5" s="35">
        <f>'15 nodes - Variables'!B$7*I5</f>
        <v>1.75244477018114</v>
      </c>
      <c r="C5" s="36">
        <f>CEILING($B5*1024/'Common variables - Given'!B$7,1)</f>
        <v>36</v>
      </c>
      <c r="D5" s="36">
        <f>CEILING($B5*1024/'Common variables - Given'!B$8,1)</f>
        <v>72</v>
      </c>
      <c r="E5" s="11">
        <v>50</v>
      </c>
      <c r="F5" s="36">
        <f>CEILING($B5*1024/'Common variables - Given'!B$9,1)</f>
        <v>90</v>
      </c>
      <c r="G5" s="36">
        <f>CEILING($B5*1024/'Common variables - Given'!B$10,1)</f>
        <v>180</v>
      </c>
      <c r="H5" s="12">
        <f>B5/E2:E8*1024</f>
        <v>35.8900688933097</v>
      </c>
      <c r="I5" s="13">
        <f>'Current - Current'!E4</f>
        <v>0.165951209297456</v>
      </c>
    </row>
    <row r="6" ht="20.05" customHeight="1">
      <c r="A6" t="s" s="9">
        <v>8</v>
      </c>
      <c r="B6" s="35">
        <f>'15 nodes - Variables'!B$7*I6</f>
        <v>0.011056433881269</v>
      </c>
      <c r="C6" s="36">
        <f>CEILING($B6*1024/'Common variables - Given'!B$7,1)</f>
        <v>1</v>
      </c>
      <c r="D6" s="36">
        <f>CEILING($B6*1024/'Common variables - Given'!B$8,1)</f>
        <v>1</v>
      </c>
      <c r="E6" s="11">
        <v>4</v>
      </c>
      <c r="F6" s="36">
        <f>CEILING($B6*1024/'Common variables - Given'!B$9,1)</f>
        <v>1</v>
      </c>
      <c r="G6" s="36">
        <f>CEILING($B6*1024/'Common variables - Given'!B$10,1)</f>
        <v>2</v>
      </c>
      <c r="H6" s="12">
        <f>B6/E2:E8*1024</f>
        <v>2.83044707360486</v>
      </c>
      <c r="I6" s="13">
        <f>'Current - Current'!E5</f>
        <v>0.00104701078421108</v>
      </c>
    </row>
    <row r="7" ht="20.25" customHeight="1">
      <c r="A7" t="s" s="14">
        <v>9</v>
      </c>
      <c r="B7" s="37">
        <f>'15 nodes - Variables'!B$7*I7</f>
        <v>0.00663386032876138</v>
      </c>
      <c r="C7" s="38">
        <f>CEILING($B7*1024/'Common variables - Given'!B$7,1)</f>
        <v>1</v>
      </c>
      <c r="D7" s="38">
        <f>CEILING($B7*1024/'Common variables - Given'!B$8,1)</f>
        <v>1</v>
      </c>
      <c r="E7" s="16">
        <v>1</v>
      </c>
      <c r="F7" s="38">
        <f>CEILING($B7*1024/'Common variables - Given'!B$9,1)</f>
        <v>1</v>
      </c>
      <c r="G7" s="38">
        <f>CEILING($B7*1024/'Common variables - Given'!B$10,1)</f>
        <v>1</v>
      </c>
      <c r="H7" s="17">
        <f>B7/E2:E8*1024</f>
        <v>6.79307297665165</v>
      </c>
      <c r="I7" s="18">
        <f>'Current - Current'!E6</f>
        <v>0.000628206470526646</v>
      </c>
    </row>
    <row r="8" ht="20.25" customHeight="1">
      <c r="A8" t="s" s="19">
        <v>10</v>
      </c>
      <c r="B8" s="39">
        <f>SUM(B4:B7)</f>
        <v>10.56</v>
      </c>
      <c r="C8" s="40">
        <f>SUM(C4:C7)</f>
        <v>219</v>
      </c>
      <c r="D8" s="40">
        <f>SUM(D4:D7)</f>
        <v>435</v>
      </c>
      <c r="E8" s="20">
        <f>SUM(E4:E7)</f>
        <v>1079</v>
      </c>
      <c r="F8" s="40">
        <f>SUM(F4:F7)</f>
        <v>543</v>
      </c>
      <c r="G8" s="40">
        <f>SUM(G4:G7)</f>
        <v>1084</v>
      </c>
      <c r="H8" s="21"/>
      <c r="I8" s="21"/>
    </row>
  </sheetData>
  <mergeCells count="1">
    <mergeCell ref="A1:I1"/>
  </mergeCells>
  <conditionalFormatting sqref="H4:H7">
    <cfRule type="cellIs" dxfId="5" priority="1" operator="lessThan" stopIfTrue="1">
      <formula>'Common variables - Given'!B$10</formula>
    </cfRule>
    <cfRule type="cellIs" dxfId="6" priority="2" operator="greaterThan" stopIfTrue="1">
      <formula>'Common variables - Given'!B$7</formula>
    </cfRule>
    <cfRule type="cellIs" dxfId="7" priority="3" operator="lessThan" stopIfTrue="1">
      <formula>'Common variables - Given'!B$9</formula>
    </cfRule>
    <cfRule type="cellIs" dxfId="8" priority="4" operator="greaterThan" stopIfTrue="1">
      <formula>'Common variables - Given'!B$8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375" style="47" customWidth="1"/>
    <col min="2" max="2" width="16.3516" style="47" customWidth="1"/>
    <col min="3" max="16384" width="16.3516" style="47" customWidth="1"/>
  </cols>
  <sheetData>
    <row r="1" ht="27.65" customHeight="1">
      <c r="A1" t="s" s="2">
        <v>42</v>
      </c>
      <c r="B1" s="2"/>
    </row>
    <row r="2" ht="20.25" customHeight="1">
      <c r="A2" s="28"/>
      <c r="B2" s="42"/>
    </row>
    <row r="3" ht="20.25" customHeight="1">
      <c r="A3" t="s" s="4">
        <v>36</v>
      </c>
      <c r="B3" s="43">
        <f>'15 nodes - Primary shards'!E$8/'15 nodes - Variables'!B6</f>
        <v>98.09090909090909</v>
      </c>
    </row>
    <row r="4" ht="20.25" customHeight="1">
      <c r="A4" t="s" s="14">
        <v>43</v>
      </c>
      <c r="B4" s="44">
        <f>B3*'Common variables - Derived'!B2</f>
        <v>196.181818181818</v>
      </c>
    </row>
    <row r="5" ht="20.25" customHeight="1">
      <c r="A5" t="s" s="19">
        <v>10</v>
      </c>
      <c r="B5" s="40">
        <f>SUM(B3:B4)</f>
        <v>294.272727272727</v>
      </c>
    </row>
  </sheetData>
  <mergeCells count="1">
    <mergeCell ref="A1:B1"/>
  </mergeCells>
  <conditionalFormatting sqref="B5">
    <cfRule type="cellIs" dxfId="9" priority="1" operator="greaterThan" stopIfTrue="1">
      <formula>'Common variables - Derived'!$B$7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